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57303458-80F4-4833-B1EA-2D94ACF1BD7F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Cfg_Status" sheetId="17" state="hidden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state="hidden" r:id="rId12"/>
    <sheet name="EQA.CAP_Dados" sheetId="19" r:id="rId13"/>
    <sheet name="EQA.CAP_Resumo" sheetId="20" r:id="rId14"/>
    <sheet name="EQA.CAP_Nao_Aceitaveis" sheetId="21" r:id="rId15"/>
    <sheet name="EQA.Controllab_Dados" sheetId="22" r:id="rId16"/>
    <sheet name="EQA.Controllab_Resumo" sheetId="23" r:id="rId17"/>
    <sheet name="Cfg_PlanoQC" sheetId="26" state="hidden" r:id="rId18"/>
    <sheet name="EQA.Controllab_Desvios" sheetId="24" r:id="rId19"/>
    <sheet name="EQA_Base" sheetId="25" state="veryHidden" r:id="rId20"/>
    <sheet name="Estatística" sheetId="10" r:id="rId21"/>
    <sheet name="Usuarios" sheetId="11" r:id="rId22"/>
    <sheet name="Liberação" sheetId="12" r:id="rId23"/>
    <sheet name="LiberStore" sheetId="13" state="veryHidden" r:id="rId24"/>
    <sheet name="RegistrosStore" sheetId="14" state="veryHidden" r:id="rId25"/>
    <sheet name="Login" sheetId="15" state="veryHidden" r:id="rId26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qAnoEP">Estatística!$N$4</definedName>
    <definedName name="eqProvedor">Estatística!$L$4</definedName>
    <definedName name="eqRodada">Estatística!$P$4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6" i="7" l="1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U93" i="10"/>
  <c r="T93" i="10"/>
  <c r="M93" i="10"/>
  <c r="K93" i="10"/>
  <c r="U92" i="10"/>
  <c r="T92" i="10"/>
  <c r="M92" i="10"/>
  <c r="K92" i="10"/>
  <c r="U91" i="10"/>
  <c r="T91" i="10"/>
  <c r="M91" i="10"/>
  <c r="K91" i="10"/>
  <c r="U90" i="10"/>
  <c r="T90" i="10"/>
  <c r="M90" i="10"/>
  <c r="K90" i="10"/>
  <c r="U89" i="10"/>
  <c r="T89" i="10"/>
  <c r="M89" i="10"/>
  <c r="K89" i="10"/>
  <c r="U88" i="10"/>
  <c r="T88" i="10"/>
  <c r="M88" i="10"/>
  <c r="K88" i="10"/>
  <c r="U87" i="10"/>
  <c r="T87" i="10"/>
  <c r="M87" i="10"/>
  <c r="K87" i="10"/>
  <c r="U86" i="10"/>
  <c r="T86" i="10"/>
  <c r="M86" i="10"/>
  <c r="K86" i="10"/>
  <c r="U85" i="10"/>
  <c r="T85" i="10"/>
  <c r="M85" i="10"/>
  <c r="K85" i="10"/>
  <c r="U84" i="10"/>
  <c r="T84" i="10"/>
  <c r="M84" i="10"/>
  <c r="K84" i="10"/>
  <c r="U83" i="10"/>
  <c r="T83" i="10"/>
  <c r="M83" i="10"/>
  <c r="K83" i="10"/>
  <c r="U82" i="10"/>
  <c r="T82" i="10"/>
  <c r="M82" i="10"/>
  <c r="K82" i="10"/>
  <c r="U81" i="10"/>
  <c r="T81" i="10"/>
  <c r="M81" i="10"/>
  <c r="K81" i="10"/>
  <c r="U80" i="10"/>
  <c r="T80" i="10"/>
  <c r="M80" i="10"/>
  <c r="K80" i="10"/>
  <c r="U79" i="10"/>
  <c r="T79" i="10"/>
  <c r="M79" i="10"/>
  <c r="K79" i="10"/>
  <c r="U78" i="10"/>
  <c r="T78" i="10"/>
  <c r="M78" i="10"/>
  <c r="K78" i="10"/>
  <c r="U77" i="10"/>
  <c r="T77" i="10"/>
  <c r="M77" i="10"/>
  <c r="K77" i="10"/>
  <c r="U76" i="10"/>
  <c r="T76" i="10"/>
  <c r="M76" i="10"/>
  <c r="K76" i="10"/>
  <c r="U75" i="10"/>
  <c r="T75" i="10"/>
  <c r="M75" i="10"/>
  <c r="K75" i="10"/>
  <c r="U74" i="10"/>
  <c r="T74" i="10"/>
  <c r="M74" i="10"/>
  <c r="K74" i="10"/>
  <c r="U73" i="10"/>
  <c r="T73" i="10"/>
  <c r="M73" i="10"/>
  <c r="K73" i="10"/>
  <c r="U72" i="10"/>
  <c r="T72" i="10"/>
  <c r="M72" i="10"/>
  <c r="K72" i="10"/>
  <c r="U71" i="10"/>
  <c r="T71" i="10"/>
  <c r="M71" i="10"/>
  <c r="K71" i="10"/>
  <c r="U70" i="10"/>
  <c r="T70" i="10"/>
  <c r="M70" i="10"/>
  <c r="K70" i="10"/>
  <c r="U69" i="10"/>
  <c r="T69" i="10"/>
  <c r="M69" i="10"/>
  <c r="K69" i="10"/>
  <c r="U68" i="10"/>
  <c r="T68" i="10"/>
  <c r="M68" i="10"/>
  <c r="K68" i="10"/>
  <c r="U67" i="10"/>
  <c r="T67" i="10"/>
  <c r="M67" i="10"/>
  <c r="K67" i="10"/>
  <c r="U66" i="10"/>
  <c r="T66" i="10"/>
  <c r="M66" i="10"/>
  <c r="K66" i="10"/>
  <c r="U65" i="10"/>
  <c r="T65" i="10"/>
  <c r="M65" i="10"/>
  <c r="K65" i="10"/>
  <c r="U64" i="10"/>
  <c r="T64" i="10"/>
  <c r="M64" i="10"/>
  <c r="K64" i="10"/>
  <c r="U63" i="10"/>
  <c r="T63" i="10"/>
  <c r="M63" i="10"/>
  <c r="K63" i="10"/>
  <c r="U62" i="10"/>
  <c r="T62" i="10"/>
  <c r="M62" i="10"/>
  <c r="K62" i="10"/>
  <c r="U61" i="10"/>
  <c r="T61" i="10"/>
  <c r="M61" i="10"/>
  <c r="K61" i="10"/>
  <c r="U60" i="10"/>
  <c r="T60" i="10"/>
  <c r="M60" i="10"/>
  <c r="K60" i="10"/>
  <c r="U59" i="10"/>
  <c r="T59" i="10"/>
  <c r="M59" i="10"/>
  <c r="K59" i="10"/>
  <c r="U58" i="10"/>
  <c r="T58" i="10"/>
  <c r="M58" i="10"/>
  <c r="K58" i="10"/>
  <c r="U57" i="10"/>
  <c r="T57" i="10"/>
  <c r="M57" i="10"/>
  <c r="K57" i="10"/>
  <c r="U56" i="10"/>
  <c r="T56" i="10"/>
  <c r="M56" i="10"/>
  <c r="K56" i="10"/>
  <c r="U55" i="10"/>
  <c r="T55" i="10"/>
  <c r="M55" i="10"/>
  <c r="K55" i="10"/>
  <c r="U54" i="10"/>
  <c r="T54" i="10"/>
  <c r="M54" i="10"/>
  <c r="K54" i="10"/>
  <c r="U53" i="10"/>
  <c r="T53" i="10"/>
  <c r="M53" i="10"/>
  <c r="K53" i="10"/>
  <c r="U52" i="10"/>
  <c r="T52" i="10"/>
  <c r="M52" i="10"/>
  <c r="K52" i="10"/>
  <c r="U51" i="10"/>
  <c r="T51" i="10"/>
  <c r="M51" i="10"/>
  <c r="K51" i="10"/>
  <c r="U50" i="10"/>
  <c r="T50" i="10"/>
  <c r="M50" i="10"/>
  <c r="K50" i="10"/>
  <c r="U49" i="10"/>
  <c r="T49" i="10"/>
  <c r="M49" i="10"/>
  <c r="K49" i="10"/>
  <c r="U48" i="10"/>
  <c r="T48" i="10"/>
  <c r="M48" i="10"/>
  <c r="K48" i="10"/>
  <c r="U47" i="10"/>
  <c r="T47" i="10"/>
  <c r="M47" i="10"/>
  <c r="K47" i="10"/>
  <c r="U46" i="10"/>
  <c r="T46" i="10"/>
  <c r="M46" i="10"/>
  <c r="K46" i="10"/>
  <c r="U45" i="10"/>
  <c r="T45" i="10"/>
  <c r="M45" i="10"/>
  <c r="K45" i="10"/>
  <c r="U44" i="10"/>
  <c r="T44" i="10"/>
  <c r="M44" i="10"/>
  <c r="K44" i="10"/>
  <c r="U43" i="10"/>
  <c r="T43" i="10"/>
  <c r="M43" i="10"/>
  <c r="K43" i="10"/>
  <c r="U42" i="10"/>
  <c r="T42" i="10"/>
  <c r="M42" i="10"/>
  <c r="K42" i="10"/>
  <c r="U41" i="10"/>
  <c r="T41" i="10"/>
  <c r="M41" i="10"/>
  <c r="K41" i="10"/>
  <c r="U40" i="10"/>
  <c r="T40" i="10"/>
  <c r="M40" i="10"/>
  <c r="K40" i="10"/>
  <c r="U39" i="10"/>
  <c r="T39" i="10"/>
  <c r="M39" i="10"/>
  <c r="K39" i="10"/>
  <c r="U38" i="10"/>
  <c r="T38" i="10"/>
  <c r="M38" i="10"/>
  <c r="K38" i="10"/>
  <c r="U37" i="10"/>
  <c r="T37" i="10"/>
  <c r="M37" i="10"/>
  <c r="K37" i="10"/>
  <c r="U36" i="10"/>
  <c r="T36" i="10"/>
  <c r="M36" i="10"/>
  <c r="K36" i="10"/>
  <c r="U35" i="10"/>
  <c r="T35" i="10"/>
  <c r="M35" i="10"/>
  <c r="K35" i="10"/>
  <c r="U34" i="10"/>
  <c r="T34" i="10"/>
  <c r="M34" i="10"/>
  <c r="K34" i="10"/>
  <c r="U33" i="10"/>
  <c r="T33" i="10"/>
  <c r="M33" i="10"/>
  <c r="K33" i="10"/>
  <c r="U32" i="10"/>
  <c r="T32" i="10"/>
  <c r="M32" i="10"/>
  <c r="K32" i="10"/>
  <c r="U31" i="10"/>
  <c r="T31" i="10"/>
  <c r="M31" i="10"/>
  <c r="K31" i="10"/>
  <c r="U30" i="10"/>
  <c r="T30" i="10"/>
  <c r="M30" i="10"/>
  <c r="K30" i="10"/>
  <c r="U29" i="10"/>
  <c r="T29" i="10"/>
  <c r="M29" i="10"/>
  <c r="K29" i="10"/>
  <c r="U28" i="10"/>
  <c r="T28" i="10"/>
  <c r="M28" i="10"/>
  <c r="K28" i="10"/>
  <c r="U27" i="10"/>
  <c r="T27" i="10"/>
  <c r="M27" i="10"/>
  <c r="K27" i="10"/>
  <c r="U26" i="10"/>
  <c r="T26" i="10"/>
  <c r="M26" i="10"/>
  <c r="K26" i="10"/>
  <c r="U25" i="10"/>
  <c r="T25" i="10"/>
  <c r="M25" i="10"/>
  <c r="K25" i="10"/>
  <c r="U24" i="10"/>
  <c r="T24" i="10"/>
  <c r="M24" i="10"/>
  <c r="K24" i="10"/>
  <c r="U23" i="10"/>
  <c r="T23" i="10"/>
  <c r="M23" i="10"/>
  <c r="K23" i="10"/>
  <c r="U22" i="10"/>
  <c r="T22" i="10"/>
  <c r="M22" i="10"/>
  <c r="K22" i="10"/>
  <c r="U21" i="10"/>
  <c r="T21" i="10"/>
  <c r="M21" i="10"/>
  <c r="K21" i="10"/>
  <c r="U20" i="10"/>
  <c r="T20" i="10"/>
  <c r="M20" i="10"/>
  <c r="K20" i="10"/>
  <c r="U19" i="10"/>
  <c r="T19" i="10"/>
  <c r="M19" i="10"/>
  <c r="K19" i="10"/>
  <c r="U18" i="10"/>
  <c r="T18" i="10"/>
  <c r="M18" i="10"/>
  <c r="K18" i="10"/>
  <c r="U17" i="10"/>
  <c r="T17" i="10"/>
  <c r="M17" i="10"/>
  <c r="K17" i="10"/>
  <c r="U16" i="10"/>
  <c r="T16" i="10"/>
  <c r="M16" i="10"/>
  <c r="K16" i="10"/>
  <c r="U15" i="10"/>
  <c r="T15" i="10"/>
  <c r="M15" i="10"/>
  <c r="K15" i="10"/>
  <c r="U14" i="10"/>
  <c r="T14" i="10"/>
  <c r="M14" i="10"/>
  <c r="K14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Z3" i="22"/>
  <c r="Z2" i="22"/>
  <c r="Z3" i="19"/>
  <c r="Z2" i="19"/>
  <c r="J23" i="23"/>
  <c r="J22" i="23"/>
  <c r="J18" i="23"/>
  <c r="D13" i="23"/>
  <c r="G13" i="23" s="1"/>
  <c r="J23" i="20"/>
  <c r="J22" i="20"/>
  <c r="J18" i="20"/>
  <c r="D13" i="20"/>
  <c r="W2" i="22"/>
  <c r="S2" i="22" s="1"/>
  <c r="V2" i="22"/>
  <c r="C13" i="23" s="1"/>
  <c r="U2" i="22"/>
  <c r="T2" i="22"/>
  <c r="W2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W42" i="19"/>
  <c r="W43" i="19"/>
  <c r="W44" i="19"/>
  <c r="W45" i="19"/>
  <c r="W46" i="19"/>
  <c r="W47" i="19"/>
  <c r="W48" i="19"/>
  <c r="W49" i="19"/>
  <c r="W50" i="19"/>
  <c r="W51" i="19"/>
  <c r="W52" i="19"/>
  <c r="W53" i="19"/>
  <c r="W54" i="19"/>
  <c r="W55" i="19"/>
  <c r="W56" i="19"/>
  <c r="W57" i="19"/>
  <c r="W58" i="19"/>
  <c r="W59" i="19"/>
  <c r="W60" i="19"/>
  <c r="W61" i="19"/>
  <c r="W62" i="19"/>
  <c r="W63" i="19"/>
  <c r="W64" i="19"/>
  <c r="W65" i="19"/>
  <c r="W66" i="19"/>
  <c r="W67" i="19"/>
  <c r="W68" i="19"/>
  <c r="W69" i="19"/>
  <c r="W70" i="19"/>
  <c r="W71" i="19"/>
  <c r="W72" i="19"/>
  <c r="W73" i="19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W102" i="19"/>
  <c r="W103" i="19"/>
  <c r="W104" i="19"/>
  <c r="W105" i="19"/>
  <c r="W106" i="19"/>
  <c r="W107" i="19"/>
  <c r="W108" i="19"/>
  <c r="W109" i="19"/>
  <c r="W110" i="19"/>
  <c r="W111" i="19"/>
  <c r="W112" i="19"/>
  <c r="W113" i="19"/>
  <c r="W114" i="19"/>
  <c r="W115" i="19"/>
  <c r="W116" i="19"/>
  <c r="W117" i="19"/>
  <c r="W118" i="19"/>
  <c r="W119" i="19"/>
  <c r="W120" i="19"/>
  <c r="W121" i="19"/>
  <c r="W122" i="19"/>
  <c r="W123" i="19"/>
  <c r="W124" i="19"/>
  <c r="W125" i="19"/>
  <c r="W126" i="19"/>
  <c r="W127" i="19"/>
  <c r="W128" i="19"/>
  <c r="W129" i="19"/>
  <c r="W130" i="19"/>
  <c r="W131" i="19"/>
  <c r="W132" i="19"/>
  <c r="W133" i="19"/>
  <c r="W134" i="19"/>
  <c r="W135" i="19"/>
  <c r="W136" i="19"/>
  <c r="W137" i="19"/>
  <c r="W138" i="19"/>
  <c r="W139" i="19"/>
  <c r="W140" i="19"/>
  <c r="W141" i="19"/>
  <c r="W142" i="19"/>
  <c r="W143" i="19"/>
  <c r="W144" i="19"/>
  <c r="W145" i="19"/>
  <c r="W146" i="19"/>
  <c r="W147" i="19"/>
  <c r="W148" i="19"/>
  <c r="W149" i="19"/>
  <c r="W150" i="19"/>
  <c r="W151" i="19"/>
  <c r="W152" i="19"/>
  <c r="W153" i="19"/>
  <c r="W154" i="19"/>
  <c r="W155" i="19"/>
  <c r="W156" i="19"/>
  <c r="W157" i="19"/>
  <c r="W158" i="19"/>
  <c r="W159" i="19"/>
  <c r="W160" i="19"/>
  <c r="W161" i="19"/>
  <c r="W162" i="19"/>
  <c r="W163" i="19"/>
  <c r="W164" i="19"/>
  <c r="W165" i="19"/>
  <c r="W166" i="19"/>
  <c r="W167" i="19"/>
  <c r="W168" i="19"/>
  <c r="W169" i="19"/>
  <c r="W170" i="19"/>
  <c r="W171" i="19"/>
  <c r="W172" i="19"/>
  <c r="W173" i="19"/>
  <c r="W174" i="19"/>
  <c r="W175" i="19"/>
  <c r="W176" i="19"/>
  <c r="W177" i="19"/>
  <c r="W178" i="19"/>
  <c r="W179" i="19"/>
  <c r="W180" i="19"/>
  <c r="W181" i="19"/>
  <c r="W182" i="19"/>
  <c r="W183" i="19"/>
  <c r="W184" i="19"/>
  <c r="W185" i="19"/>
  <c r="W186" i="19"/>
  <c r="W187" i="19"/>
  <c r="W188" i="19"/>
  <c r="W189" i="19"/>
  <c r="W190" i="19"/>
  <c r="W191" i="19"/>
  <c r="W192" i="19"/>
  <c r="W193" i="19"/>
  <c r="W194" i="19"/>
  <c r="W195" i="19"/>
  <c r="W196" i="19"/>
  <c r="W197" i="19"/>
  <c r="W198" i="19"/>
  <c r="W199" i="19"/>
  <c r="W200" i="19"/>
  <c r="W201" i="19"/>
  <c r="W202" i="19"/>
  <c r="W203" i="19"/>
  <c r="W204" i="19"/>
  <c r="W205" i="19"/>
  <c r="W206" i="19"/>
  <c r="W207" i="19"/>
  <c r="W208" i="19"/>
  <c r="W209" i="19"/>
  <c r="W210" i="19"/>
  <c r="W211" i="19"/>
  <c r="W212" i="19"/>
  <c r="W213" i="19"/>
  <c r="W214" i="19"/>
  <c r="W215" i="19"/>
  <c r="W216" i="19"/>
  <c r="W217" i="19"/>
  <c r="W218" i="19"/>
  <c r="W219" i="19"/>
  <c r="W220" i="19"/>
  <c r="W221" i="19"/>
  <c r="W222" i="19"/>
  <c r="W223" i="19"/>
  <c r="W224" i="19"/>
  <c r="W225" i="19"/>
  <c r="W226" i="19"/>
  <c r="W227" i="19"/>
  <c r="W228" i="19"/>
  <c r="W229" i="19"/>
  <c r="W230" i="19"/>
  <c r="W231" i="19"/>
  <c r="W232" i="19"/>
  <c r="W233" i="19"/>
  <c r="W234" i="19"/>
  <c r="W235" i="19"/>
  <c r="W236" i="19"/>
  <c r="W237" i="19"/>
  <c r="W238" i="19"/>
  <c r="W239" i="19"/>
  <c r="W240" i="19"/>
  <c r="W241" i="19"/>
  <c r="W242" i="19"/>
  <c r="W243" i="19"/>
  <c r="W244" i="19"/>
  <c r="W245" i="19"/>
  <c r="W246" i="19"/>
  <c r="W247" i="19"/>
  <c r="W248" i="19"/>
  <c r="W249" i="19"/>
  <c r="W250" i="19"/>
  <c r="W251" i="19"/>
  <c r="W252" i="19"/>
  <c r="W253" i="19"/>
  <c r="W254" i="19"/>
  <c r="W255" i="19"/>
  <c r="W256" i="19"/>
  <c r="W257" i="19"/>
  <c r="W258" i="19"/>
  <c r="W259" i="19"/>
  <c r="W260" i="19"/>
  <c r="W261" i="19"/>
  <c r="W262" i="19"/>
  <c r="W263" i="19"/>
  <c r="W264" i="19"/>
  <c r="W265" i="19"/>
  <c r="W266" i="19"/>
  <c r="W267" i="19"/>
  <c r="W268" i="19"/>
  <c r="W269" i="19"/>
  <c r="W270" i="19"/>
  <c r="W271" i="19"/>
  <c r="W272" i="19"/>
  <c r="W273" i="19"/>
  <c r="W274" i="19"/>
  <c r="W275" i="19"/>
  <c r="W276" i="19"/>
  <c r="W277" i="19"/>
  <c r="W278" i="19"/>
  <c r="W279" i="19"/>
  <c r="W280" i="19"/>
  <c r="W281" i="19"/>
  <c r="W282" i="19"/>
  <c r="W283" i="19"/>
  <c r="W284" i="19"/>
  <c r="W285" i="19"/>
  <c r="W286" i="19"/>
  <c r="W287" i="19"/>
  <c r="W288" i="19"/>
  <c r="W289" i="19"/>
  <c r="W290" i="19"/>
  <c r="W291" i="19"/>
  <c r="W292" i="19"/>
  <c r="W293" i="19"/>
  <c r="W294" i="19"/>
  <c r="W295" i="19"/>
  <c r="W296" i="19"/>
  <c r="W297" i="19"/>
  <c r="W298" i="19"/>
  <c r="W299" i="19"/>
  <c r="W300" i="19"/>
  <c r="W301" i="19"/>
  <c r="W302" i="19"/>
  <c r="W303" i="19"/>
  <c r="W304" i="19"/>
  <c r="W305" i="19"/>
  <c r="W306" i="19"/>
  <c r="W307" i="19"/>
  <c r="W308" i="19"/>
  <c r="W309" i="19"/>
  <c r="W310" i="19"/>
  <c r="W311" i="19"/>
  <c r="W312" i="19"/>
  <c r="W313" i="19"/>
  <c r="W314" i="19"/>
  <c r="W315" i="19"/>
  <c r="W316" i="19"/>
  <c r="W317" i="19"/>
  <c r="W318" i="19"/>
  <c r="W319" i="19"/>
  <c r="W320" i="19"/>
  <c r="W321" i="19"/>
  <c r="W322" i="19"/>
  <c r="W323" i="19"/>
  <c r="W324" i="19"/>
  <c r="W325" i="19"/>
  <c r="W326" i="19"/>
  <c r="W327" i="19"/>
  <c r="W328" i="19"/>
  <c r="W329" i="19"/>
  <c r="W330" i="19"/>
  <c r="W331" i="19"/>
  <c r="W332" i="19"/>
  <c r="W333" i="19"/>
  <c r="W334" i="19"/>
  <c r="W335" i="19"/>
  <c r="W336" i="19"/>
  <c r="W337" i="19"/>
  <c r="W338" i="19"/>
  <c r="W339" i="19"/>
  <c r="W340" i="19"/>
  <c r="W341" i="19"/>
  <c r="W342" i="19"/>
  <c r="W343" i="19"/>
  <c r="W344" i="19"/>
  <c r="W345" i="19"/>
  <c r="W346" i="19"/>
  <c r="W347" i="19"/>
  <c r="W348" i="19"/>
  <c r="W349" i="19"/>
  <c r="W350" i="19"/>
  <c r="W351" i="19"/>
  <c r="W352" i="19"/>
  <c r="W353" i="19"/>
  <c r="W354" i="19"/>
  <c r="W355" i="19"/>
  <c r="W356" i="19"/>
  <c r="W357" i="19"/>
  <c r="W358" i="19"/>
  <c r="W359" i="19"/>
  <c r="W360" i="19"/>
  <c r="W361" i="19"/>
  <c r="W362" i="19"/>
  <c r="W363" i="19"/>
  <c r="W364" i="19"/>
  <c r="W365" i="19"/>
  <c r="W366" i="19"/>
  <c r="W367" i="19"/>
  <c r="W368" i="19"/>
  <c r="W369" i="19"/>
  <c r="W370" i="19"/>
  <c r="W371" i="19"/>
  <c r="W372" i="19"/>
  <c r="W373" i="19"/>
  <c r="W374" i="19"/>
  <c r="W375" i="19"/>
  <c r="W376" i="19"/>
  <c r="W377" i="19"/>
  <c r="W378" i="19"/>
  <c r="W379" i="19"/>
  <c r="W380" i="19"/>
  <c r="W381" i="19"/>
  <c r="W382" i="19"/>
  <c r="W383" i="19"/>
  <c r="W384" i="19"/>
  <c r="W385" i="19"/>
  <c r="W386" i="19"/>
  <c r="W387" i="19"/>
  <c r="W388" i="19"/>
  <c r="W389" i="19"/>
  <c r="W390" i="19"/>
  <c r="W391" i="19"/>
  <c r="W392" i="19"/>
  <c r="W393" i="19"/>
  <c r="W394" i="19"/>
  <c r="W395" i="19"/>
  <c r="W396" i="19"/>
  <c r="W397" i="19"/>
  <c r="W398" i="19"/>
  <c r="W399" i="19"/>
  <c r="W400" i="19"/>
  <c r="W401" i="19"/>
  <c r="W402" i="19"/>
  <c r="W403" i="19"/>
  <c r="W404" i="19"/>
  <c r="W405" i="19"/>
  <c r="W406" i="19"/>
  <c r="W407" i="19"/>
  <c r="W408" i="19"/>
  <c r="W409" i="19"/>
  <c r="W410" i="19"/>
  <c r="W411" i="19"/>
  <c r="W412" i="19"/>
  <c r="W413" i="19"/>
  <c r="W414" i="19"/>
  <c r="W415" i="19"/>
  <c r="W416" i="19"/>
  <c r="W417" i="19"/>
  <c r="W418" i="19"/>
  <c r="W419" i="19"/>
  <c r="W420" i="19"/>
  <c r="W421" i="19"/>
  <c r="W422" i="19"/>
  <c r="W423" i="19"/>
  <c r="W424" i="19"/>
  <c r="W425" i="19"/>
  <c r="W426" i="19"/>
  <c r="W427" i="19"/>
  <c r="W428" i="19"/>
  <c r="W429" i="19"/>
  <c r="W430" i="19"/>
  <c r="W431" i="19"/>
  <c r="W432" i="19"/>
  <c r="W433" i="19"/>
  <c r="W434" i="19"/>
  <c r="W435" i="19"/>
  <c r="W436" i="19"/>
  <c r="W437" i="19"/>
  <c r="W438" i="19"/>
  <c r="W439" i="19"/>
  <c r="W440" i="19"/>
  <c r="W441" i="19"/>
  <c r="W442" i="19"/>
  <c r="W443" i="19"/>
  <c r="W444" i="19"/>
  <c r="W445" i="19"/>
  <c r="W446" i="19"/>
  <c r="W447" i="19"/>
  <c r="W448" i="19"/>
  <c r="W449" i="19"/>
  <c r="W450" i="19"/>
  <c r="W451" i="19"/>
  <c r="W452" i="19"/>
  <c r="W453" i="19"/>
  <c r="W454" i="19"/>
  <c r="W455" i="19"/>
  <c r="W456" i="19"/>
  <c r="W457" i="19"/>
  <c r="W458" i="19"/>
  <c r="W459" i="19"/>
  <c r="W460" i="19"/>
  <c r="W461" i="19"/>
  <c r="W462" i="19"/>
  <c r="W463" i="19"/>
  <c r="W464" i="19"/>
  <c r="W465" i="19"/>
  <c r="W466" i="19"/>
  <c r="V2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V31" i="19"/>
  <c r="V32" i="19"/>
  <c r="V33" i="19"/>
  <c r="V34" i="19"/>
  <c r="V35" i="19"/>
  <c r="V36" i="19"/>
  <c r="V37" i="19"/>
  <c r="V38" i="19"/>
  <c r="V39" i="19"/>
  <c r="V40" i="19"/>
  <c r="V41" i="19"/>
  <c r="V42" i="19"/>
  <c r="V43" i="19"/>
  <c r="V44" i="19"/>
  <c r="V45" i="19"/>
  <c r="V46" i="19"/>
  <c r="V47" i="19"/>
  <c r="V48" i="19"/>
  <c r="V49" i="19"/>
  <c r="V50" i="19"/>
  <c r="V51" i="19"/>
  <c r="V52" i="19"/>
  <c r="V53" i="19"/>
  <c r="V54" i="19"/>
  <c r="V55" i="19"/>
  <c r="V56" i="19"/>
  <c r="V57" i="19"/>
  <c r="V58" i="19"/>
  <c r="V59" i="19"/>
  <c r="V60" i="19"/>
  <c r="V61" i="19"/>
  <c r="V62" i="19"/>
  <c r="V63" i="19"/>
  <c r="V64" i="19"/>
  <c r="V65" i="19"/>
  <c r="V66" i="19"/>
  <c r="V67" i="19"/>
  <c r="V68" i="19"/>
  <c r="V69" i="19"/>
  <c r="V70" i="19"/>
  <c r="V71" i="19"/>
  <c r="V72" i="19"/>
  <c r="V73" i="19"/>
  <c r="V74" i="19"/>
  <c r="V75" i="19"/>
  <c r="V76" i="19"/>
  <c r="V77" i="19"/>
  <c r="V78" i="19"/>
  <c r="V79" i="19"/>
  <c r="V80" i="19"/>
  <c r="V81" i="19"/>
  <c r="V82" i="19"/>
  <c r="V83" i="19"/>
  <c r="V84" i="19"/>
  <c r="V85" i="19"/>
  <c r="V86" i="19"/>
  <c r="V87" i="19"/>
  <c r="V88" i="19"/>
  <c r="V89" i="19"/>
  <c r="V90" i="19"/>
  <c r="V91" i="19"/>
  <c r="V92" i="19"/>
  <c r="V93" i="19"/>
  <c r="V94" i="19"/>
  <c r="V95" i="19"/>
  <c r="V96" i="19"/>
  <c r="V97" i="19"/>
  <c r="V98" i="19"/>
  <c r="V99" i="19"/>
  <c r="V100" i="19"/>
  <c r="V101" i="19"/>
  <c r="V102" i="19"/>
  <c r="V103" i="19"/>
  <c r="V104" i="19"/>
  <c r="V105" i="19"/>
  <c r="V106" i="19"/>
  <c r="V107" i="19"/>
  <c r="V108" i="19"/>
  <c r="V109" i="19"/>
  <c r="V110" i="19"/>
  <c r="V111" i="19"/>
  <c r="V112" i="19"/>
  <c r="V113" i="19"/>
  <c r="V114" i="19"/>
  <c r="V115" i="19"/>
  <c r="V116" i="19"/>
  <c r="V117" i="19"/>
  <c r="V118" i="19"/>
  <c r="V119" i="19"/>
  <c r="V120" i="19"/>
  <c r="V121" i="19"/>
  <c r="V122" i="19"/>
  <c r="V123" i="19"/>
  <c r="V124" i="19"/>
  <c r="V125" i="19"/>
  <c r="V126" i="19"/>
  <c r="V127" i="19"/>
  <c r="V128" i="19"/>
  <c r="V129" i="19"/>
  <c r="V130" i="19"/>
  <c r="V131" i="19"/>
  <c r="V132" i="19"/>
  <c r="V133" i="19"/>
  <c r="V134" i="19"/>
  <c r="V135" i="19"/>
  <c r="V136" i="19"/>
  <c r="V137" i="19"/>
  <c r="V138" i="19"/>
  <c r="V139" i="19"/>
  <c r="V140" i="19"/>
  <c r="V141" i="19"/>
  <c r="V142" i="19"/>
  <c r="V143" i="19"/>
  <c r="V144" i="19"/>
  <c r="V145" i="19"/>
  <c r="V146" i="19"/>
  <c r="V147" i="19"/>
  <c r="V148" i="19"/>
  <c r="V149" i="19"/>
  <c r="V150" i="19"/>
  <c r="V151" i="19"/>
  <c r="V152" i="19"/>
  <c r="V153" i="19"/>
  <c r="V154" i="19"/>
  <c r="V155" i="19"/>
  <c r="V156" i="19"/>
  <c r="V157" i="19"/>
  <c r="V158" i="19"/>
  <c r="V159" i="19"/>
  <c r="V160" i="19"/>
  <c r="V161" i="19"/>
  <c r="V162" i="19"/>
  <c r="V163" i="19"/>
  <c r="V164" i="19"/>
  <c r="V165" i="19"/>
  <c r="V166" i="19"/>
  <c r="V167" i="19"/>
  <c r="V168" i="19"/>
  <c r="V169" i="19"/>
  <c r="V170" i="19"/>
  <c r="V171" i="19"/>
  <c r="V172" i="19"/>
  <c r="V173" i="19"/>
  <c r="V174" i="19"/>
  <c r="V175" i="19"/>
  <c r="V176" i="19"/>
  <c r="V177" i="19"/>
  <c r="V178" i="19"/>
  <c r="V179" i="19"/>
  <c r="V180" i="19"/>
  <c r="V181" i="19"/>
  <c r="V182" i="19"/>
  <c r="V183" i="19"/>
  <c r="V184" i="19"/>
  <c r="V185" i="19"/>
  <c r="V186" i="19"/>
  <c r="V187" i="19"/>
  <c r="V188" i="19"/>
  <c r="V189" i="19"/>
  <c r="V190" i="19"/>
  <c r="V191" i="19"/>
  <c r="V192" i="19"/>
  <c r="V193" i="19"/>
  <c r="V194" i="19"/>
  <c r="V195" i="19"/>
  <c r="V196" i="19"/>
  <c r="V197" i="19"/>
  <c r="V198" i="19"/>
  <c r="V199" i="19"/>
  <c r="V200" i="19"/>
  <c r="V201" i="19"/>
  <c r="V202" i="19"/>
  <c r="V203" i="19"/>
  <c r="V204" i="19"/>
  <c r="V205" i="19"/>
  <c r="V206" i="19"/>
  <c r="V207" i="19"/>
  <c r="V208" i="19"/>
  <c r="V209" i="19"/>
  <c r="V210" i="19"/>
  <c r="V211" i="19"/>
  <c r="V212" i="19"/>
  <c r="V213" i="19"/>
  <c r="V214" i="19"/>
  <c r="V215" i="19"/>
  <c r="V216" i="19"/>
  <c r="V217" i="19"/>
  <c r="V218" i="19"/>
  <c r="V219" i="19"/>
  <c r="V220" i="19"/>
  <c r="V221" i="19"/>
  <c r="V222" i="19"/>
  <c r="V223" i="19"/>
  <c r="V224" i="19"/>
  <c r="V225" i="19"/>
  <c r="V226" i="19"/>
  <c r="V227" i="19"/>
  <c r="V228" i="19"/>
  <c r="V229" i="19"/>
  <c r="V230" i="19"/>
  <c r="V231" i="19"/>
  <c r="V232" i="19"/>
  <c r="V233" i="19"/>
  <c r="V234" i="19"/>
  <c r="V235" i="19"/>
  <c r="V236" i="19"/>
  <c r="V237" i="19"/>
  <c r="V238" i="19"/>
  <c r="V239" i="19"/>
  <c r="V240" i="19"/>
  <c r="V241" i="19"/>
  <c r="V242" i="19"/>
  <c r="V243" i="19"/>
  <c r="V244" i="19"/>
  <c r="V245" i="19"/>
  <c r="V246" i="19"/>
  <c r="V247" i="19"/>
  <c r="V248" i="19"/>
  <c r="V249" i="19"/>
  <c r="V250" i="19"/>
  <c r="V251" i="19"/>
  <c r="V252" i="19"/>
  <c r="V253" i="19"/>
  <c r="V254" i="19"/>
  <c r="V255" i="19"/>
  <c r="V256" i="19"/>
  <c r="V257" i="19"/>
  <c r="V258" i="19"/>
  <c r="V259" i="19"/>
  <c r="V260" i="19"/>
  <c r="V261" i="19"/>
  <c r="V262" i="19"/>
  <c r="V263" i="19"/>
  <c r="V264" i="19"/>
  <c r="V265" i="19"/>
  <c r="V266" i="19"/>
  <c r="V267" i="19"/>
  <c r="V268" i="19"/>
  <c r="V269" i="19"/>
  <c r="V270" i="19"/>
  <c r="V271" i="19"/>
  <c r="V272" i="19"/>
  <c r="V273" i="19"/>
  <c r="V274" i="19"/>
  <c r="V275" i="19"/>
  <c r="V276" i="19"/>
  <c r="V277" i="19"/>
  <c r="V278" i="19"/>
  <c r="V279" i="19"/>
  <c r="V280" i="19"/>
  <c r="V281" i="19"/>
  <c r="V282" i="19"/>
  <c r="V283" i="19"/>
  <c r="V284" i="19"/>
  <c r="V285" i="19"/>
  <c r="V286" i="19"/>
  <c r="V287" i="19"/>
  <c r="V288" i="19"/>
  <c r="V289" i="19"/>
  <c r="V290" i="19"/>
  <c r="V291" i="19"/>
  <c r="V292" i="19"/>
  <c r="V293" i="19"/>
  <c r="V294" i="19"/>
  <c r="V295" i="19"/>
  <c r="V296" i="19"/>
  <c r="V297" i="19"/>
  <c r="V298" i="19"/>
  <c r="V299" i="19"/>
  <c r="V300" i="19"/>
  <c r="V301" i="19"/>
  <c r="V302" i="19"/>
  <c r="V303" i="19"/>
  <c r="V304" i="19"/>
  <c r="V305" i="19"/>
  <c r="V306" i="19"/>
  <c r="V307" i="19"/>
  <c r="V308" i="19"/>
  <c r="V309" i="19"/>
  <c r="V310" i="19"/>
  <c r="V311" i="19"/>
  <c r="V312" i="19"/>
  <c r="V313" i="19"/>
  <c r="V314" i="19"/>
  <c r="V315" i="19"/>
  <c r="V316" i="19"/>
  <c r="V317" i="19"/>
  <c r="V318" i="19"/>
  <c r="V319" i="19"/>
  <c r="V320" i="19"/>
  <c r="V321" i="19"/>
  <c r="V322" i="19"/>
  <c r="V323" i="19"/>
  <c r="V324" i="19"/>
  <c r="V325" i="19"/>
  <c r="V326" i="19"/>
  <c r="V327" i="19"/>
  <c r="V328" i="19"/>
  <c r="V329" i="19"/>
  <c r="V330" i="19"/>
  <c r="V331" i="19"/>
  <c r="V332" i="19"/>
  <c r="V333" i="19"/>
  <c r="V334" i="19"/>
  <c r="V335" i="19"/>
  <c r="V336" i="19"/>
  <c r="V337" i="19"/>
  <c r="V338" i="19"/>
  <c r="V339" i="19"/>
  <c r="V340" i="19"/>
  <c r="V341" i="19"/>
  <c r="V342" i="19"/>
  <c r="V343" i="19"/>
  <c r="V344" i="19"/>
  <c r="V345" i="19"/>
  <c r="V346" i="19"/>
  <c r="V347" i="19"/>
  <c r="V348" i="19"/>
  <c r="V349" i="19"/>
  <c r="V350" i="19"/>
  <c r="V351" i="19"/>
  <c r="V352" i="19"/>
  <c r="V353" i="19"/>
  <c r="V354" i="19"/>
  <c r="V355" i="19"/>
  <c r="V356" i="19"/>
  <c r="V357" i="19"/>
  <c r="V358" i="19"/>
  <c r="V359" i="19"/>
  <c r="V360" i="19"/>
  <c r="V361" i="19"/>
  <c r="V362" i="19"/>
  <c r="V363" i="19"/>
  <c r="V364" i="19"/>
  <c r="V365" i="19"/>
  <c r="V366" i="19"/>
  <c r="V367" i="19"/>
  <c r="V368" i="19"/>
  <c r="V369" i="19"/>
  <c r="V370" i="19"/>
  <c r="V371" i="19"/>
  <c r="V372" i="19"/>
  <c r="V373" i="19"/>
  <c r="V374" i="19"/>
  <c r="V375" i="19"/>
  <c r="V376" i="19"/>
  <c r="V377" i="19"/>
  <c r="V378" i="19"/>
  <c r="V379" i="19"/>
  <c r="V380" i="19"/>
  <c r="V381" i="19"/>
  <c r="V382" i="19"/>
  <c r="V383" i="19"/>
  <c r="V384" i="19"/>
  <c r="V385" i="19"/>
  <c r="V386" i="19"/>
  <c r="V387" i="19"/>
  <c r="V388" i="19"/>
  <c r="V389" i="19"/>
  <c r="V390" i="19"/>
  <c r="V391" i="19"/>
  <c r="V392" i="19"/>
  <c r="V393" i="19"/>
  <c r="V394" i="19"/>
  <c r="V395" i="19"/>
  <c r="V396" i="19"/>
  <c r="V397" i="19"/>
  <c r="V398" i="19"/>
  <c r="V399" i="19"/>
  <c r="V400" i="19"/>
  <c r="V401" i="19"/>
  <c r="V402" i="19"/>
  <c r="V403" i="19"/>
  <c r="V404" i="19"/>
  <c r="V405" i="19"/>
  <c r="V406" i="19"/>
  <c r="V407" i="19"/>
  <c r="V408" i="19"/>
  <c r="V409" i="19"/>
  <c r="V410" i="19"/>
  <c r="V411" i="19"/>
  <c r="V412" i="19"/>
  <c r="V413" i="19"/>
  <c r="V414" i="19"/>
  <c r="V415" i="19"/>
  <c r="V416" i="19"/>
  <c r="V417" i="19"/>
  <c r="V418" i="19"/>
  <c r="V419" i="19"/>
  <c r="V420" i="19"/>
  <c r="V421" i="19"/>
  <c r="V422" i="19"/>
  <c r="V423" i="19"/>
  <c r="V424" i="19"/>
  <c r="V425" i="19"/>
  <c r="V426" i="19"/>
  <c r="V427" i="19"/>
  <c r="V428" i="19"/>
  <c r="V429" i="19"/>
  <c r="V430" i="19"/>
  <c r="V431" i="19"/>
  <c r="V432" i="19"/>
  <c r="V433" i="19"/>
  <c r="V434" i="19"/>
  <c r="V435" i="19"/>
  <c r="V436" i="19"/>
  <c r="V437" i="19"/>
  <c r="V438" i="19"/>
  <c r="V439" i="19"/>
  <c r="V440" i="19"/>
  <c r="V441" i="19"/>
  <c r="V442" i="19"/>
  <c r="V443" i="19"/>
  <c r="V444" i="19"/>
  <c r="V445" i="19"/>
  <c r="V446" i="19"/>
  <c r="V447" i="19"/>
  <c r="V448" i="19"/>
  <c r="V449" i="19"/>
  <c r="V450" i="19"/>
  <c r="V451" i="19"/>
  <c r="V452" i="19"/>
  <c r="V453" i="19"/>
  <c r="V454" i="19"/>
  <c r="V455" i="19"/>
  <c r="V456" i="19"/>
  <c r="V457" i="19"/>
  <c r="V458" i="19"/>
  <c r="V459" i="19"/>
  <c r="V460" i="19"/>
  <c r="V461" i="19"/>
  <c r="V462" i="19"/>
  <c r="V463" i="19"/>
  <c r="V464" i="19"/>
  <c r="V465" i="19"/>
  <c r="V466" i="19"/>
  <c r="U2" i="19"/>
  <c r="U3" i="19"/>
  <c r="U4" i="19"/>
  <c r="U5" i="19"/>
  <c r="U6" i="19"/>
  <c r="U8" i="19"/>
  <c r="U9" i="19"/>
  <c r="U10" i="19"/>
  <c r="U11" i="19"/>
  <c r="U13" i="19"/>
  <c r="U14" i="19"/>
  <c r="U15" i="19"/>
  <c r="U16" i="19"/>
  <c r="U18" i="19"/>
  <c r="U19" i="19"/>
  <c r="U20" i="19"/>
  <c r="U21" i="19"/>
  <c r="U23" i="19"/>
  <c r="U24" i="19"/>
  <c r="U25" i="19"/>
  <c r="U26" i="19"/>
  <c r="U28" i="19"/>
  <c r="U29" i="19"/>
  <c r="U30" i="19"/>
  <c r="U31" i="19"/>
  <c r="U33" i="19"/>
  <c r="U34" i="19"/>
  <c r="U35" i="19"/>
  <c r="U36" i="19"/>
  <c r="U38" i="19"/>
  <c r="U39" i="19"/>
  <c r="U40" i="19"/>
  <c r="U41" i="19"/>
  <c r="U43" i="19"/>
  <c r="U44" i="19"/>
  <c r="U45" i="19"/>
  <c r="U46" i="19"/>
  <c r="U48" i="19"/>
  <c r="U49" i="19"/>
  <c r="U50" i="19"/>
  <c r="U51" i="19"/>
  <c r="U53" i="19"/>
  <c r="U54" i="19"/>
  <c r="U55" i="19"/>
  <c r="U56" i="19"/>
  <c r="U58" i="19"/>
  <c r="U59" i="19"/>
  <c r="U60" i="19"/>
  <c r="U61" i="19"/>
  <c r="U63" i="19"/>
  <c r="U64" i="19"/>
  <c r="U65" i="19"/>
  <c r="U66" i="19"/>
  <c r="U68" i="19"/>
  <c r="U69" i="19"/>
  <c r="U70" i="19"/>
  <c r="U71" i="19"/>
  <c r="U73" i="19"/>
  <c r="U74" i="19"/>
  <c r="U75" i="19"/>
  <c r="U76" i="19"/>
  <c r="U78" i="19"/>
  <c r="U79" i="19"/>
  <c r="U80" i="19"/>
  <c r="U81" i="19"/>
  <c r="U83" i="19"/>
  <c r="U84" i="19"/>
  <c r="U85" i="19"/>
  <c r="U86" i="19"/>
  <c r="U88" i="19"/>
  <c r="U89" i="19"/>
  <c r="U90" i="19"/>
  <c r="U91" i="19"/>
  <c r="U93" i="19"/>
  <c r="U94" i="19"/>
  <c r="U95" i="19"/>
  <c r="U96" i="19"/>
  <c r="U98" i="19"/>
  <c r="U99" i="19"/>
  <c r="U100" i="19"/>
  <c r="U101" i="19"/>
  <c r="U103" i="19"/>
  <c r="U104" i="19"/>
  <c r="U105" i="19"/>
  <c r="U106" i="19"/>
  <c r="U108" i="19"/>
  <c r="U109" i="19"/>
  <c r="U110" i="19"/>
  <c r="U111" i="19"/>
  <c r="U113" i="19"/>
  <c r="U114" i="19"/>
  <c r="U115" i="19"/>
  <c r="U116" i="19"/>
  <c r="U118" i="19"/>
  <c r="U119" i="19"/>
  <c r="U120" i="19"/>
  <c r="U121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U209" i="19"/>
  <c r="U210" i="19"/>
  <c r="U211" i="19"/>
  <c r="U212" i="19"/>
  <c r="U213" i="19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U313" i="19"/>
  <c r="U314" i="19"/>
  <c r="U315" i="19"/>
  <c r="U316" i="19"/>
  <c r="U317" i="19"/>
  <c r="U318" i="19"/>
  <c r="U319" i="19"/>
  <c r="U320" i="19"/>
  <c r="U321" i="19"/>
  <c r="U322" i="19"/>
  <c r="U323" i="19"/>
  <c r="U324" i="19"/>
  <c r="U325" i="19"/>
  <c r="U326" i="19"/>
  <c r="U327" i="19"/>
  <c r="U328" i="19"/>
  <c r="U329" i="19"/>
  <c r="U330" i="19"/>
  <c r="U331" i="19"/>
  <c r="U332" i="19"/>
  <c r="U333" i="19"/>
  <c r="U334" i="19"/>
  <c r="U335" i="19"/>
  <c r="U336" i="19"/>
  <c r="U337" i="19"/>
  <c r="U338" i="19"/>
  <c r="U339" i="19"/>
  <c r="U340" i="19"/>
  <c r="U341" i="19"/>
  <c r="U342" i="19"/>
  <c r="U343" i="19"/>
  <c r="U344" i="19"/>
  <c r="U345" i="19"/>
  <c r="U346" i="19"/>
  <c r="U347" i="19"/>
  <c r="U348" i="19"/>
  <c r="U349" i="19"/>
  <c r="U350" i="19"/>
  <c r="U351" i="19"/>
  <c r="U352" i="19"/>
  <c r="U353" i="19"/>
  <c r="U354" i="19"/>
  <c r="U355" i="19"/>
  <c r="U356" i="19"/>
  <c r="U357" i="19"/>
  <c r="U358" i="19"/>
  <c r="U359" i="19"/>
  <c r="U360" i="19"/>
  <c r="U361" i="19"/>
  <c r="U362" i="19"/>
  <c r="U363" i="19"/>
  <c r="U364" i="19"/>
  <c r="U365" i="19"/>
  <c r="U366" i="19"/>
  <c r="U367" i="19"/>
  <c r="U368" i="19"/>
  <c r="U369" i="19"/>
  <c r="U370" i="19"/>
  <c r="U371" i="19"/>
  <c r="U372" i="19"/>
  <c r="U373" i="19"/>
  <c r="U374" i="19"/>
  <c r="U375" i="19"/>
  <c r="U376" i="19"/>
  <c r="U378" i="19"/>
  <c r="U379" i="19"/>
  <c r="U380" i="19"/>
  <c r="U381" i="19"/>
  <c r="U383" i="19"/>
  <c r="U384" i="19"/>
  <c r="U385" i="19"/>
  <c r="U386" i="19"/>
  <c r="U387" i="19"/>
  <c r="U388" i="19"/>
  <c r="U389" i="19"/>
  <c r="U390" i="19"/>
  <c r="U391" i="19"/>
  <c r="U392" i="19"/>
  <c r="U393" i="19"/>
  <c r="U394" i="19"/>
  <c r="U395" i="19"/>
  <c r="U396" i="19"/>
  <c r="U398" i="19"/>
  <c r="U399" i="19"/>
  <c r="U400" i="19"/>
  <c r="U401" i="19"/>
  <c r="U403" i="19"/>
  <c r="U404" i="19"/>
  <c r="U405" i="19"/>
  <c r="U406" i="19"/>
  <c r="U407" i="19"/>
  <c r="U408" i="19"/>
  <c r="U409" i="19"/>
  <c r="U410" i="19"/>
  <c r="U411" i="19"/>
  <c r="U412" i="19"/>
  <c r="U413" i="19"/>
  <c r="U414" i="19"/>
  <c r="U415" i="19"/>
  <c r="U416" i="19"/>
  <c r="U417" i="19"/>
  <c r="U418" i="19"/>
  <c r="U419" i="19"/>
  <c r="U420" i="19"/>
  <c r="U421" i="19"/>
  <c r="U422" i="19"/>
  <c r="U423" i="19"/>
  <c r="U424" i="19"/>
  <c r="U425" i="19"/>
  <c r="U426" i="19"/>
  <c r="U427" i="19"/>
  <c r="U428" i="19"/>
  <c r="U429" i="19"/>
  <c r="U430" i="19"/>
  <c r="U431" i="19"/>
  <c r="U432" i="19"/>
  <c r="U433" i="19"/>
  <c r="U434" i="19"/>
  <c r="U435" i="19"/>
  <c r="U436" i="19"/>
  <c r="U437" i="19"/>
  <c r="U438" i="19"/>
  <c r="U439" i="19"/>
  <c r="U440" i="19"/>
  <c r="U441" i="19"/>
  <c r="U442" i="19"/>
  <c r="U443" i="19"/>
  <c r="U444" i="19"/>
  <c r="U445" i="19"/>
  <c r="U446" i="19"/>
  <c r="U447" i="19"/>
  <c r="U448" i="19"/>
  <c r="U449" i="19"/>
  <c r="U450" i="19"/>
  <c r="U451" i="19"/>
  <c r="U452" i="19"/>
  <c r="U453" i="19"/>
  <c r="U454" i="19"/>
  <c r="U455" i="19"/>
  <c r="U456" i="19"/>
  <c r="U457" i="19"/>
  <c r="U458" i="19"/>
  <c r="U459" i="19"/>
  <c r="U460" i="19"/>
  <c r="U461" i="19"/>
  <c r="U462" i="19"/>
  <c r="U463" i="19"/>
  <c r="U464" i="19"/>
  <c r="U465" i="19"/>
  <c r="U466" i="19"/>
  <c r="T2" i="19"/>
  <c r="T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125" i="19"/>
  <c r="T126" i="19"/>
  <c r="T127" i="19"/>
  <c r="T128" i="19"/>
  <c r="T129" i="19"/>
  <c r="T130" i="19"/>
  <c r="T131" i="19"/>
  <c r="T132" i="19"/>
  <c r="T133" i="19"/>
  <c r="T134" i="19"/>
  <c r="T135" i="19"/>
  <c r="T136" i="19"/>
  <c r="T137" i="19"/>
  <c r="T138" i="19"/>
  <c r="T139" i="19"/>
  <c r="T140" i="19"/>
  <c r="T141" i="19"/>
  <c r="T142" i="19"/>
  <c r="T143" i="19"/>
  <c r="T144" i="19"/>
  <c r="T145" i="19"/>
  <c r="T146" i="19"/>
  <c r="T147" i="19"/>
  <c r="T148" i="19"/>
  <c r="T149" i="19"/>
  <c r="T150" i="19"/>
  <c r="T151" i="19"/>
  <c r="T152" i="19"/>
  <c r="T153" i="19"/>
  <c r="T154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T229" i="19"/>
  <c r="T230" i="19"/>
  <c r="T231" i="19"/>
  <c r="T232" i="19"/>
  <c r="T233" i="19"/>
  <c r="T234" i="19"/>
  <c r="T235" i="19"/>
  <c r="T236" i="19"/>
  <c r="T237" i="19"/>
  <c r="T238" i="19"/>
  <c r="T239" i="19"/>
  <c r="T240" i="19"/>
  <c r="T241" i="19"/>
  <c r="T242" i="19"/>
  <c r="T243" i="19"/>
  <c r="T244" i="19"/>
  <c r="T245" i="19"/>
  <c r="T246" i="19"/>
  <c r="T247" i="19"/>
  <c r="T248" i="19"/>
  <c r="T249" i="19"/>
  <c r="T250" i="19"/>
  <c r="T251" i="19"/>
  <c r="T252" i="19"/>
  <c r="T253" i="19"/>
  <c r="T254" i="19"/>
  <c r="T255" i="19"/>
  <c r="T256" i="19"/>
  <c r="T257" i="19"/>
  <c r="T258" i="19"/>
  <c r="T259" i="19"/>
  <c r="T260" i="19"/>
  <c r="T261" i="19"/>
  <c r="T262" i="19"/>
  <c r="T263" i="19"/>
  <c r="T264" i="19"/>
  <c r="T265" i="19"/>
  <c r="T266" i="19"/>
  <c r="T267" i="19"/>
  <c r="T268" i="19"/>
  <c r="T269" i="19"/>
  <c r="T270" i="19"/>
  <c r="T271" i="19"/>
  <c r="T272" i="19"/>
  <c r="T273" i="19"/>
  <c r="T274" i="19"/>
  <c r="T275" i="19"/>
  <c r="T276" i="19"/>
  <c r="T277" i="19"/>
  <c r="T278" i="19"/>
  <c r="T279" i="19"/>
  <c r="T280" i="19"/>
  <c r="T281" i="19"/>
  <c r="T282" i="19"/>
  <c r="T283" i="19"/>
  <c r="T284" i="19"/>
  <c r="T285" i="19"/>
  <c r="T286" i="19"/>
  <c r="T287" i="19"/>
  <c r="T288" i="19"/>
  <c r="T289" i="19"/>
  <c r="T290" i="19"/>
  <c r="T291" i="19"/>
  <c r="T292" i="19"/>
  <c r="T293" i="19"/>
  <c r="T294" i="19"/>
  <c r="T295" i="19"/>
  <c r="T296" i="19"/>
  <c r="T297" i="19"/>
  <c r="T298" i="19"/>
  <c r="T299" i="19"/>
  <c r="T300" i="19"/>
  <c r="T301" i="19"/>
  <c r="T302" i="19"/>
  <c r="T303" i="19"/>
  <c r="T304" i="19"/>
  <c r="T305" i="19"/>
  <c r="T306" i="19"/>
  <c r="T307" i="19"/>
  <c r="T308" i="19"/>
  <c r="T309" i="19"/>
  <c r="T310" i="19"/>
  <c r="T311" i="19"/>
  <c r="T312" i="19"/>
  <c r="T313" i="19"/>
  <c r="T314" i="19"/>
  <c r="T315" i="19"/>
  <c r="T316" i="19"/>
  <c r="T317" i="19"/>
  <c r="T318" i="19"/>
  <c r="T319" i="19"/>
  <c r="T320" i="19"/>
  <c r="T321" i="19"/>
  <c r="T322" i="19"/>
  <c r="T323" i="19"/>
  <c r="T324" i="19"/>
  <c r="T325" i="19"/>
  <c r="T326" i="19"/>
  <c r="T327" i="19"/>
  <c r="T328" i="19"/>
  <c r="T329" i="19"/>
  <c r="T330" i="19"/>
  <c r="T331" i="19"/>
  <c r="T332" i="19"/>
  <c r="T333" i="19"/>
  <c r="T334" i="19"/>
  <c r="T335" i="19"/>
  <c r="T336" i="19"/>
  <c r="T337" i="19"/>
  <c r="T338" i="19"/>
  <c r="T339" i="19"/>
  <c r="T340" i="19"/>
  <c r="T341" i="19"/>
  <c r="T342" i="19"/>
  <c r="T343" i="19"/>
  <c r="T344" i="19"/>
  <c r="T345" i="19"/>
  <c r="T346" i="19"/>
  <c r="T347" i="19"/>
  <c r="T348" i="19"/>
  <c r="T349" i="19"/>
  <c r="T350" i="19"/>
  <c r="T351" i="19"/>
  <c r="T352" i="19"/>
  <c r="T353" i="19"/>
  <c r="T354" i="19"/>
  <c r="T355" i="19"/>
  <c r="T356" i="19"/>
  <c r="T357" i="19"/>
  <c r="T358" i="19"/>
  <c r="T359" i="19"/>
  <c r="T360" i="19"/>
  <c r="T361" i="19"/>
  <c r="T362" i="19"/>
  <c r="T363" i="19"/>
  <c r="T364" i="19"/>
  <c r="T365" i="19"/>
  <c r="T366" i="19"/>
  <c r="T367" i="19"/>
  <c r="T368" i="19"/>
  <c r="T369" i="19"/>
  <c r="T370" i="19"/>
  <c r="T371" i="19"/>
  <c r="T372" i="19"/>
  <c r="T373" i="19"/>
  <c r="T374" i="19"/>
  <c r="T375" i="19"/>
  <c r="T376" i="19"/>
  <c r="T377" i="19"/>
  <c r="T378" i="19"/>
  <c r="T379" i="19"/>
  <c r="T380" i="19"/>
  <c r="T381" i="19"/>
  <c r="T382" i="19"/>
  <c r="T383" i="19"/>
  <c r="T384" i="19"/>
  <c r="T385" i="19"/>
  <c r="T386" i="19"/>
  <c r="T387" i="19"/>
  <c r="T388" i="19"/>
  <c r="T389" i="19"/>
  <c r="T390" i="19"/>
  <c r="T391" i="19"/>
  <c r="T392" i="19"/>
  <c r="T393" i="19"/>
  <c r="T394" i="19"/>
  <c r="T395" i="19"/>
  <c r="T396" i="19"/>
  <c r="T397" i="19"/>
  <c r="T398" i="19"/>
  <c r="T399" i="19"/>
  <c r="T400" i="19"/>
  <c r="T401" i="19"/>
  <c r="T402" i="19"/>
  <c r="T403" i="19"/>
  <c r="T404" i="19"/>
  <c r="T405" i="19"/>
  <c r="T406" i="19"/>
  <c r="T407" i="19"/>
  <c r="T408" i="19"/>
  <c r="T409" i="19"/>
  <c r="T410" i="19"/>
  <c r="T411" i="19"/>
  <c r="T412" i="19"/>
  <c r="T413" i="19"/>
  <c r="T414" i="19"/>
  <c r="T415" i="19"/>
  <c r="T416" i="19"/>
  <c r="T417" i="19"/>
  <c r="T418" i="19"/>
  <c r="T419" i="19"/>
  <c r="T420" i="19"/>
  <c r="T421" i="19"/>
  <c r="T422" i="19"/>
  <c r="T423" i="19"/>
  <c r="T424" i="19"/>
  <c r="T425" i="19"/>
  <c r="T426" i="19"/>
  <c r="T427" i="19"/>
  <c r="T428" i="19"/>
  <c r="T429" i="19"/>
  <c r="T430" i="19"/>
  <c r="T431" i="19"/>
  <c r="T432" i="19"/>
  <c r="T433" i="19"/>
  <c r="T434" i="19"/>
  <c r="T435" i="19"/>
  <c r="T436" i="19"/>
  <c r="T437" i="19"/>
  <c r="T438" i="19"/>
  <c r="T439" i="19"/>
  <c r="T440" i="19"/>
  <c r="T441" i="19"/>
  <c r="T442" i="19"/>
  <c r="T443" i="19"/>
  <c r="T444" i="19"/>
  <c r="T445" i="19"/>
  <c r="T446" i="19"/>
  <c r="T447" i="19"/>
  <c r="T448" i="19"/>
  <c r="T449" i="19"/>
  <c r="T450" i="19"/>
  <c r="T451" i="19"/>
  <c r="T452" i="19"/>
  <c r="T453" i="19"/>
  <c r="T454" i="19"/>
  <c r="T455" i="19"/>
  <c r="T456" i="19"/>
  <c r="T457" i="19"/>
  <c r="T458" i="19"/>
  <c r="T459" i="19"/>
  <c r="T460" i="19"/>
  <c r="T461" i="19"/>
  <c r="T462" i="19"/>
  <c r="T463" i="19"/>
  <c r="T464" i="19"/>
  <c r="T465" i="19"/>
  <c r="T466" i="19"/>
  <c r="O2" i="19"/>
  <c r="P2" i="19" s="1"/>
  <c r="O3" i="19"/>
  <c r="P3" i="19" s="1"/>
  <c r="O4" i="19"/>
  <c r="P4" i="19" s="1"/>
  <c r="O5" i="19"/>
  <c r="P5" i="19" s="1"/>
  <c r="O6" i="19"/>
  <c r="P6" i="19" s="1"/>
  <c r="O7" i="19"/>
  <c r="P7" i="19" s="1"/>
  <c r="O8" i="19"/>
  <c r="P8" i="19" s="1"/>
  <c r="O9" i="19"/>
  <c r="P9" i="19" s="1"/>
  <c r="O10" i="19"/>
  <c r="P10" i="19" s="1"/>
  <c r="O11" i="19"/>
  <c r="P11" i="19" s="1"/>
  <c r="O12" i="19"/>
  <c r="P12" i="19" s="1"/>
  <c r="O13" i="19"/>
  <c r="P13" i="19" s="1"/>
  <c r="O14" i="19"/>
  <c r="P14" i="19" s="1"/>
  <c r="O15" i="19"/>
  <c r="P15" i="19" s="1"/>
  <c r="O16" i="19"/>
  <c r="P16" i="19" s="1"/>
  <c r="O17" i="19"/>
  <c r="P17" i="19" s="1"/>
  <c r="O18" i="19"/>
  <c r="P18" i="19" s="1"/>
  <c r="O19" i="19"/>
  <c r="P19" i="19" s="1"/>
  <c r="O20" i="19"/>
  <c r="P20" i="19" s="1"/>
  <c r="O21" i="19"/>
  <c r="P21" i="19" s="1"/>
  <c r="O22" i="19"/>
  <c r="P22" i="19" s="1"/>
  <c r="O23" i="19"/>
  <c r="P23" i="19" s="1"/>
  <c r="O24" i="19"/>
  <c r="P24" i="19" s="1"/>
  <c r="O25" i="19"/>
  <c r="P25" i="19" s="1"/>
  <c r="O26" i="19"/>
  <c r="P26" i="19" s="1"/>
  <c r="O27" i="19"/>
  <c r="P27" i="19" s="1"/>
  <c r="O28" i="19"/>
  <c r="P28" i="19" s="1"/>
  <c r="O29" i="19"/>
  <c r="P29" i="19" s="1"/>
  <c r="O30" i="19"/>
  <c r="P30" i="19" s="1"/>
  <c r="O31" i="19"/>
  <c r="P31" i="19" s="1"/>
  <c r="O32" i="19"/>
  <c r="P32" i="19" s="1"/>
  <c r="O33" i="19"/>
  <c r="P33" i="19" s="1"/>
  <c r="O34" i="19"/>
  <c r="P34" i="19" s="1"/>
  <c r="O35" i="19"/>
  <c r="P35" i="19" s="1"/>
  <c r="O36" i="19"/>
  <c r="P36" i="19" s="1"/>
  <c r="O37" i="19"/>
  <c r="P37" i="19" s="1"/>
  <c r="O38" i="19"/>
  <c r="P38" i="19" s="1"/>
  <c r="O39" i="19"/>
  <c r="P39" i="19" s="1"/>
  <c r="O40" i="19"/>
  <c r="P40" i="19" s="1"/>
  <c r="O41" i="19"/>
  <c r="P41" i="19" s="1"/>
  <c r="O42" i="19"/>
  <c r="P42" i="19" s="1"/>
  <c r="O43" i="19"/>
  <c r="P43" i="19" s="1"/>
  <c r="O44" i="19"/>
  <c r="P44" i="19" s="1"/>
  <c r="O45" i="19"/>
  <c r="P45" i="19" s="1"/>
  <c r="O46" i="19"/>
  <c r="P46" i="19" s="1"/>
  <c r="O47" i="19"/>
  <c r="P47" i="19" s="1"/>
  <c r="O48" i="19"/>
  <c r="P48" i="19" s="1"/>
  <c r="O49" i="19"/>
  <c r="P49" i="19" s="1"/>
  <c r="O50" i="19"/>
  <c r="P50" i="19" s="1"/>
  <c r="O51" i="19"/>
  <c r="P51" i="19" s="1"/>
  <c r="O52" i="19"/>
  <c r="P52" i="19" s="1"/>
  <c r="O53" i="19"/>
  <c r="P53" i="19" s="1"/>
  <c r="O54" i="19"/>
  <c r="P54" i="19" s="1"/>
  <c r="O55" i="19"/>
  <c r="P55" i="19" s="1"/>
  <c r="O56" i="19"/>
  <c r="P56" i="19" s="1"/>
  <c r="O57" i="19"/>
  <c r="P57" i="19" s="1"/>
  <c r="O58" i="19"/>
  <c r="P58" i="19" s="1"/>
  <c r="O59" i="19"/>
  <c r="P59" i="19" s="1"/>
  <c r="O60" i="19"/>
  <c r="P60" i="19" s="1"/>
  <c r="O61" i="19"/>
  <c r="P61" i="19" s="1"/>
  <c r="O62" i="19"/>
  <c r="P62" i="19" s="1"/>
  <c r="O63" i="19"/>
  <c r="P63" i="19" s="1"/>
  <c r="O64" i="19"/>
  <c r="P64" i="19" s="1"/>
  <c r="O65" i="19"/>
  <c r="P65" i="19" s="1"/>
  <c r="O66" i="19"/>
  <c r="P66" i="19" s="1"/>
  <c r="O67" i="19"/>
  <c r="P67" i="19" s="1"/>
  <c r="O68" i="19"/>
  <c r="P68" i="19" s="1"/>
  <c r="O69" i="19"/>
  <c r="P69" i="19" s="1"/>
  <c r="O70" i="19"/>
  <c r="P70" i="19" s="1"/>
  <c r="O71" i="19"/>
  <c r="P71" i="19" s="1"/>
  <c r="O72" i="19"/>
  <c r="P72" i="19" s="1"/>
  <c r="O73" i="19"/>
  <c r="P73" i="19" s="1"/>
  <c r="O74" i="19"/>
  <c r="P74" i="19" s="1"/>
  <c r="O75" i="19"/>
  <c r="P75" i="19" s="1"/>
  <c r="O76" i="19"/>
  <c r="P76" i="19" s="1"/>
  <c r="O77" i="19"/>
  <c r="P77" i="19" s="1"/>
  <c r="O78" i="19"/>
  <c r="P78" i="19" s="1"/>
  <c r="O79" i="19"/>
  <c r="P79" i="19" s="1"/>
  <c r="O80" i="19"/>
  <c r="P80" i="19" s="1"/>
  <c r="O81" i="19"/>
  <c r="P81" i="19" s="1"/>
  <c r="O82" i="19"/>
  <c r="P82" i="19" s="1"/>
  <c r="O83" i="19"/>
  <c r="P83" i="19" s="1"/>
  <c r="O84" i="19"/>
  <c r="P84" i="19" s="1"/>
  <c r="O85" i="19"/>
  <c r="P85" i="19" s="1"/>
  <c r="O86" i="19"/>
  <c r="P86" i="19" s="1"/>
  <c r="O87" i="19"/>
  <c r="P87" i="19" s="1"/>
  <c r="O88" i="19"/>
  <c r="P88" i="19" s="1"/>
  <c r="O89" i="19"/>
  <c r="P89" i="19" s="1"/>
  <c r="O90" i="19"/>
  <c r="P90" i="19" s="1"/>
  <c r="O91" i="19"/>
  <c r="P91" i="19" s="1"/>
  <c r="O92" i="19"/>
  <c r="P92" i="19" s="1"/>
  <c r="O93" i="19"/>
  <c r="P93" i="19" s="1"/>
  <c r="O94" i="19"/>
  <c r="P94" i="19" s="1"/>
  <c r="O95" i="19"/>
  <c r="P95" i="19" s="1"/>
  <c r="O96" i="19"/>
  <c r="P96" i="19" s="1"/>
  <c r="O97" i="19"/>
  <c r="P97" i="19" s="1"/>
  <c r="O98" i="19"/>
  <c r="P98" i="19" s="1"/>
  <c r="O99" i="19"/>
  <c r="P99" i="19" s="1"/>
  <c r="O100" i="19"/>
  <c r="P100" i="19" s="1"/>
  <c r="O101" i="19"/>
  <c r="P101" i="19" s="1"/>
  <c r="O102" i="19"/>
  <c r="P102" i="19" s="1"/>
  <c r="O103" i="19"/>
  <c r="P103" i="19" s="1"/>
  <c r="O104" i="19"/>
  <c r="P104" i="19" s="1"/>
  <c r="O105" i="19"/>
  <c r="P105" i="19" s="1"/>
  <c r="O106" i="19"/>
  <c r="P106" i="19" s="1"/>
  <c r="O107" i="19"/>
  <c r="P107" i="19" s="1"/>
  <c r="O108" i="19"/>
  <c r="P108" i="19" s="1"/>
  <c r="O109" i="19"/>
  <c r="P109" i="19" s="1"/>
  <c r="O110" i="19"/>
  <c r="P110" i="19" s="1"/>
  <c r="O111" i="19"/>
  <c r="P111" i="19" s="1"/>
  <c r="O112" i="19"/>
  <c r="P112" i="19" s="1"/>
  <c r="O113" i="19"/>
  <c r="P113" i="19" s="1"/>
  <c r="O114" i="19"/>
  <c r="P114" i="19" s="1"/>
  <c r="O115" i="19"/>
  <c r="P115" i="19" s="1"/>
  <c r="O116" i="19"/>
  <c r="P116" i="19" s="1"/>
  <c r="O117" i="19"/>
  <c r="P117" i="19" s="1"/>
  <c r="O118" i="19"/>
  <c r="P118" i="19" s="1"/>
  <c r="O119" i="19"/>
  <c r="P119" i="19" s="1"/>
  <c r="O120" i="19"/>
  <c r="P120" i="19" s="1"/>
  <c r="O121" i="19"/>
  <c r="P121" i="19" s="1"/>
  <c r="O122" i="19"/>
  <c r="P122" i="19" s="1"/>
  <c r="O123" i="19"/>
  <c r="P123" i="19" s="1"/>
  <c r="O124" i="19"/>
  <c r="P124" i="19" s="1"/>
  <c r="O125" i="19"/>
  <c r="P125" i="19" s="1"/>
  <c r="O126" i="19"/>
  <c r="P126" i="19" s="1"/>
  <c r="O127" i="19"/>
  <c r="P127" i="19" s="1"/>
  <c r="O128" i="19"/>
  <c r="P128" i="19" s="1"/>
  <c r="O129" i="19"/>
  <c r="P129" i="19" s="1"/>
  <c r="O130" i="19"/>
  <c r="P130" i="19" s="1"/>
  <c r="O131" i="19"/>
  <c r="P131" i="19" s="1"/>
  <c r="O132" i="19"/>
  <c r="P132" i="19" s="1"/>
  <c r="O133" i="19"/>
  <c r="P133" i="19" s="1"/>
  <c r="O134" i="19"/>
  <c r="P134" i="19" s="1"/>
  <c r="O135" i="19"/>
  <c r="P135" i="19" s="1"/>
  <c r="O136" i="19"/>
  <c r="P136" i="19" s="1"/>
  <c r="O137" i="19"/>
  <c r="P137" i="19" s="1"/>
  <c r="O138" i="19"/>
  <c r="P138" i="19" s="1"/>
  <c r="O139" i="19"/>
  <c r="P139" i="19" s="1"/>
  <c r="O140" i="19"/>
  <c r="P140" i="19" s="1"/>
  <c r="O141" i="19"/>
  <c r="P141" i="19" s="1"/>
  <c r="O142" i="19"/>
  <c r="P142" i="19" s="1"/>
  <c r="O143" i="19"/>
  <c r="P143" i="19" s="1"/>
  <c r="O144" i="19"/>
  <c r="P144" i="19" s="1"/>
  <c r="O145" i="19"/>
  <c r="P145" i="19" s="1"/>
  <c r="O146" i="19"/>
  <c r="P146" i="19" s="1"/>
  <c r="O147" i="19"/>
  <c r="P147" i="19" s="1"/>
  <c r="O148" i="19"/>
  <c r="P148" i="19" s="1"/>
  <c r="O149" i="19"/>
  <c r="P149" i="19" s="1"/>
  <c r="O150" i="19"/>
  <c r="P150" i="19" s="1"/>
  <c r="O151" i="19"/>
  <c r="P151" i="19" s="1"/>
  <c r="O152" i="19"/>
  <c r="P152" i="19" s="1"/>
  <c r="O153" i="19"/>
  <c r="P153" i="19" s="1"/>
  <c r="O154" i="19"/>
  <c r="P154" i="19" s="1"/>
  <c r="O155" i="19"/>
  <c r="P155" i="19" s="1"/>
  <c r="O156" i="19"/>
  <c r="P156" i="19" s="1"/>
  <c r="O157" i="19"/>
  <c r="P157" i="19" s="1"/>
  <c r="O158" i="19"/>
  <c r="P158" i="19" s="1"/>
  <c r="O159" i="19"/>
  <c r="P159" i="19" s="1"/>
  <c r="O160" i="19"/>
  <c r="P160" i="19" s="1"/>
  <c r="O161" i="19"/>
  <c r="P161" i="19" s="1"/>
  <c r="O162" i="19"/>
  <c r="P162" i="19" s="1"/>
  <c r="O163" i="19"/>
  <c r="P163" i="19" s="1"/>
  <c r="O164" i="19"/>
  <c r="P164" i="19" s="1"/>
  <c r="O165" i="19"/>
  <c r="P165" i="19" s="1"/>
  <c r="O166" i="19"/>
  <c r="P166" i="19" s="1"/>
  <c r="O167" i="19"/>
  <c r="P167" i="19" s="1"/>
  <c r="O168" i="19"/>
  <c r="P168" i="19" s="1"/>
  <c r="O169" i="19"/>
  <c r="P169" i="19" s="1"/>
  <c r="O170" i="19"/>
  <c r="P170" i="19" s="1"/>
  <c r="O171" i="19"/>
  <c r="P171" i="19" s="1"/>
  <c r="O172" i="19"/>
  <c r="P172" i="19" s="1"/>
  <c r="O173" i="19"/>
  <c r="P173" i="19" s="1"/>
  <c r="O174" i="19"/>
  <c r="P174" i="19" s="1"/>
  <c r="O175" i="19"/>
  <c r="P175" i="19" s="1"/>
  <c r="O176" i="19"/>
  <c r="P176" i="19" s="1"/>
  <c r="O177" i="19"/>
  <c r="P177" i="19" s="1"/>
  <c r="O178" i="19"/>
  <c r="P178" i="19" s="1"/>
  <c r="O179" i="19"/>
  <c r="P179" i="19" s="1"/>
  <c r="O180" i="19"/>
  <c r="P180" i="19" s="1"/>
  <c r="O181" i="19"/>
  <c r="P181" i="19" s="1"/>
  <c r="O182" i="19"/>
  <c r="P182" i="19" s="1"/>
  <c r="O183" i="19"/>
  <c r="P183" i="19" s="1"/>
  <c r="O184" i="19"/>
  <c r="P184" i="19" s="1"/>
  <c r="O185" i="19"/>
  <c r="P185" i="19" s="1"/>
  <c r="O186" i="19"/>
  <c r="P186" i="19" s="1"/>
  <c r="O187" i="19"/>
  <c r="P187" i="19" s="1"/>
  <c r="O188" i="19"/>
  <c r="P188" i="19" s="1"/>
  <c r="O189" i="19"/>
  <c r="P189" i="19" s="1"/>
  <c r="O190" i="19"/>
  <c r="P190" i="19" s="1"/>
  <c r="O191" i="19"/>
  <c r="P191" i="19" s="1"/>
  <c r="O192" i="19"/>
  <c r="P192" i="19" s="1"/>
  <c r="O193" i="19"/>
  <c r="P193" i="19" s="1"/>
  <c r="O194" i="19"/>
  <c r="P194" i="19" s="1"/>
  <c r="O195" i="19"/>
  <c r="P195" i="19" s="1"/>
  <c r="O196" i="19"/>
  <c r="P196" i="19" s="1"/>
  <c r="O197" i="19"/>
  <c r="P197" i="19" s="1"/>
  <c r="O198" i="19"/>
  <c r="P198" i="19" s="1"/>
  <c r="O199" i="19"/>
  <c r="P199" i="19" s="1"/>
  <c r="O200" i="19"/>
  <c r="P200" i="19" s="1"/>
  <c r="O201" i="19"/>
  <c r="P201" i="19" s="1"/>
  <c r="O202" i="19"/>
  <c r="P202" i="19" s="1"/>
  <c r="O203" i="19"/>
  <c r="P203" i="19" s="1"/>
  <c r="O204" i="19"/>
  <c r="P204" i="19" s="1"/>
  <c r="O205" i="19"/>
  <c r="P205" i="19" s="1"/>
  <c r="O206" i="19"/>
  <c r="P206" i="19" s="1"/>
  <c r="O207" i="19"/>
  <c r="P207" i="19" s="1"/>
  <c r="O208" i="19"/>
  <c r="P208" i="19" s="1"/>
  <c r="O209" i="19"/>
  <c r="P209" i="19" s="1"/>
  <c r="O210" i="19"/>
  <c r="P210" i="19" s="1"/>
  <c r="O211" i="19"/>
  <c r="P211" i="19" s="1"/>
  <c r="O212" i="19"/>
  <c r="P212" i="19" s="1"/>
  <c r="O213" i="19"/>
  <c r="P213" i="19" s="1"/>
  <c r="O214" i="19"/>
  <c r="P214" i="19" s="1"/>
  <c r="O215" i="19"/>
  <c r="P215" i="19" s="1"/>
  <c r="O216" i="19"/>
  <c r="P216" i="19" s="1"/>
  <c r="O217" i="19"/>
  <c r="P217" i="19" s="1"/>
  <c r="O218" i="19"/>
  <c r="P218" i="19" s="1"/>
  <c r="O219" i="19"/>
  <c r="P219" i="19" s="1"/>
  <c r="O220" i="19"/>
  <c r="P220" i="19" s="1"/>
  <c r="O221" i="19"/>
  <c r="P221" i="19" s="1"/>
  <c r="O222" i="19"/>
  <c r="P222" i="19" s="1"/>
  <c r="O223" i="19"/>
  <c r="P223" i="19" s="1"/>
  <c r="O224" i="19"/>
  <c r="P224" i="19" s="1"/>
  <c r="O225" i="19"/>
  <c r="P225" i="19" s="1"/>
  <c r="O226" i="19"/>
  <c r="P226" i="19" s="1"/>
  <c r="O227" i="19"/>
  <c r="P227" i="19" s="1"/>
  <c r="O228" i="19"/>
  <c r="P228" i="19" s="1"/>
  <c r="O229" i="19"/>
  <c r="P229" i="19" s="1"/>
  <c r="O230" i="19"/>
  <c r="P230" i="19" s="1"/>
  <c r="O231" i="19"/>
  <c r="P231" i="19" s="1"/>
  <c r="O232" i="19"/>
  <c r="P232" i="19" s="1"/>
  <c r="O233" i="19"/>
  <c r="P233" i="19" s="1"/>
  <c r="O234" i="19"/>
  <c r="P234" i="19" s="1"/>
  <c r="O235" i="19"/>
  <c r="P235" i="19" s="1"/>
  <c r="O236" i="19"/>
  <c r="P236" i="19" s="1"/>
  <c r="O237" i="19"/>
  <c r="P237" i="19" s="1"/>
  <c r="O238" i="19"/>
  <c r="P238" i="19" s="1"/>
  <c r="O239" i="19"/>
  <c r="P239" i="19" s="1"/>
  <c r="O240" i="19"/>
  <c r="P240" i="19" s="1"/>
  <c r="O241" i="19"/>
  <c r="P241" i="19" s="1"/>
  <c r="O242" i="19"/>
  <c r="P242" i="19" s="1"/>
  <c r="O243" i="19"/>
  <c r="P243" i="19" s="1"/>
  <c r="O244" i="19"/>
  <c r="P244" i="19" s="1"/>
  <c r="O245" i="19"/>
  <c r="P245" i="19" s="1"/>
  <c r="O246" i="19"/>
  <c r="P246" i="19" s="1"/>
  <c r="O247" i="19"/>
  <c r="P247" i="19" s="1"/>
  <c r="O248" i="19"/>
  <c r="P248" i="19" s="1"/>
  <c r="O249" i="19"/>
  <c r="P249" i="19" s="1"/>
  <c r="O250" i="19"/>
  <c r="P250" i="19" s="1"/>
  <c r="O251" i="19"/>
  <c r="P251" i="19" s="1"/>
  <c r="O252" i="19"/>
  <c r="P252" i="19" s="1"/>
  <c r="O253" i="19"/>
  <c r="P253" i="19" s="1"/>
  <c r="O254" i="19"/>
  <c r="P254" i="19" s="1"/>
  <c r="O255" i="19"/>
  <c r="P255" i="19" s="1"/>
  <c r="O256" i="19"/>
  <c r="P256" i="19" s="1"/>
  <c r="O257" i="19"/>
  <c r="P257" i="19" s="1"/>
  <c r="O258" i="19"/>
  <c r="P258" i="19" s="1"/>
  <c r="O259" i="19"/>
  <c r="P259" i="19" s="1"/>
  <c r="O260" i="19"/>
  <c r="P260" i="19" s="1"/>
  <c r="O261" i="19"/>
  <c r="P261" i="19" s="1"/>
  <c r="O262" i="19"/>
  <c r="P262" i="19" s="1"/>
  <c r="O263" i="19"/>
  <c r="P263" i="19" s="1"/>
  <c r="O264" i="19"/>
  <c r="P264" i="19" s="1"/>
  <c r="O265" i="19"/>
  <c r="P265" i="19" s="1"/>
  <c r="O266" i="19"/>
  <c r="P266" i="19" s="1"/>
  <c r="O267" i="19"/>
  <c r="P267" i="19" s="1"/>
  <c r="O268" i="19"/>
  <c r="P268" i="19" s="1"/>
  <c r="O269" i="19"/>
  <c r="P269" i="19" s="1"/>
  <c r="O270" i="19"/>
  <c r="P270" i="19" s="1"/>
  <c r="O271" i="19"/>
  <c r="P271" i="19" s="1"/>
  <c r="O272" i="19"/>
  <c r="P272" i="19" s="1"/>
  <c r="O273" i="19"/>
  <c r="P273" i="19" s="1"/>
  <c r="O274" i="19"/>
  <c r="P274" i="19" s="1"/>
  <c r="O275" i="19"/>
  <c r="P275" i="19" s="1"/>
  <c r="O276" i="19"/>
  <c r="P276" i="19" s="1"/>
  <c r="O277" i="19"/>
  <c r="P277" i="19" s="1"/>
  <c r="O278" i="19"/>
  <c r="P278" i="19" s="1"/>
  <c r="O279" i="19"/>
  <c r="P279" i="19" s="1"/>
  <c r="O280" i="19"/>
  <c r="P280" i="19" s="1"/>
  <c r="O281" i="19"/>
  <c r="P281" i="19" s="1"/>
  <c r="O282" i="19"/>
  <c r="P282" i="19" s="1"/>
  <c r="O283" i="19"/>
  <c r="P283" i="19" s="1"/>
  <c r="O284" i="19"/>
  <c r="P284" i="19" s="1"/>
  <c r="O285" i="19"/>
  <c r="P285" i="19" s="1"/>
  <c r="O286" i="19"/>
  <c r="P286" i="19" s="1"/>
  <c r="O287" i="19"/>
  <c r="P287" i="19" s="1"/>
  <c r="O288" i="19"/>
  <c r="P288" i="19" s="1"/>
  <c r="O289" i="19"/>
  <c r="P289" i="19" s="1"/>
  <c r="O290" i="19"/>
  <c r="P290" i="19" s="1"/>
  <c r="O291" i="19"/>
  <c r="P291" i="19" s="1"/>
  <c r="O292" i="19"/>
  <c r="P292" i="19" s="1"/>
  <c r="O293" i="19"/>
  <c r="P293" i="19" s="1"/>
  <c r="O294" i="19"/>
  <c r="P294" i="19" s="1"/>
  <c r="O295" i="19"/>
  <c r="P295" i="19" s="1"/>
  <c r="O296" i="19"/>
  <c r="P296" i="19" s="1"/>
  <c r="O297" i="19"/>
  <c r="P297" i="19" s="1"/>
  <c r="O298" i="19"/>
  <c r="P298" i="19" s="1"/>
  <c r="O299" i="19"/>
  <c r="P299" i="19" s="1"/>
  <c r="O300" i="19"/>
  <c r="P300" i="19" s="1"/>
  <c r="O301" i="19"/>
  <c r="P301" i="19" s="1"/>
  <c r="O302" i="19"/>
  <c r="P302" i="19" s="1"/>
  <c r="O303" i="19"/>
  <c r="P303" i="19" s="1"/>
  <c r="O304" i="19"/>
  <c r="P304" i="19" s="1"/>
  <c r="O305" i="19"/>
  <c r="P305" i="19" s="1"/>
  <c r="O306" i="19"/>
  <c r="P306" i="19" s="1"/>
  <c r="O307" i="19"/>
  <c r="P307" i="19" s="1"/>
  <c r="O308" i="19"/>
  <c r="P308" i="19" s="1"/>
  <c r="O309" i="19"/>
  <c r="P309" i="19" s="1"/>
  <c r="O310" i="19"/>
  <c r="P310" i="19" s="1"/>
  <c r="O311" i="19"/>
  <c r="P311" i="19" s="1"/>
  <c r="O312" i="19"/>
  <c r="P312" i="19" s="1"/>
  <c r="O313" i="19"/>
  <c r="P313" i="19" s="1"/>
  <c r="O314" i="19"/>
  <c r="P314" i="19" s="1"/>
  <c r="O315" i="19"/>
  <c r="P315" i="19" s="1"/>
  <c r="O316" i="19"/>
  <c r="P316" i="19" s="1"/>
  <c r="O317" i="19"/>
  <c r="P317" i="19" s="1"/>
  <c r="O318" i="19"/>
  <c r="P318" i="19" s="1"/>
  <c r="O319" i="19"/>
  <c r="P319" i="19" s="1"/>
  <c r="O320" i="19"/>
  <c r="P320" i="19" s="1"/>
  <c r="O321" i="19"/>
  <c r="P321" i="19" s="1"/>
  <c r="O322" i="19"/>
  <c r="P322" i="19" s="1"/>
  <c r="O323" i="19"/>
  <c r="P323" i="19" s="1"/>
  <c r="O324" i="19"/>
  <c r="P324" i="19" s="1"/>
  <c r="O325" i="19"/>
  <c r="P325" i="19" s="1"/>
  <c r="O326" i="19"/>
  <c r="P326" i="19" s="1"/>
  <c r="O327" i="19"/>
  <c r="P327" i="19" s="1"/>
  <c r="O328" i="19"/>
  <c r="P328" i="19" s="1"/>
  <c r="O329" i="19"/>
  <c r="P329" i="19" s="1"/>
  <c r="O330" i="19"/>
  <c r="P330" i="19" s="1"/>
  <c r="O331" i="19"/>
  <c r="P331" i="19" s="1"/>
  <c r="O332" i="19"/>
  <c r="P332" i="19" s="1"/>
  <c r="O333" i="19"/>
  <c r="P333" i="19" s="1"/>
  <c r="O334" i="19"/>
  <c r="P334" i="19" s="1"/>
  <c r="O335" i="19"/>
  <c r="P335" i="19" s="1"/>
  <c r="O336" i="19"/>
  <c r="P336" i="19" s="1"/>
  <c r="O337" i="19"/>
  <c r="P337" i="19" s="1"/>
  <c r="O338" i="19"/>
  <c r="P338" i="19" s="1"/>
  <c r="O339" i="19"/>
  <c r="P339" i="19" s="1"/>
  <c r="O340" i="19"/>
  <c r="P340" i="19" s="1"/>
  <c r="O341" i="19"/>
  <c r="P341" i="19" s="1"/>
  <c r="O342" i="19"/>
  <c r="P342" i="19" s="1"/>
  <c r="O343" i="19"/>
  <c r="P343" i="19" s="1"/>
  <c r="O344" i="19"/>
  <c r="P344" i="19" s="1"/>
  <c r="O345" i="19"/>
  <c r="P345" i="19" s="1"/>
  <c r="O346" i="19"/>
  <c r="P346" i="19" s="1"/>
  <c r="O347" i="19"/>
  <c r="P347" i="19" s="1"/>
  <c r="O348" i="19"/>
  <c r="P348" i="19" s="1"/>
  <c r="O349" i="19"/>
  <c r="P349" i="19" s="1"/>
  <c r="O350" i="19"/>
  <c r="P350" i="19" s="1"/>
  <c r="O351" i="19"/>
  <c r="P351" i="19" s="1"/>
  <c r="O352" i="19"/>
  <c r="P352" i="19" s="1"/>
  <c r="O353" i="19"/>
  <c r="P353" i="19" s="1"/>
  <c r="O354" i="19"/>
  <c r="P354" i="19" s="1"/>
  <c r="O355" i="19"/>
  <c r="P355" i="19" s="1"/>
  <c r="O356" i="19"/>
  <c r="P356" i="19" s="1"/>
  <c r="O357" i="19"/>
  <c r="P357" i="19" s="1"/>
  <c r="O358" i="19"/>
  <c r="P358" i="19" s="1"/>
  <c r="O359" i="19"/>
  <c r="P359" i="19" s="1"/>
  <c r="O360" i="19"/>
  <c r="P360" i="19" s="1"/>
  <c r="O361" i="19"/>
  <c r="P361" i="19" s="1"/>
  <c r="O362" i="19"/>
  <c r="P362" i="19" s="1"/>
  <c r="O363" i="19"/>
  <c r="P363" i="19" s="1"/>
  <c r="O364" i="19"/>
  <c r="P364" i="19" s="1"/>
  <c r="O365" i="19"/>
  <c r="P365" i="19" s="1"/>
  <c r="O366" i="19"/>
  <c r="P366" i="19" s="1"/>
  <c r="O367" i="19"/>
  <c r="P367" i="19" s="1"/>
  <c r="O368" i="19"/>
  <c r="P368" i="19" s="1"/>
  <c r="O369" i="19"/>
  <c r="P369" i="19" s="1"/>
  <c r="O370" i="19"/>
  <c r="P370" i="19" s="1"/>
  <c r="O371" i="19"/>
  <c r="P371" i="19" s="1"/>
  <c r="O372" i="19"/>
  <c r="P372" i="19" s="1"/>
  <c r="O373" i="19"/>
  <c r="P373" i="19" s="1"/>
  <c r="O374" i="19"/>
  <c r="P374" i="19" s="1"/>
  <c r="O375" i="19"/>
  <c r="P375" i="19" s="1"/>
  <c r="O376" i="19"/>
  <c r="P376" i="19" s="1"/>
  <c r="O377" i="19"/>
  <c r="P377" i="19" s="1"/>
  <c r="O378" i="19"/>
  <c r="P378" i="19" s="1"/>
  <c r="O379" i="19"/>
  <c r="P379" i="19" s="1"/>
  <c r="O380" i="19"/>
  <c r="P380" i="19" s="1"/>
  <c r="O381" i="19"/>
  <c r="P381" i="19" s="1"/>
  <c r="O382" i="19"/>
  <c r="P382" i="19" s="1"/>
  <c r="O383" i="19"/>
  <c r="P383" i="19" s="1"/>
  <c r="O384" i="19"/>
  <c r="P384" i="19" s="1"/>
  <c r="O385" i="19"/>
  <c r="P385" i="19" s="1"/>
  <c r="O386" i="19"/>
  <c r="P386" i="19" s="1"/>
  <c r="O387" i="19"/>
  <c r="P387" i="19" s="1"/>
  <c r="O388" i="19"/>
  <c r="P388" i="19" s="1"/>
  <c r="O389" i="19"/>
  <c r="P389" i="19" s="1"/>
  <c r="O390" i="19"/>
  <c r="P390" i="19" s="1"/>
  <c r="O391" i="19"/>
  <c r="P391" i="19" s="1"/>
  <c r="O392" i="19"/>
  <c r="P392" i="19" s="1"/>
  <c r="O393" i="19"/>
  <c r="P393" i="19" s="1"/>
  <c r="O394" i="19"/>
  <c r="P394" i="19" s="1"/>
  <c r="O395" i="19"/>
  <c r="P395" i="19" s="1"/>
  <c r="O396" i="19"/>
  <c r="P396" i="19" s="1"/>
  <c r="O397" i="19"/>
  <c r="P397" i="19" s="1"/>
  <c r="O398" i="19"/>
  <c r="P398" i="19" s="1"/>
  <c r="O399" i="19"/>
  <c r="P399" i="19" s="1"/>
  <c r="O400" i="19"/>
  <c r="P400" i="19" s="1"/>
  <c r="O401" i="19"/>
  <c r="P401" i="19" s="1"/>
  <c r="O402" i="19"/>
  <c r="P402" i="19" s="1"/>
  <c r="O403" i="19"/>
  <c r="P403" i="19" s="1"/>
  <c r="O404" i="19"/>
  <c r="P404" i="19" s="1"/>
  <c r="O405" i="19"/>
  <c r="P405" i="19" s="1"/>
  <c r="O406" i="19"/>
  <c r="P406" i="19" s="1"/>
  <c r="O407" i="19"/>
  <c r="P407" i="19" s="1"/>
  <c r="O408" i="19"/>
  <c r="P408" i="19" s="1"/>
  <c r="O409" i="19"/>
  <c r="P409" i="19" s="1"/>
  <c r="O410" i="19"/>
  <c r="P410" i="19" s="1"/>
  <c r="O411" i="19"/>
  <c r="P411" i="19" s="1"/>
  <c r="O412" i="19"/>
  <c r="P412" i="19" s="1"/>
  <c r="O413" i="19"/>
  <c r="P413" i="19" s="1"/>
  <c r="O414" i="19"/>
  <c r="P414" i="19" s="1"/>
  <c r="O415" i="19"/>
  <c r="P415" i="19" s="1"/>
  <c r="O416" i="19"/>
  <c r="P416" i="19" s="1"/>
  <c r="O417" i="19"/>
  <c r="P417" i="19" s="1"/>
  <c r="O418" i="19"/>
  <c r="P418" i="19" s="1"/>
  <c r="O419" i="19"/>
  <c r="P419" i="19" s="1"/>
  <c r="O420" i="19"/>
  <c r="P420" i="19" s="1"/>
  <c r="O421" i="19"/>
  <c r="P421" i="19" s="1"/>
  <c r="O422" i="19"/>
  <c r="P422" i="19" s="1"/>
  <c r="O423" i="19"/>
  <c r="P423" i="19" s="1"/>
  <c r="O424" i="19"/>
  <c r="P424" i="19" s="1"/>
  <c r="O425" i="19"/>
  <c r="P425" i="19" s="1"/>
  <c r="O426" i="19"/>
  <c r="P426" i="19" s="1"/>
  <c r="O427" i="19"/>
  <c r="P427" i="19" s="1"/>
  <c r="O428" i="19"/>
  <c r="P428" i="19" s="1"/>
  <c r="O429" i="19"/>
  <c r="P429" i="19" s="1"/>
  <c r="O430" i="19"/>
  <c r="P430" i="19" s="1"/>
  <c r="O431" i="19"/>
  <c r="P431" i="19" s="1"/>
  <c r="O432" i="19"/>
  <c r="P432" i="19" s="1"/>
  <c r="O433" i="19"/>
  <c r="P433" i="19" s="1"/>
  <c r="O434" i="19"/>
  <c r="P434" i="19" s="1"/>
  <c r="O435" i="19"/>
  <c r="P435" i="19" s="1"/>
  <c r="O436" i="19"/>
  <c r="P436" i="19" s="1"/>
  <c r="O437" i="19"/>
  <c r="P437" i="19" s="1"/>
  <c r="O438" i="19"/>
  <c r="P438" i="19" s="1"/>
  <c r="O439" i="19"/>
  <c r="P439" i="19" s="1"/>
  <c r="O440" i="19"/>
  <c r="P440" i="19" s="1"/>
  <c r="O441" i="19"/>
  <c r="P441" i="19" s="1"/>
  <c r="O442" i="19"/>
  <c r="P442" i="19" s="1"/>
  <c r="O443" i="19"/>
  <c r="P443" i="19" s="1"/>
  <c r="O444" i="19"/>
  <c r="P444" i="19" s="1"/>
  <c r="O445" i="19"/>
  <c r="P445" i="19" s="1"/>
  <c r="O446" i="19"/>
  <c r="P446" i="19" s="1"/>
  <c r="O447" i="19"/>
  <c r="P447" i="19" s="1"/>
  <c r="O448" i="19"/>
  <c r="P448" i="19" s="1"/>
  <c r="O449" i="19"/>
  <c r="P449" i="19" s="1"/>
  <c r="O450" i="19"/>
  <c r="P450" i="19" s="1"/>
  <c r="O451" i="19"/>
  <c r="P451" i="19" s="1"/>
  <c r="O452" i="19"/>
  <c r="P452" i="19" s="1"/>
  <c r="O453" i="19"/>
  <c r="P453" i="19" s="1"/>
  <c r="O454" i="19"/>
  <c r="P454" i="19" s="1"/>
  <c r="O455" i="19"/>
  <c r="P455" i="19" s="1"/>
  <c r="O456" i="19"/>
  <c r="P456" i="19" s="1"/>
  <c r="O457" i="19"/>
  <c r="P457" i="19" s="1"/>
  <c r="O458" i="19"/>
  <c r="P458" i="19" s="1"/>
  <c r="O459" i="19"/>
  <c r="P459" i="19" s="1"/>
  <c r="O460" i="19"/>
  <c r="P460" i="19" s="1"/>
  <c r="O461" i="19"/>
  <c r="P461" i="19" s="1"/>
  <c r="O462" i="19"/>
  <c r="P462" i="19" s="1"/>
  <c r="O463" i="19"/>
  <c r="P463" i="19" s="1"/>
  <c r="O464" i="19"/>
  <c r="P464" i="19" s="1"/>
  <c r="O465" i="19"/>
  <c r="P465" i="19" s="1"/>
  <c r="O466" i="19"/>
  <c r="P466" i="19" s="1"/>
  <c r="O2" i="22"/>
  <c r="P2" i="22" s="1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P44" i="9" s="1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P39" i="9" s="1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P11" i="10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P4" i="9" s="1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C93" i="10" l="1"/>
  <c r="AB93" i="10"/>
  <c r="C92" i="10"/>
  <c r="AB92" i="10"/>
  <c r="C91" i="10"/>
  <c r="AB91" i="10"/>
  <c r="C90" i="10"/>
  <c r="AB90" i="10"/>
  <c r="C89" i="10"/>
  <c r="AB89" i="10"/>
  <c r="C88" i="10"/>
  <c r="AB88" i="10"/>
  <c r="C87" i="10"/>
  <c r="AB87" i="10"/>
  <c r="C86" i="10"/>
  <c r="AB86" i="10"/>
  <c r="C85" i="10"/>
  <c r="AB85" i="10"/>
  <c r="C84" i="10"/>
  <c r="AB84" i="10"/>
  <c r="C83" i="10"/>
  <c r="AB83" i="10"/>
  <c r="C82" i="10"/>
  <c r="AB82" i="10"/>
  <c r="C81" i="10"/>
  <c r="AB81" i="10"/>
  <c r="C80" i="10"/>
  <c r="AB80" i="10"/>
  <c r="C79" i="10"/>
  <c r="AB79" i="10"/>
  <c r="C78" i="10"/>
  <c r="AB78" i="10"/>
  <c r="C77" i="10"/>
  <c r="AB77" i="10"/>
  <c r="C76" i="10"/>
  <c r="AB76" i="10"/>
  <c r="C75" i="10"/>
  <c r="AB75" i="10"/>
  <c r="C74" i="10"/>
  <c r="AB74" i="10"/>
  <c r="C73" i="10"/>
  <c r="AB73" i="10"/>
  <c r="C72" i="10"/>
  <c r="AB72" i="10"/>
  <c r="C71" i="10"/>
  <c r="AB71" i="10"/>
  <c r="C70" i="10"/>
  <c r="AB70" i="10"/>
  <c r="C69" i="10"/>
  <c r="AB69" i="10"/>
  <c r="C68" i="10"/>
  <c r="AB68" i="10"/>
  <c r="C67" i="10"/>
  <c r="AB67" i="10"/>
  <c r="C66" i="10"/>
  <c r="AB66" i="10"/>
  <c r="C65" i="10"/>
  <c r="AB65" i="10"/>
  <c r="C64" i="10"/>
  <c r="AB64" i="10"/>
  <c r="C63" i="10"/>
  <c r="AB63" i="10"/>
  <c r="C62" i="10"/>
  <c r="AB62" i="10"/>
  <c r="C61" i="10"/>
  <c r="AB61" i="10"/>
  <c r="C60" i="10"/>
  <c r="AB60" i="10"/>
  <c r="C59" i="10"/>
  <c r="AB59" i="10"/>
  <c r="C58" i="10"/>
  <c r="AB58" i="10"/>
  <c r="C57" i="10"/>
  <c r="AB57" i="10"/>
  <c r="C56" i="10"/>
  <c r="AB56" i="10"/>
  <c r="C55" i="10"/>
  <c r="AB55" i="10"/>
  <c r="C54" i="10"/>
  <c r="AB54" i="10"/>
  <c r="C53" i="10"/>
  <c r="AB53" i="10"/>
  <c r="C52" i="10"/>
  <c r="AB52" i="10"/>
  <c r="C51" i="10"/>
  <c r="AB51" i="10"/>
  <c r="C50" i="10"/>
  <c r="AB50" i="10"/>
  <c r="C49" i="10"/>
  <c r="AB49" i="10"/>
  <c r="C48" i="10"/>
  <c r="AB48" i="10"/>
  <c r="C47" i="10"/>
  <c r="AB47" i="10"/>
  <c r="C46" i="10"/>
  <c r="AB46" i="10"/>
  <c r="C45" i="10"/>
  <c r="AB45" i="10"/>
  <c r="C44" i="10"/>
  <c r="AB44" i="10"/>
  <c r="C43" i="10"/>
  <c r="AB43" i="10"/>
  <c r="C42" i="10"/>
  <c r="AB42" i="10"/>
  <c r="C41" i="10"/>
  <c r="AB41" i="10"/>
  <c r="C40" i="10"/>
  <c r="AB40" i="10"/>
  <c r="C39" i="10"/>
  <c r="AB39" i="10"/>
  <c r="C38" i="10"/>
  <c r="AB38" i="10"/>
  <c r="C37" i="10"/>
  <c r="AB37" i="10"/>
  <c r="C36" i="10"/>
  <c r="AB36" i="10"/>
  <c r="C35" i="10"/>
  <c r="AB35" i="10"/>
  <c r="C34" i="10"/>
  <c r="AB34" i="10"/>
  <c r="C33" i="10"/>
  <c r="AB33" i="10"/>
  <c r="C32" i="10"/>
  <c r="AB32" i="10"/>
  <c r="C31" i="10"/>
  <c r="AB31" i="10"/>
  <c r="C30" i="10"/>
  <c r="AB30" i="10"/>
  <c r="C29" i="10"/>
  <c r="AB29" i="10"/>
  <c r="C28" i="10"/>
  <c r="AB28" i="10"/>
  <c r="C27" i="10"/>
  <c r="AB27" i="10"/>
  <c r="C26" i="10"/>
  <c r="AB26" i="10"/>
  <c r="C25" i="10"/>
  <c r="AB25" i="10"/>
  <c r="C24" i="10"/>
  <c r="AB24" i="10"/>
  <c r="C23" i="10"/>
  <c r="AB23" i="10"/>
  <c r="C22" i="10"/>
  <c r="AB22" i="10"/>
  <c r="C21" i="10"/>
  <c r="AB21" i="10"/>
  <c r="C20" i="10"/>
  <c r="AB20" i="10"/>
  <c r="C19" i="10"/>
  <c r="AB19" i="10"/>
  <c r="C18" i="10"/>
  <c r="AB18" i="10"/>
  <c r="C17" i="10"/>
  <c r="AB17" i="10"/>
  <c r="C16" i="10"/>
  <c r="AB16" i="10"/>
  <c r="C15" i="10"/>
  <c r="AB15" i="10"/>
  <c r="C14" i="10"/>
  <c r="AB14" i="10"/>
  <c r="N59" i="7"/>
  <c r="O58" i="7"/>
  <c r="L58" i="7"/>
  <c r="N51" i="7"/>
  <c r="P50" i="7"/>
  <c r="K50" i="7"/>
  <c r="O50" i="7" s="1"/>
  <c r="N45" i="7"/>
  <c r="Q44" i="7"/>
  <c r="M44" i="7"/>
  <c r="O59" i="7"/>
  <c r="K59" i="7"/>
  <c r="K58" i="7"/>
  <c r="M51" i="7"/>
  <c r="L50" i="7"/>
  <c r="O45" i="7"/>
  <c r="L45" i="7"/>
  <c r="P44" i="7"/>
  <c r="L44" i="7"/>
  <c r="M59" i="7"/>
  <c r="M58" i="7"/>
  <c r="K51" i="7"/>
  <c r="O51" i="7" s="1"/>
  <c r="M50" i="7"/>
  <c r="P45" i="7"/>
  <c r="K45" i="7"/>
  <c r="O44" i="7"/>
  <c r="K44" i="7"/>
  <c r="L59" i="7"/>
  <c r="N58" i="7"/>
  <c r="P51" i="7"/>
  <c r="L51" i="7"/>
  <c r="N50" i="7"/>
  <c r="Q45" i="7"/>
  <c r="M45" i="7"/>
  <c r="N44" i="7"/>
  <c r="M34" i="9"/>
  <c r="P34" i="9"/>
  <c r="M19" i="9"/>
  <c r="P19" i="9"/>
  <c r="C13" i="20"/>
  <c r="U7" i="19"/>
  <c r="X2" i="22"/>
  <c r="J20" i="23" s="1"/>
  <c r="E13" i="23"/>
  <c r="J21" i="23"/>
  <c r="J19" i="23"/>
  <c r="F1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28" i="23"/>
  <c r="A86" i="23"/>
  <c r="A87" i="23"/>
  <c r="A29" i="23"/>
  <c r="A30" i="23"/>
  <c r="A31" i="23"/>
  <c r="J17" i="23"/>
  <c r="A32" i="23"/>
  <c r="A85" i="23"/>
  <c r="A33" i="23"/>
  <c r="J16" i="23"/>
  <c r="A12" i="23"/>
  <c r="A11" i="23"/>
  <c r="A10" i="23"/>
  <c r="A9" i="23"/>
  <c r="A8" i="23"/>
  <c r="A7" i="23"/>
  <c r="A6" i="23"/>
  <c r="A5" i="23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152" i="24"/>
  <c r="P153" i="24"/>
  <c r="P154" i="24"/>
  <c r="P155" i="24"/>
  <c r="P156" i="24"/>
  <c r="P157" i="24"/>
  <c r="P158" i="24"/>
  <c r="P159" i="24"/>
  <c r="P160" i="24"/>
  <c r="P161" i="24"/>
  <c r="P162" i="24"/>
  <c r="P163" i="24"/>
  <c r="P164" i="24"/>
  <c r="P165" i="24"/>
  <c r="P166" i="24"/>
  <c r="P167" i="24"/>
  <c r="P168" i="24"/>
  <c r="P169" i="24"/>
  <c r="P170" i="24"/>
  <c r="P171" i="24"/>
  <c r="P172" i="24"/>
  <c r="P173" i="24"/>
  <c r="P174" i="24"/>
  <c r="P175" i="24"/>
  <c r="P176" i="24"/>
  <c r="P177" i="24"/>
  <c r="P178" i="24"/>
  <c r="P179" i="24"/>
  <c r="P180" i="24"/>
  <c r="P181" i="24"/>
  <c r="P182" i="24"/>
  <c r="P183" i="24"/>
  <c r="P184" i="24"/>
  <c r="P185" i="24"/>
  <c r="P186" i="24"/>
  <c r="P187" i="24"/>
  <c r="P188" i="24"/>
  <c r="P189" i="24"/>
  <c r="P190" i="24"/>
  <c r="P191" i="24"/>
  <c r="P192" i="24"/>
  <c r="P193" i="24"/>
  <c r="P194" i="24"/>
  <c r="P195" i="24"/>
  <c r="P196" i="24"/>
  <c r="P197" i="24"/>
  <c r="P198" i="24"/>
  <c r="P199" i="24"/>
  <c r="P200" i="24"/>
  <c r="P201" i="24"/>
  <c r="P202" i="24"/>
  <c r="P203" i="24"/>
  <c r="P20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O197" i="24"/>
  <c r="O198" i="24"/>
  <c r="O199" i="24"/>
  <c r="O200" i="24"/>
  <c r="O201" i="24"/>
  <c r="O202" i="24"/>
  <c r="O203" i="24"/>
  <c r="O20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N61" i="24"/>
  <c r="N62" i="24"/>
  <c r="N63" i="24"/>
  <c r="N64" i="24"/>
  <c r="N65" i="24"/>
  <c r="N66" i="24"/>
  <c r="N67" i="24"/>
  <c r="N68" i="24"/>
  <c r="N69" i="24"/>
  <c r="N70" i="24"/>
  <c r="N71" i="24"/>
  <c r="N72" i="24"/>
  <c r="N73" i="24"/>
  <c r="N74" i="24"/>
  <c r="N75" i="24"/>
  <c r="N76" i="24"/>
  <c r="N77" i="24"/>
  <c r="N78" i="24"/>
  <c r="N79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22" i="24"/>
  <c r="N123" i="24"/>
  <c r="N124" i="24"/>
  <c r="N125" i="24"/>
  <c r="N126" i="24"/>
  <c r="N127" i="24"/>
  <c r="N128" i="24"/>
  <c r="N129" i="24"/>
  <c r="N130" i="24"/>
  <c r="N131" i="24"/>
  <c r="N132" i="24"/>
  <c r="N133" i="24"/>
  <c r="N134" i="24"/>
  <c r="N135" i="24"/>
  <c r="N136" i="24"/>
  <c r="N137" i="24"/>
  <c r="N138" i="24"/>
  <c r="N139" i="24"/>
  <c r="N140" i="24"/>
  <c r="N141" i="24"/>
  <c r="N142" i="24"/>
  <c r="N143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198" i="24"/>
  <c r="N199" i="24"/>
  <c r="N200" i="24"/>
  <c r="N201" i="24"/>
  <c r="N202" i="24"/>
  <c r="N203" i="24"/>
  <c r="N20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3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J19" i="20"/>
  <c r="F13" i="20"/>
  <c r="E13" i="20"/>
  <c r="G13" i="20" s="1"/>
  <c r="J21" i="20"/>
  <c r="A28" i="20"/>
  <c r="A29" i="20"/>
  <c r="U12" i="19"/>
  <c r="A9" i="20"/>
  <c r="A7" i="20"/>
  <c r="A5" i="20"/>
  <c r="J16" i="20"/>
  <c r="A11" i="20"/>
  <c r="A12" i="20"/>
  <c r="A10" i="20"/>
  <c r="A8" i="20"/>
  <c r="A6" i="20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I27" i="23"/>
  <c r="D12" i="23"/>
  <c r="E12" i="23"/>
  <c r="F12" i="23"/>
  <c r="G12" i="23"/>
  <c r="B12" i="23"/>
  <c r="C12" i="23"/>
  <c r="F11" i="23"/>
  <c r="B11" i="23"/>
  <c r="E11" i="23"/>
  <c r="H27" i="23"/>
  <c r="D11" i="23"/>
  <c r="G11" i="23" s="1"/>
  <c r="C11" i="23"/>
  <c r="G27" i="23"/>
  <c r="B10" i="23"/>
  <c r="C10" i="23"/>
  <c r="D10" i="23"/>
  <c r="G10" i="23" s="1"/>
  <c r="E10" i="23"/>
  <c r="F10" i="23"/>
  <c r="B9" i="23"/>
  <c r="F27" i="23"/>
  <c r="F9" i="23"/>
  <c r="E9" i="23"/>
  <c r="D9" i="23"/>
  <c r="G9" i="23" s="1"/>
  <c r="C9" i="23"/>
  <c r="B8" i="23"/>
  <c r="F8" i="23"/>
  <c r="E8" i="23"/>
  <c r="D8" i="23"/>
  <c r="G8" i="23" s="1"/>
  <c r="C8" i="23"/>
  <c r="E27" i="23"/>
  <c r="D27" i="23"/>
  <c r="E7" i="23"/>
  <c r="D7" i="23"/>
  <c r="G7" i="23" s="1"/>
  <c r="C7" i="23"/>
  <c r="B7" i="23"/>
  <c r="F7" i="23"/>
  <c r="F6" i="23"/>
  <c r="B6" i="23"/>
  <c r="C6" i="23"/>
  <c r="E6" i="23"/>
  <c r="C27" i="23"/>
  <c r="D6" i="23"/>
  <c r="G6" i="23"/>
  <c r="F5" i="23"/>
  <c r="E5" i="23"/>
  <c r="D5" i="23"/>
  <c r="G5" i="23" s="1"/>
  <c r="C5" i="23"/>
  <c r="B5" i="23"/>
  <c r="B27" i="23"/>
  <c r="J28" i="20"/>
  <c r="J29" i="20"/>
  <c r="B12" i="20"/>
  <c r="E12" i="20"/>
  <c r="F12" i="20"/>
  <c r="I27" i="20"/>
  <c r="C12" i="20"/>
  <c r="D12" i="20"/>
  <c r="G12" i="20" s="1"/>
  <c r="F11" i="20"/>
  <c r="E11" i="20"/>
  <c r="D11" i="20"/>
  <c r="G11" i="20" s="1"/>
  <c r="H27" i="20"/>
  <c r="C11" i="20"/>
  <c r="B11" i="20"/>
  <c r="C10" i="20"/>
  <c r="G27" i="20"/>
  <c r="F10" i="20"/>
  <c r="E10" i="20"/>
  <c r="D10" i="20"/>
  <c r="B10" i="20"/>
  <c r="E9" i="20"/>
  <c r="D9" i="20"/>
  <c r="F27" i="20"/>
  <c r="C9" i="20"/>
  <c r="B9" i="20"/>
  <c r="F9" i="20"/>
  <c r="D8" i="20"/>
  <c r="C8" i="20"/>
  <c r="E27" i="20"/>
  <c r="B8" i="20"/>
  <c r="F8" i="20"/>
  <c r="E8" i="20"/>
  <c r="D27" i="20"/>
  <c r="F7" i="20"/>
  <c r="E7" i="20"/>
  <c r="D7" i="20"/>
  <c r="C7" i="20"/>
  <c r="B7" i="20"/>
  <c r="C27" i="20"/>
  <c r="F6" i="20"/>
  <c r="E6" i="20"/>
  <c r="D6" i="20"/>
  <c r="C6" i="20"/>
  <c r="B6" i="20"/>
  <c r="B27" i="20"/>
  <c r="F5" i="20"/>
  <c r="E5" i="20"/>
  <c r="D5" i="20"/>
  <c r="C5" i="20"/>
  <c r="B5" i="20"/>
  <c r="X2" i="19"/>
  <c r="S2" i="19"/>
  <c r="X3" i="19"/>
  <c r="S3" i="19"/>
  <c r="X4" i="19"/>
  <c r="S4" i="19"/>
  <c r="X5" i="19"/>
  <c r="S5" i="19"/>
  <c r="X6" i="19"/>
  <c r="S6" i="19"/>
  <c r="X7" i="19"/>
  <c r="S7" i="19"/>
  <c r="X8" i="19"/>
  <c r="S8" i="19"/>
  <c r="X9" i="19"/>
  <c r="S9" i="19"/>
  <c r="X10" i="19"/>
  <c r="S10" i="19"/>
  <c r="X11" i="19"/>
  <c r="S11" i="19"/>
  <c r="X12" i="19"/>
  <c r="S12" i="19"/>
  <c r="X13" i="19"/>
  <c r="S13" i="19"/>
  <c r="S14" i="19"/>
  <c r="X14" i="19"/>
  <c r="S15" i="19"/>
  <c r="X15" i="19"/>
  <c r="S16" i="19"/>
  <c r="X16" i="19"/>
  <c r="S17" i="19"/>
  <c r="X17" i="19"/>
  <c r="S18" i="19"/>
  <c r="X18" i="19"/>
  <c r="X19" i="19"/>
  <c r="S19" i="19"/>
  <c r="S20" i="19"/>
  <c r="X20" i="19"/>
  <c r="X21" i="19"/>
  <c r="S21" i="19"/>
  <c r="X22" i="19"/>
  <c r="S22" i="19"/>
  <c r="X23" i="19"/>
  <c r="S23" i="19"/>
  <c r="S24" i="19"/>
  <c r="X24" i="19"/>
  <c r="X25" i="19"/>
  <c r="S25" i="19"/>
  <c r="X26" i="19"/>
  <c r="S26" i="19"/>
  <c r="X27" i="19"/>
  <c r="S27" i="19"/>
  <c r="X28" i="19"/>
  <c r="S28" i="19"/>
  <c r="X29" i="19"/>
  <c r="S29" i="19"/>
  <c r="X30" i="19"/>
  <c r="S30" i="19"/>
  <c r="X31" i="19"/>
  <c r="S31" i="19"/>
  <c r="X32" i="19"/>
  <c r="S32" i="19"/>
  <c r="X33" i="19"/>
  <c r="S33" i="19"/>
  <c r="X34" i="19"/>
  <c r="S34" i="19"/>
  <c r="X35" i="19"/>
  <c r="S35" i="19"/>
  <c r="X36" i="19"/>
  <c r="S36" i="19"/>
  <c r="S37" i="19"/>
  <c r="X37" i="19"/>
  <c r="X38" i="19"/>
  <c r="S38" i="19"/>
  <c r="X39" i="19"/>
  <c r="S39" i="19"/>
  <c r="X40" i="19"/>
  <c r="S40" i="19"/>
  <c r="X41" i="19"/>
  <c r="S41" i="19"/>
  <c r="S42" i="19"/>
  <c r="X42" i="19"/>
  <c r="S43" i="19"/>
  <c r="X43" i="19"/>
  <c r="S44" i="19"/>
  <c r="X44" i="19"/>
  <c r="S45" i="19"/>
  <c r="X45" i="19"/>
  <c r="S46" i="19"/>
  <c r="X46" i="19"/>
  <c r="X47" i="19"/>
  <c r="S47" i="19"/>
  <c r="S48" i="19"/>
  <c r="X48" i="19"/>
  <c r="X49" i="19"/>
  <c r="S49" i="19"/>
  <c r="S50" i="19"/>
  <c r="X50" i="19"/>
  <c r="X51" i="19"/>
  <c r="S51" i="19"/>
  <c r="X52" i="19"/>
  <c r="S52" i="19"/>
  <c r="X53" i="19"/>
  <c r="S53" i="19"/>
  <c r="S54" i="19"/>
  <c r="X54" i="19"/>
  <c r="S55" i="19"/>
  <c r="X55" i="19"/>
  <c r="X56" i="19"/>
  <c r="S56" i="19"/>
  <c r="S57" i="19"/>
  <c r="X57" i="19"/>
  <c r="S58" i="19"/>
  <c r="X58" i="19"/>
  <c r="S59" i="19"/>
  <c r="X59" i="19"/>
  <c r="S60" i="19"/>
  <c r="X60" i="19"/>
  <c r="S61" i="19"/>
  <c r="X61" i="19"/>
  <c r="X62" i="19"/>
  <c r="S62" i="19"/>
  <c r="S63" i="19"/>
  <c r="X63" i="19"/>
  <c r="S64" i="19"/>
  <c r="X64" i="19"/>
  <c r="S65" i="19"/>
  <c r="X65" i="19"/>
  <c r="S66" i="19"/>
  <c r="X66" i="19"/>
  <c r="X67" i="19"/>
  <c r="S67" i="19"/>
  <c r="S68" i="19"/>
  <c r="X68" i="19"/>
  <c r="X69" i="19"/>
  <c r="S69" i="19"/>
  <c r="S70" i="19"/>
  <c r="X70" i="19"/>
  <c r="S71" i="19"/>
  <c r="X71" i="19"/>
  <c r="X72" i="19"/>
  <c r="S72" i="19"/>
  <c r="S73" i="19"/>
  <c r="X73" i="19"/>
  <c r="X74" i="19"/>
  <c r="S74" i="19"/>
  <c r="X75" i="19"/>
  <c r="S75" i="19"/>
  <c r="S76" i="19"/>
  <c r="X76" i="19"/>
  <c r="S77" i="19"/>
  <c r="X77" i="19"/>
  <c r="S78" i="19"/>
  <c r="X78" i="19"/>
  <c r="X79" i="19"/>
  <c r="S79" i="19"/>
  <c r="S80" i="19"/>
  <c r="X80" i="19"/>
  <c r="X81" i="19"/>
  <c r="S81" i="19"/>
  <c r="X82" i="19"/>
  <c r="S82" i="19"/>
  <c r="S83" i="19"/>
  <c r="X83" i="19"/>
  <c r="X84" i="19"/>
  <c r="S84" i="19"/>
  <c r="X85" i="19"/>
  <c r="S85" i="19"/>
  <c r="X86" i="19"/>
  <c r="S86" i="19"/>
  <c r="S87" i="19"/>
  <c r="X87" i="19"/>
  <c r="S88" i="19"/>
  <c r="X88" i="19"/>
  <c r="X89" i="19"/>
  <c r="S89" i="19"/>
  <c r="S90" i="19"/>
  <c r="X90" i="19"/>
  <c r="X91" i="19"/>
  <c r="S91" i="19"/>
  <c r="X92" i="19"/>
  <c r="S92" i="19"/>
  <c r="X93" i="19"/>
  <c r="S93" i="19"/>
  <c r="S94" i="19"/>
  <c r="X94" i="19"/>
  <c r="X95" i="19"/>
  <c r="S95" i="19"/>
  <c r="S96" i="19"/>
  <c r="X96" i="19"/>
  <c r="X97" i="19"/>
  <c r="S97" i="19"/>
  <c r="S98" i="19"/>
  <c r="X98" i="19"/>
  <c r="X99" i="19"/>
  <c r="S99" i="19"/>
  <c r="S100" i="19"/>
  <c r="X100" i="19"/>
  <c r="X101" i="19"/>
  <c r="S101" i="19"/>
  <c r="S102" i="19"/>
  <c r="X102" i="19"/>
  <c r="S103" i="19"/>
  <c r="X103" i="19"/>
  <c r="X104" i="19"/>
  <c r="S104" i="19"/>
  <c r="X105" i="19"/>
  <c r="S105" i="19"/>
  <c r="S106" i="19"/>
  <c r="X106" i="19"/>
  <c r="S107" i="19"/>
  <c r="X107" i="19"/>
  <c r="X108" i="19"/>
  <c r="S108" i="19"/>
  <c r="S109" i="19"/>
  <c r="X109" i="19"/>
  <c r="X110" i="19"/>
  <c r="S110" i="19"/>
  <c r="S111" i="19"/>
  <c r="X111" i="19"/>
  <c r="X112" i="19"/>
  <c r="S112" i="19"/>
  <c r="S113" i="19"/>
  <c r="X113" i="19"/>
  <c r="X114" i="19"/>
  <c r="S114" i="19"/>
  <c r="S115" i="19"/>
  <c r="X115" i="19"/>
  <c r="S116" i="19"/>
  <c r="X116" i="19"/>
  <c r="X117" i="19"/>
  <c r="S117" i="19"/>
  <c r="S118" i="19"/>
  <c r="X118" i="19"/>
  <c r="X119" i="19"/>
  <c r="S119" i="19"/>
  <c r="X120" i="19"/>
  <c r="S120" i="19"/>
  <c r="X121" i="19"/>
  <c r="S121" i="19"/>
  <c r="X122" i="19"/>
  <c r="S122" i="19"/>
  <c r="X123" i="19"/>
  <c r="S123" i="19"/>
  <c r="S124" i="19"/>
  <c r="X124" i="19"/>
  <c r="X125" i="19"/>
  <c r="S125" i="19"/>
  <c r="S126" i="19"/>
  <c r="X126" i="19"/>
  <c r="X127" i="19"/>
  <c r="S127" i="19"/>
  <c r="S128" i="19"/>
  <c r="X128" i="19"/>
  <c r="X129" i="19"/>
  <c r="S129" i="19"/>
  <c r="X130" i="19"/>
  <c r="S130" i="19"/>
  <c r="S131" i="19"/>
  <c r="X131" i="19"/>
  <c r="S132" i="19"/>
  <c r="X132" i="19"/>
  <c r="S133" i="19"/>
  <c r="X133" i="19"/>
  <c r="S134" i="19"/>
  <c r="X134" i="19"/>
  <c r="X135" i="19"/>
  <c r="S135" i="19"/>
  <c r="X136" i="19"/>
  <c r="S136" i="19"/>
  <c r="S137" i="19"/>
  <c r="X137" i="19"/>
  <c r="S138" i="19"/>
  <c r="X138" i="19"/>
  <c r="X139" i="19"/>
  <c r="S139" i="19"/>
  <c r="X140" i="19"/>
  <c r="S140" i="19"/>
  <c r="S141" i="19"/>
  <c r="X141" i="19"/>
  <c r="X142" i="19"/>
  <c r="S142" i="19"/>
  <c r="X143" i="19"/>
  <c r="S143" i="19"/>
  <c r="X144" i="19"/>
  <c r="S144" i="19"/>
  <c r="X145" i="19"/>
  <c r="S145" i="19"/>
  <c r="S146" i="19"/>
  <c r="X146" i="19"/>
  <c r="X147" i="19"/>
  <c r="S147" i="19"/>
  <c r="X148" i="19"/>
  <c r="S148" i="19"/>
  <c r="X149" i="19"/>
  <c r="S149" i="19"/>
  <c r="X150" i="19"/>
  <c r="S150" i="19"/>
  <c r="X151" i="19"/>
  <c r="S151" i="19"/>
  <c r="X152" i="19"/>
  <c r="S152" i="19"/>
  <c r="X153" i="19"/>
  <c r="S153" i="19"/>
  <c r="X154" i="19"/>
  <c r="S154" i="19"/>
  <c r="X155" i="19"/>
  <c r="S155" i="19"/>
  <c r="X156" i="19"/>
  <c r="S156" i="19"/>
  <c r="X157" i="19"/>
  <c r="S157" i="19"/>
  <c r="X158" i="19"/>
  <c r="S158" i="19"/>
  <c r="X159" i="19"/>
  <c r="S159" i="19"/>
  <c r="X160" i="19"/>
  <c r="S160" i="19"/>
  <c r="X161" i="19"/>
  <c r="S161" i="19"/>
  <c r="X162" i="19"/>
  <c r="S162" i="19"/>
  <c r="S163" i="19"/>
  <c r="X163" i="19"/>
  <c r="X164" i="19"/>
  <c r="S164" i="19"/>
  <c r="S165" i="19"/>
  <c r="X165" i="19"/>
  <c r="X166" i="19"/>
  <c r="S166" i="19"/>
  <c r="X167" i="19"/>
  <c r="S167" i="19"/>
  <c r="S168" i="19"/>
  <c r="X168" i="19"/>
  <c r="X169" i="19"/>
  <c r="S169" i="19"/>
  <c r="S170" i="19"/>
  <c r="X170" i="19"/>
  <c r="X171" i="19"/>
  <c r="S171" i="19"/>
  <c r="S172" i="19"/>
  <c r="X172" i="19"/>
  <c r="X173" i="19"/>
  <c r="S173" i="19"/>
  <c r="X174" i="19"/>
  <c r="S174" i="19"/>
  <c r="X175" i="19"/>
  <c r="S175" i="19"/>
  <c r="S176" i="19"/>
  <c r="X176" i="19"/>
  <c r="S177" i="19"/>
  <c r="X177" i="19"/>
  <c r="S178" i="19"/>
  <c r="X178" i="19"/>
  <c r="X179" i="19"/>
  <c r="S179" i="19"/>
  <c r="X180" i="19"/>
  <c r="S180" i="19"/>
  <c r="X181" i="19"/>
  <c r="S181" i="19"/>
  <c r="X182" i="19"/>
  <c r="S182" i="19"/>
  <c r="X183" i="19"/>
  <c r="S183" i="19"/>
  <c r="S184" i="19"/>
  <c r="X184" i="19"/>
  <c r="X185" i="19"/>
  <c r="S185" i="19"/>
  <c r="S186" i="19"/>
  <c r="X186" i="19"/>
  <c r="S187" i="19"/>
  <c r="X187" i="19"/>
  <c r="X188" i="19"/>
  <c r="S188" i="19"/>
  <c r="S189" i="19"/>
  <c r="X189" i="19"/>
  <c r="X190" i="19"/>
  <c r="S190" i="19"/>
  <c r="S191" i="19"/>
  <c r="X191" i="19"/>
  <c r="X192" i="19"/>
  <c r="S192" i="19"/>
  <c r="S193" i="19"/>
  <c r="X193" i="19"/>
  <c r="X194" i="19"/>
  <c r="S194" i="19"/>
  <c r="X195" i="19"/>
  <c r="S195" i="19"/>
  <c r="X196" i="19"/>
  <c r="S196" i="19"/>
  <c r="S197" i="19"/>
  <c r="X197" i="19"/>
  <c r="X198" i="19"/>
  <c r="S198" i="19"/>
  <c r="S199" i="19"/>
  <c r="X199" i="19"/>
  <c r="X200" i="19"/>
  <c r="S200" i="19"/>
  <c r="X201" i="19"/>
  <c r="S201" i="19"/>
  <c r="X202" i="19"/>
  <c r="S202" i="19"/>
  <c r="X203" i="19"/>
  <c r="S203" i="19"/>
  <c r="X204" i="19"/>
  <c r="S204" i="19"/>
  <c r="X205" i="19"/>
  <c r="S205" i="19"/>
  <c r="X206" i="19"/>
  <c r="S206" i="19"/>
  <c r="X207" i="19"/>
  <c r="S207" i="19"/>
  <c r="X208" i="19"/>
  <c r="S208" i="19"/>
  <c r="S209" i="19"/>
  <c r="X209" i="19"/>
  <c r="X210" i="19"/>
  <c r="S210" i="19"/>
  <c r="S211" i="19"/>
  <c r="X211" i="19"/>
  <c r="S212" i="19"/>
  <c r="X212" i="19"/>
  <c r="X213" i="19"/>
  <c r="S213" i="19"/>
  <c r="X214" i="19"/>
  <c r="S214" i="19"/>
  <c r="S215" i="19"/>
  <c r="X215" i="19"/>
  <c r="X216" i="19"/>
  <c r="S216" i="19"/>
  <c r="S217" i="19"/>
  <c r="X217" i="19"/>
  <c r="S218" i="19"/>
  <c r="X218" i="19"/>
  <c r="X219" i="19"/>
  <c r="S219" i="19"/>
  <c r="X220" i="19"/>
  <c r="S220" i="19"/>
  <c r="X221" i="19"/>
  <c r="S221" i="19"/>
  <c r="S222" i="19"/>
  <c r="X222" i="19"/>
  <c r="S223" i="19"/>
  <c r="X223" i="19"/>
  <c r="X224" i="19"/>
  <c r="S224" i="19"/>
  <c r="S225" i="19"/>
  <c r="X225" i="19"/>
  <c r="S226" i="19"/>
  <c r="X226" i="19"/>
  <c r="S227" i="19"/>
  <c r="X227" i="19"/>
  <c r="X228" i="19"/>
  <c r="S228" i="19"/>
  <c r="X229" i="19"/>
  <c r="S229" i="19"/>
  <c r="S230" i="19"/>
  <c r="X230" i="19"/>
  <c r="S231" i="19"/>
  <c r="X231" i="19"/>
  <c r="X232" i="19"/>
  <c r="S232" i="19"/>
  <c r="S233" i="19"/>
  <c r="X233" i="19"/>
  <c r="X234" i="19"/>
  <c r="S234" i="19"/>
  <c r="S235" i="19"/>
  <c r="X235" i="19"/>
  <c r="X236" i="19"/>
  <c r="S236" i="19"/>
  <c r="S237" i="19"/>
  <c r="X237" i="19"/>
  <c r="X238" i="19"/>
  <c r="S238" i="19"/>
  <c r="X239" i="19"/>
  <c r="S239" i="19"/>
  <c r="X240" i="19"/>
  <c r="S240" i="19"/>
  <c r="S241" i="19"/>
  <c r="X241" i="19"/>
  <c r="X242" i="19"/>
  <c r="S242" i="19"/>
  <c r="X243" i="19"/>
  <c r="S243" i="19"/>
  <c r="X244" i="19"/>
  <c r="S244" i="19"/>
  <c r="X245" i="19"/>
  <c r="S245" i="19"/>
  <c r="X246" i="19"/>
  <c r="S246" i="19"/>
  <c r="S247" i="19"/>
  <c r="X247" i="19"/>
  <c r="X248" i="19"/>
  <c r="S248" i="19"/>
  <c r="X249" i="19"/>
  <c r="S249" i="19"/>
  <c r="S250" i="19"/>
  <c r="X250" i="19"/>
  <c r="X251" i="19"/>
  <c r="S251" i="19"/>
  <c r="S252" i="19"/>
  <c r="X252" i="19"/>
  <c r="X253" i="19"/>
  <c r="S253" i="19"/>
  <c r="S254" i="19"/>
  <c r="X254" i="19"/>
  <c r="S255" i="19"/>
  <c r="X255" i="19"/>
  <c r="X256" i="19"/>
  <c r="S256" i="19"/>
  <c r="X257" i="19"/>
  <c r="S257" i="19"/>
  <c r="S258" i="19"/>
  <c r="X258" i="19"/>
  <c r="X259" i="19"/>
  <c r="S259" i="19"/>
  <c r="S260" i="19"/>
  <c r="X260" i="19"/>
  <c r="S261" i="19"/>
  <c r="X261" i="19"/>
  <c r="X262" i="19"/>
  <c r="S262" i="19"/>
  <c r="S263" i="19"/>
  <c r="X263" i="19"/>
  <c r="S264" i="19"/>
  <c r="X264" i="19"/>
  <c r="S265" i="19"/>
  <c r="X265" i="19"/>
  <c r="X266" i="19"/>
  <c r="S266" i="19"/>
  <c r="X267" i="19"/>
  <c r="S267" i="19"/>
  <c r="S268" i="19"/>
  <c r="X268" i="19"/>
  <c r="S269" i="19"/>
  <c r="X269" i="19"/>
  <c r="S270" i="19"/>
  <c r="X270" i="19"/>
  <c r="S271" i="19"/>
  <c r="X271" i="19"/>
  <c r="S272" i="19"/>
  <c r="X272" i="19"/>
  <c r="S273" i="19"/>
  <c r="X273" i="19"/>
  <c r="S274" i="19"/>
  <c r="X274" i="19"/>
  <c r="S275" i="19"/>
  <c r="X275" i="19"/>
  <c r="S276" i="19"/>
  <c r="X276" i="19"/>
  <c r="X277" i="19"/>
  <c r="S277" i="19"/>
  <c r="X278" i="19"/>
  <c r="S278" i="19"/>
  <c r="X279" i="19"/>
  <c r="S279" i="19"/>
  <c r="S280" i="19"/>
  <c r="X280" i="19"/>
  <c r="X281" i="19"/>
  <c r="S281" i="19"/>
  <c r="S282" i="19"/>
  <c r="X282" i="19"/>
  <c r="X283" i="19"/>
  <c r="S283" i="19"/>
  <c r="S284" i="19"/>
  <c r="X284" i="19"/>
  <c r="S285" i="19"/>
  <c r="X285" i="19"/>
  <c r="X286" i="19"/>
  <c r="S286" i="19"/>
  <c r="X287" i="19"/>
  <c r="S287" i="19"/>
  <c r="X288" i="19"/>
  <c r="S288" i="19"/>
  <c r="X289" i="19"/>
  <c r="S289" i="19"/>
  <c r="S290" i="19"/>
  <c r="X290" i="19"/>
  <c r="S291" i="19"/>
  <c r="X291" i="19"/>
  <c r="S292" i="19"/>
  <c r="X292" i="19"/>
  <c r="S293" i="19"/>
  <c r="X293" i="19"/>
  <c r="S294" i="19"/>
  <c r="X294" i="19"/>
  <c r="X295" i="19"/>
  <c r="S295" i="19"/>
  <c r="X296" i="19"/>
  <c r="S296" i="19"/>
  <c r="S297" i="19"/>
  <c r="X297" i="19"/>
  <c r="S298" i="19"/>
  <c r="X298" i="19"/>
  <c r="X299" i="19"/>
  <c r="S299" i="19"/>
  <c r="S300" i="19"/>
  <c r="X300" i="19"/>
  <c r="X301" i="19"/>
  <c r="S301" i="19"/>
  <c r="S302" i="19"/>
  <c r="X302" i="19"/>
  <c r="S303" i="19"/>
  <c r="X303" i="19"/>
  <c r="S304" i="19"/>
  <c r="X304" i="19"/>
  <c r="S305" i="19"/>
  <c r="X305" i="19"/>
  <c r="S306" i="19"/>
  <c r="X306" i="19"/>
  <c r="S307" i="19"/>
  <c r="X307" i="19"/>
  <c r="X308" i="19"/>
  <c r="S308" i="19"/>
  <c r="S309" i="19"/>
  <c r="X309" i="19"/>
  <c r="S310" i="19"/>
  <c r="X310" i="19"/>
  <c r="X311" i="19"/>
  <c r="S311" i="19"/>
  <c r="X312" i="19"/>
  <c r="S312" i="19"/>
  <c r="S313" i="19"/>
  <c r="X313" i="19"/>
  <c r="S314" i="19"/>
  <c r="X314" i="19"/>
  <c r="S315" i="19"/>
  <c r="X315" i="19"/>
  <c r="X316" i="19"/>
  <c r="S316" i="19"/>
  <c r="X317" i="19"/>
  <c r="S317" i="19"/>
  <c r="S318" i="19"/>
  <c r="X318" i="19"/>
  <c r="X319" i="19"/>
  <c r="S319" i="19"/>
  <c r="X320" i="19"/>
  <c r="S320" i="19"/>
  <c r="S321" i="19"/>
  <c r="X321" i="19"/>
  <c r="S322" i="19"/>
  <c r="X322" i="19"/>
  <c r="X323" i="19"/>
  <c r="S323" i="19"/>
  <c r="S324" i="19"/>
  <c r="X324" i="19"/>
  <c r="S325" i="19"/>
  <c r="X325" i="19"/>
  <c r="S326" i="19"/>
  <c r="X326" i="19"/>
  <c r="X327" i="19"/>
  <c r="S327" i="19"/>
  <c r="S328" i="19"/>
  <c r="X328" i="19"/>
  <c r="S329" i="19"/>
  <c r="X329" i="19"/>
  <c r="S330" i="19"/>
  <c r="X330" i="19"/>
  <c r="X331" i="19"/>
  <c r="S331" i="19"/>
  <c r="S332" i="19"/>
  <c r="X332" i="19"/>
  <c r="S333" i="19"/>
  <c r="X333" i="19"/>
  <c r="X334" i="19"/>
  <c r="S334" i="19"/>
  <c r="X335" i="19"/>
  <c r="S335" i="19"/>
  <c r="S336" i="19"/>
  <c r="X336" i="19"/>
  <c r="X337" i="19"/>
  <c r="S337" i="19"/>
  <c r="X338" i="19"/>
  <c r="S338" i="19"/>
  <c r="X339" i="19"/>
  <c r="S339" i="19"/>
  <c r="X340" i="19"/>
  <c r="S340" i="19"/>
  <c r="X341" i="19"/>
  <c r="S341" i="19"/>
  <c r="X342" i="19"/>
  <c r="S342" i="19"/>
  <c r="X343" i="19"/>
  <c r="S343" i="19"/>
  <c r="S344" i="19"/>
  <c r="X344" i="19"/>
  <c r="X345" i="19"/>
  <c r="S345" i="19"/>
  <c r="X346" i="19"/>
  <c r="S346" i="19"/>
  <c r="X347" i="19"/>
  <c r="S347" i="19"/>
  <c r="X348" i="19"/>
  <c r="S348" i="19"/>
  <c r="X349" i="19"/>
  <c r="S349" i="19"/>
  <c r="X350" i="19"/>
  <c r="S350" i="19"/>
  <c r="X351" i="19"/>
  <c r="S351" i="19"/>
  <c r="X352" i="19"/>
  <c r="S352" i="19"/>
  <c r="X353" i="19"/>
  <c r="S353" i="19"/>
  <c r="X354" i="19"/>
  <c r="S354" i="19"/>
  <c r="S355" i="19"/>
  <c r="X355" i="19"/>
  <c r="X356" i="19"/>
  <c r="S356" i="19"/>
  <c r="X357" i="19"/>
  <c r="S357" i="19"/>
  <c r="X358" i="19"/>
  <c r="S358" i="19"/>
  <c r="S359" i="19"/>
  <c r="X359" i="19"/>
  <c r="X360" i="19"/>
  <c r="S360" i="19"/>
  <c r="X361" i="19"/>
  <c r="S361" i="19"/>
  <c r="X362" i="19"/>
  <c r="S362" i="19"/>
  <c r="X363" i="19"/>
  <c r="S363" i="19"/>
  <c r="X364" i="19"/>
  <c r="S364" i="19"/>
  <c r="S365" i="19"/>
  <c r="X365" i="19"/>
  <c r="S366" i="19"/>
  <c r="X366" i="19"/>
  <c r="S367" i="19"/>
  <c r="X367" i="19"/>
  <c r="S368" i="19"/>
  <c r="X368" i="19"/>
  <c r="S369" i="19"/>
  <c r="X369" i="19"/>
  <c r="S370" i="19"/>
  <c r="X370" i="19"/>
  <c r="S371" i="19"/>
  <c r="X371" i="19"/>
  <c r="X372" i="19"/>
  <c r="S372" i="19"/>
  <c r="X373" i="19"/>
  <c r="S373" i="19"/>
  <c r="S374" i="19"/>
  <c r="X374" i="19"/>
  <c r="S375" i="19"/>
  <c r="X375" i="19"/>
  <c r="S376" i="19"/>
  <c r="X376" i="19"/>
  <c r="S377" i="19"/>
  <c r="X377" i="19"/>
  <c r="X378" i="19"/>
  <c r="S378" i="19"/>
  <c r="S379" i="19"/>
  <c r="X379" i="19"/>
  <c r="S380" i="19"/>
  <c r="X380" i="19"/>
  <c r="S381" i="19"/>
  <c r="X381" i="19"/>
  <c r="X382" i="19"/>
  <c r="S382" i="19"/>
  <c r="X383" i="19"/>
  <c r="S383" i="19"/>
  <c r="X384" i="19"/>
  <c r="S384" i="19"/>
  <c r="X385" i="19"/>
  <c r="S385" i="19"/>
  <c r="X386" i="19"/>
  <c r="S386" i="19"/>
  <c r="X387" i="19"/>
  <c r="S387" i="19"/>
  <c r="X388" i="19"/>
  <c r="S388" i="19"/>
  <c r="X389" i="19"/>
  <c r="S389" i="19"/>
  <c r="X390" i="19"/>
  <c r="S390" i="19"/>
  <c r="S391" i="19"/>
  <c r="X391" i="19"/>
  <c r="X392" i="19"/>
  <c r="S392" i="19"/>
  <c r="S393" i="19"/>
  <c r="X393" i="19"/>
  <c r="X394" i="19"/>
  <c r="S394" i="19"/>
  <c r="S395" i="19"/>
  <c r="X395" i="19"/>
  <c r="X396" i="19"/>
  <c r="S396" i="19"/>
  <c r="X397" i="19"/>
  <c r="S397" i="19"/>
  <c r="X398" i="19"/>
  <c r="S398" i="19"/>
  <c r="X399" i="19"/>
  <c r="S399" i="19"/>
  <c r="X400" i="19"/>
  <c r="S400" i="19"/>
  <c r="X401" i="19"/>
  <c r="S401" i="19"/>
  <c r="X402" i="19"/>
  <c r="S402" i="19"/>
  <c r="X403" i="19"/>
  <c r="S403" i="19"/>
  <c r="X404" i="19"/>
  <c r="S404" i="19"/>
  <c r="X405" i="19"/>
  <c r="S405" i="19"/>
  <c r="X406" i="19"/>
  <c r="S406" i="19"/>
  <c r="X407" i="19"/>
  <c r="S407" i="19"/>
  <c r="X408" i="19"/>
  <c r="S408" i="19"/>
  <c r="X409" i="19"/>
  <c r="S409" i="19"/>
  <c r="X410" i="19"/>
  <c r="S410" i="19"/>
  <c r="X411" i="19"/>
  <c r="S411" i="19"/>
  <c r="X412" i="19"/>
  <c r="S412" i="19"/>
  <c r="X413" i="19"/>
  <c r="S413" i="19"/>
  <c r="S414" i="19"/>
  <c r="X414" i="19"/>
  <c r="X415" i="19"/>
  <c r="S415" i="19"/>
  <c r="S416" i="19"/>
  <c r="X416" i="19"/>
  <c r="X417" i="19"/>
  <c r="S417" i="19"/>
  <c r="S418" i="19"/>
  <c r="X418" i="19"/>
  <c r="X419" i="19"/>
  <c r="S419" i="19"/>
  <c r="X420" i="19"/>
  <c r="S420" i="19"/>
  <c r="S421" i="19"/>
  <c r="X421" i="19"/>
  <c r="X422" i="19"/>
  <c r="S422" i="19"/>
  <c r="S423" i="19"/>
  <c r="X423" i="19"/>
  <c r="S424" i="19"/>
  <c r="X424" i="19"/>
  <c r="X425" i="19"/>
  <c r="S425" i="19"/>
  <c r="S426" i="19"/>
  <c r="X426" i="19"/>
  <c r="S427" i="19"/>
  <c r="X427" i="19"/>
  <c r="S428" i="19"/>
  <c r="X428" i="19"/>
  <c r="X429" i="19"/>
  <c r="S429" i="19"/>
  <c r="S430" i="19"/>
  <c r="X430" i="19"/>
  <c r="S431" i="19"/>
  <c r="X431" i="19"/>
  <c r="S432" i="19"/>
  <c r="X432" i="19"/>
  <c r="X433" i="19"/>
  <c r="S433" i="19"/>
  <c r="S434" i="19"/>
  <c r="X434" i="19"/>
  <c r="X435" i="19"/>
  <c r="S435" i="19"/>
  <c r="X436" i="19"/>
  <c r="S436" i="19"/>
  <c r="X437" i="19"/>
  <c r="S437" i="19"/>
  <c r="X438" i="19"/>
  <c r="S438" i="19"/>
  <c r="X439" i="19"/>
  <c r="S439" i="19"/>
  <c r="X440" i="19"/>
  <c r="S440" i="19"/>
  <c r="S441" i="19"/>
  <c r="X441" i="19"/>
  <c r="X442" i="19"/>
  <c r="S442" i="19"/>
  <c r="X443" i="19"/>
  <c r="S443" i="19"/>
  <c r="X444" i="19"/>
  <c r="S444" i="19"/>
  <c r="X445" i="19"/>
  <c r="S445" i="19"/>
  <c r="X446" i="19"/>
  <c r="S446" i="19"/>
  <c r="S447" i="19"/>
  <c r="X447" i="19"/>
  <c r="S448" i="19"/>
  <c r="X448" i="19"/>
  <c r="X449" i="19"/>
  <c r="S449" i="19"/>
  <c r="X450" i="19"/>
  <c r="S450" i="19"/>
  <c r="X451" i="19"/>
  <c r="S451" i="19"/>
  <c r="X452" i="19"/>
  <c r="S452" i="19"/>
  <c r="X453" i="19"/>
  <c r="S453" i="19"/>
  <c r="X454" i="19"/>
  <c r="S454" i="19"/>
  <c r="X455" i="19"/>
  <c r="S455" i="19"/>
  <c r="X456" i="19"/>
  <c r="S456" i="19"/>
  <c r="X457" i="19"/>
  <c r="S457" i="19"/>
  <c r="X458" i="19"/>
  <c r="S458" i="19"/>
  <c r="S459" i="19"/>
  <c r="X459" i="19"/>
  <c r="X460" i="19"/>
  <c r="S460" i="19"/>
  <c r="X461" i="19"/>
  <c r="S461" i="19"/>
  <c r="X462" i="19"/>
  <c r="S462" i="19"/>
  <c r="X463" i="19"/>
  <c r="S463" i="19"/>
  <c r="X464" i="19"/>
  <c r="S464" i="19"/>
  <c r="S465" i="19"/>
  <c r="X465" i="19"/>
  <c r="X466" i="19"/>
  <c r="S466" i="19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D60" i="10"/>
  <c r="E60" i="10" s="1"/>
  <c r="D61" i="10"/>
  <c r="E61" i="10"/>
  <c r="D62" i="10"/>
  <c r="E62" i="10"/>
  <c r="E63" i="10"/>
  <c r="D63" i="10"/>
  <c r="D64" i="10"/>
  <c r="E64" i="10" s="1"/>
  <c r="D65" i="10"/>
  <c r="E65" i="10"/>
  <c r="D66" i="10"/>
  <c r="E66" i="10"/>
  <c r="D67" i="10"/>
  <c r="E67" i="10"/>
  <c r="D68" i="10"/>
  <c r="E68" i="10"/>
  <c r="D69" i="10"/>
  <c r="E69" i="10" s="1"/>
  <c r="D70" i="10"/>
  <c r="E70" i="10" s="1"/>
  <c r="D71" i="10"/>
  <c r="E71" i="10" s="1"/>
  <c r="D72" i="10"/>
  <c r="E72" i="10" s="1"/>
  <c r="D73" i="10"/>
  <c r="E73" i="10"/>
  <c r="D74" i="10"/>
  <c r="E74" i="10"/>
  <c r="D75" i="10"/>
  <c r="E75" i="10"/>
  <c r="D76" i="10"/>
  <c r="E76" i="10" s="1"/>
  <c r="D77" i="10"/>
  <c r="E77" i="10"/>
  <c r="D78" i="10"/>
  <c r="E78" i="10"/>
  <c r="D79" i="10"/>
  <c r="E79" i="10"/>
  <c r="D80" i="10"/>
  <c r="E80" i="10"/>
  <c r="D81" i="10"/>
  <c r="E81" i="10"/>
  <c r="D82" i="10"/>
  <c r="E82" i="10" s="1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J107" i="10" s="1"/>
  <c r="I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J105" i="10" s="1"/>
  <c r="G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P93" i="10"/>
  <c r="G93" i="10"/>
  <c r="I93" i="10"/>
  <c r="H93" i="10"/>
  <c r="S93" i="10"/>
  <c r="Q93" i="10"/>
  <c r="Q92" i="10"/>
  <c r="I92" i="10"/>
  <c r="H92" i="10"/>
  <c r="P92" i="10"/>
  <c r="S92" i="10"/>
  <c r="G92" i="10"/>
  <c r="Q91" i="10"/>
  <c r="G91" i="10"/>
  <c r="S91" i="10"/>
  <c r="I91" i="10"/>
  <c r="H91" i="10"/>
  <c r="P91" i="10"/>
  <c r="P90" i="10"/>
  <c r="I90" i="10"/>
  <c r="Q90" i="10"/>
  <c r="G90" i="10"/>
  <c r="S90" i="10"/>
  <c r="H90" i="10"/>
  <c r="Q89" i="10"/>
  <c r="P89" i="10"/>
  <c r="G89" i="10"/>
  <c r="H89" i="10"/>
  <c r="S89" i="10"/>
  <c r="I89" i="10"/>
  <c r="G88" i="10"/>
  <c r="I88" i="10"/>
  <c r="H88" i="10"/>
  <c r="P88" i="10"/>
  <c r="S88" i="10"/>
  <c r="Q88" i="10"/>
  <c r="Q87" i="10"/>
  <c r="G87" i="10"/>
  <c r="H87" i="10"/>
  <c r="P87" i="10"/>
  <c r="S87" i="10"/>
  <c r="I87" i="10"/>
  <c r="G86" i="10"/>
  <c r="H86" i="10"/>
  <c r="P86" i="10"/>
  <c r="I86" i="10"/>
  <c r="S86" i="10"/>
  <c r="Q86" i="10"/>
  <c r="Q85" i="10"/>
  <c r="S85" i="10"/>
  <c r="P85" i="10"/>
  <c r="H85" i="10"/>
  <c r="G85" i="10"/>
  <c r="I85" i="10"/>
  <c r="S84" i="10"/>
  <c r="I84" i="10"/>
  <c r="Q84" i="10"/>
  <c r="H84" i="10"/>
  <c r="G84" i="10"/>
  <c r="P84" i="10"/>
  <c r="I83" i="10"/>
  <c r="P83" i="10"/>
  <c r="G83" i="10"/>
  <c r="S83" i="10"/>
  <c r="Q83" i="10"/>
  <c r="H83" i="10"/>
  <c r="I82" i="10"/>
  <c r="Q82" i="10"/>
  <c r="S82" i="10"/>
  <c r="H82" i="10"/>
  <c r="G82" i="10"/>
  <c r="P82" i="10"/>
  <c r="S81" i="10"/>
  <c r="Q81" i="10"/>
  <c r="G81" i="10"/>
  <c r="H81" i="10"/>
  <c r="P81" i="10"/>
  <c r="I81" i="10"/>
  <c r="I80" i="10"/>
  <c r="G80" i="10"/>
  <c r="P80" i="10"/>
  <c r="S80" i="10"/>
  <c r="Q80" i="10"/>
  <c r="H80" i="10"/>
  <c r="P79" i="10"/>
  <c r="H79" i="10"/>
  <c r="I79" i="10"/>
  <c r="S79" i="10"/>
  <c r="Q79" i="10"/>
  <c r="G79" i="10"/>
  <c r="G78" i="10"/>
  <c r="H78" i="10"/>
  <c r="P78" i="10"/>
  <c r="S78" i="10"/>
  <c r="I78" i="10"/>
  <c r="Q78" i="10"/>
  <c r="I77" i="10"/>
  <c r="H77" i="10"/>
  <c r="Q77" i="10"/>
  <c r="S77" i="10"/>
  <c r="G77" i="10"/>
  <c r="P77" i="10"/>
  <c r="Q76" i="10"/>
  <c r="G76" i="10"/>
  <c r="H76" i="10"/>
  <c r="S76" i="10"/>
  <c r="P76" i="10"/>
  <c r="I76" i="10"/>
  <c r="P75" i="10"/>
  <c r="G75" i="10"/>
  <c r="Q75" i="10"/>
  <c r="H75" i="10"/>
  <c r="I75" i="10"/>
  <c r="S75" i="10"/>
  <c r="S74" i="10"/>
  <c r="I74" i="10"/>
  <c r="P74" i="10"/>
  <c r="G74" i="10"/>
  <c r="Q74" i="10"/>
  <c r="H74" i="10"/>
  <c r="P73" i="10"/>
  <c r="H73" i="10"/>
  <c r="I73" i="10"/>
  <c r="Q73" i="10"/>
  <c r="S73" i="10"/>
  <c r="G73" i="10"/>
  <c r="S72" i="10"/>
  <c r="H72" i="10"/>
  <c r="G72" i="10"/>
  <c r="P72" i="10"/>
  <c r="Q72" i="10"/>
  <c r="I72" i="10"/>
  <c r="H71" i="10"/>
  <c r="G71" i="10"/>
  <c r="Q71" i="10"/>
  <c r="I71" i="10"/>
  <c r="S71" i="10"/>
  <c r="P71" i="10"/>
  <c r="S70" i="10"/>
  <c r="I70" i="10"/>
  <c r="P70" i="10"/>
  <c r="H70" i="10"/>
  <c r="Q70" i="10"/>
  <c r="G70" i="10"/>
  <c r="I69" i="10"/>
  <c r="Q69" i="10"/>
  <c r="H69" i="10"/>
  <c r="S69" i="10"/>
  <c r="P69" i="10"/>
  <c r="G69" i="10"/>
  <c r="H68" i="10"/>
  <c r="Q68" i="10"/>
  <c r="I68" i="10"/>
  <c r="G68" i="10"/>
  <c r="S68" i="10"/>
  <c r="P68" i="10"/>
  <c r="H67" i="10"/>
  <c r="Q67" i="10"/>
  <c r="G67" i="10"/>
  <c r="I67" i="10"/>
  <c r="P67" i="10"/>
  <c r="S67" i="10"/>
  <c r="P66" i="10"/>
  <c r="H66" i="10"/>
  <c r="S66" i="10"/>
  <c r="I66" i="10"/>
  <c r="G66" i="10"/>
  <c r="Q66" i="10"/>
  <c r="P65" i="10"/>
  <c r="I65" i="10"/>
  <c r="G65" i="10"/>
  <c r="H65" i="10"/>
  <c r="Q65" i="10"/>
  <c r="S65" i="10"/>
  <c r="Q64" i="10"/>
  <c r="I64" i="10"/>
  <c r="S64" i="10"/>
  <c r="H64" i="10"/>
  <c r="G64" i="10"/>
  <c r="P64" i="10"/>
  <c r="H63" i="10"/>
  <c r="I63" i="10"/>
  <c r="S63" i="10"/>
  <c r="P63" i="10"/>
  <c r="G63" i="10"/>
  <c r="Q63" i="10"/>
  <c r="I62" i="10"/>
  <c r="S62" i="10"/>
  <c r="G62" i="10"/>
  <c r="Q62" i="10"/>
  <c r="P62" i="10"/>
  <c r="H62" i="10"/>
  <c r="S61" i="10"/>
  <c r="P61" i="10"/>
  <c r="I61" i="10"/>
  <c r="H61" i="10"/>
  <c r="Q61" i="10"/>
  <c r="G61" i="10"/>
  <c r="G60" i="10"/>
  <c r="Q60" i="10"/>
  <c r="I60" i="10"/>
  <c r="S60" i="10"/>
  <c r="P60" i="10"/>
  <c r="H60" i="10"/>
  <c r="I59" i="10"/>
  <c r="Q59" i="10"/>
  <c r="H59" i="10"/>
  <c r="P59" i="10"/>
  <c r="G59" i="10"/>
  <c r="S59" i="10"/>
  <c r="S58" i="10"/>
  <c r="I58" i="10"/>
  <c r="P58" i="10"/>
  <c r="G58" i="10"/>
  <c r="Q58" i="10"/>
  <c r="H58" i="10"/>
  <c r="S57" i="10"/>
  <c r="I57" i="10"/>
  <c r="P57" i="10"/>
  <c r="Q57" i="10"/>
  <c r="H57" i="10"/>
  <c r="G57" i="10"/>
  <c r="G56" i="10"/>
  <c r="I56" i="10"/>
  <c r="Q56" i="10"/>
  <c r="P56" i="10"/>
  <c r="H56" i="10"/>
  <c r="S56" i="10"/>
  <c r="Q55" i="10"/>
  <c r="S55" i="10"/>
  <c r="H55" i="10"/>
  <c r="G55" i="10"/>
  <c r="P55" i="10"/>
  <c r="I55" i="10"/>
  <c r="I54" i="10"/>
  <c r="H54" i="10"/>
  <c r="G54" i="10"/>
  <c r="P54" i="10"/>
  <c r="Q54" i="10"/>
  <c r="S54" i="10"/>
  <c r="P53" i="10"/>
  <c r="I53" i="10"/>
  <c r="H53" i="10"/>
  <c r="S53" i="10"/>
  <c r="Q53" i="10"/>
  <c r="G53" i="10"/>
  <c r="S52" i="10"/>
  <c r="P52" i="10"/>
  <c r="I52" i="10"/>
  <c r="G52" i="10"/>
  <c r="H52" i="10"/>
  <c r="Q52" i="10"/>
  <c r="P51" i="10"/>
  <c r="S51" i="10"/>
  <c r="G51" i="10"/>
  <c r="Q51" i="10"/>
  <c r="I51" i="10"/>
  <c r="H51" i="10"/>
  <c r="S50" i="10"/>
  <c r="G50" i="10"/>
  <c r="H50" i="10"/>
  <c r="I50" i="10"/>
  <c r="P50" i="10"/>
  <c r="Q50" i="10"/>
  <c r="S49" i="10"/>
  <c r="P49" i="10"/>
  <c r="I49" i="10"/>
  <c r="Q49" i="10"/>
  <c r="H49" i="10"/>
  <c r="G49" i="10"/>
  <c r="I48" i="10"/>
  <c r="P48" i="10"/>
  <c r="H48" i="10"/>
  <c r="S48" i="10"/>
  <c r="G48" i="10"/>
  <c r="Q48" i="10"/>
  <c r="Q47" i="10"/>
  <c r="G47" i="10"/>
  <c r="S47" i="10"/>
  <c r="P47" i="10"/>
  <c r="I47" i="10"/>
  <c r="H47" i="10"/>
  <c r="G46" i="10"/>
  <c r="Q46" i="10"/>
  <c r="H46" i="10"/>
  <c r="I46" i="10"/>
  <c r="S46" i="10"/>
  <c r="P46" i="10"/>
  <c r="Q45" i="10"/>
  <c r="P45" i="10"/>
  <c r="I45" i="10"/>
  <c r="G45" i="10"/>
  <c r="H45" i="10"/>
  <c r="S45" i="10"/>
  <c r="G44" i="10"/>
  <c r="H44" i="10"/>
  <c r="P44" i="10"/>
  <c r="I44" i="10"/>
  <c r="Q44" i="10"/>
  <c r="S44" i="10"/>
  <c r="Q43" i="10"/>
  <c r="P43" i="10"/>
  <c r="H43" i="10"/>
  <c r="I43" i="10"/>
  <c r="S43" i="10"/>
  <c r="G43" i="10"/>
  <c r="G42" i="10"/>
  <c r="S42" i="10"/>
  <c r="P42" i="10"/>
  <c r="I42" i="10"/>
  <c r="Q42" i="10"/>
  <c r="H42" i="10"/>
  <c r="I41" i="10"/>
  <c r="G41" i="10"/>
  <c r="S41" i="10"/>
  <c r="P41" i="10"/>
  <c r="H41" i="10"/>
  <c r="Q41" i="10"/>
  <c r="Q40" i="10"/>
  <c r="G40" i="10"/>
  <c r="I40" i="10"/>
  <c r="P40" i="10"/>
  <c r="S40" i="10"/>
  <c r="H40" i="10"/>
  <c r="P39" i="10"/>
  <c r="H39" i="10"/>
  <c r="Q39" i="10"/>
  <c r="S39" i="10"/>
  <c r="I39" i="10"/>
  <c r="G39" i="10"/>
  <c r="P38" i="10"/>
  <c r="Q38" i="10"/>
  <c r="H38" i="10"/>
  <c r="S38" i="10"/>
  <c r="I38" i="10"/>
  <c r="G38" i="10"/>
  <c r="P37" i="10"/>
  <c r="G37" i="10"/>
  <c r="Q37" i="10"/>
  <c r="S37" i="10"/>
  <c r="H37" i="10"/>
  <c r="I37" i="10"/>
  <c r="I36" i="10"/>
  <c r="P36" i="10"/>
  <c r="S36" i="10"/>
  <c r="Q36" i="10"/>
  <c r="H36" i="10"/>
  <c r="G36" i="10"/>
  <c r="G35" i="10"/>
  <c r="Q35" i="10"/>
  <c r="I35" i="10"/>
  <c r="H35" i="10"/>
  <c r="P35" i="10"/>
  <c r="S35" i="10"/>
  <c r="P34" i="10"/>
  <c r="I34" i="10"/>
  <c r="G34" i="10"/>
  <c r="S34" i="10"/>
  <c r="Q34" i="10"/>
  <c r="H34" i="10"/>
  <c r="P33" i="10"/>
  <c r="S33" i="10"/>
  <c r="G33" i="10"/>
  <c r="H33" i="10"/>
  <c r="Q33" i="10"/>
  <c r="I33" i="10"/>
  <c r="P32" i="10"/>
  <c r="I32" i="10"/>
  <c r="Q32" i="10"/>
  <c r="H32" i="10"/>
  <c r="S32" i="10"/>
  <c r="G32" i="10"/>
  <c r="S31" i="10"/>
  <c r="P31" i="10"/>
  <c r="H31" i="10"/>
  <c r="G31" i="10"/>
  <c r="I31" i="10"/>
  <c r="Q31" i="10"/>
  <c r="I30" i="10"/>
  <c r="P30" i="10"/>
  <c r="S30" i="10"/>
  <c r="H30" i="10"/>
  <c r="G30" i="10"/>
  <c r="Q30" i="10"/>
  <c r="G29" i="10"/>
  <c r="Q29" i="10"/>
  <c r="P29" i="10"/>
  <c r="H29" i="10"/>
  <c r="S29" i="10"/>
  <c r="I29" i="10"/>
  <c r="S28" i="10"/>
  <c r="I28" i="10"/>
  <c r="P28" i="10"/>
  <c r="G28" i="10"/>
  <c r="Q28" i="10"/>
  <c r="H28" i="10"/>
  <c r="P27" i="10"/>
  <c r="I27" i="10"/>
  <c r="Q27" i="10"/>
  <c r="H27" i="10"/>
  <c r="S27" i="10"/>
  <c r="G27" i="10"/>
  <c r="I26" i="10"/>
  <c r="H26" i="10"/>
  <c r="P26" i="10"/>
  <c r="S26" i="10"/>
  <c r="Q26" i="10"/>
  <c r="G26" i="10"/>
  <c r="G25" i="10"/>
  <c r="S25" i="10"/>
  <c r="Q25" i="10"/>
  <c r="P25" i="10"/>
  <c r="I25" i="10"/>
  <c r="H25" i="10"/>
  <c r="H24" i="10"/>
  <c r="Q24" i="10"/>
  <c r="I24" i="10"/>
  <c r="G24" i="10"/>
  <c r="P24" i="10"/>
  <c r="S24" i="10"/>
  <c r="Q23" i="10"/>
  <c r="S23" i="10"/>
  <c r="I23" i="10"/>
  <c r="H23" i="10"/>
  <c r="P23" i="10"/>
  <c r="G23" i="10"/>
  <c r="G22" i="10"/>
  <c r="Q22" i="10"/>
  <c r="S22" i="10"/>
  <c r="P22" i="10"/>
  <c r="H22" i="10"/>
  <c r="I22" i="10"/>
  <c r="Q21" i="10"/>
  <c r="S21" i="10"/>
  <c r="H21" i="10"/>
  <c r="I21" i="10"/>
  <c r="G21" i="10"/>
  <c r="P21" i="10"/>
  <c r="P20" i="10"/>
  <c r="H20" i="10"/>
  <c r="Q20" i="10"/>
  <c r="S20" i="10"/>
  <c r="G20" i="10"/>
  <c r="I20" i="10"/>
  <c r="G19" i="10"/>
  <c r="S19" i="10"/>
  <c r="P19" i="10"/>
  <c r="I19" i="10"/>
  <c r="Q19" i="10"/>
  <c r="H19" i="10"/>
  <c r="S18" i="10"/>
  <c r="Q18" i="10"/>
  <c r="G18" i="10"/>
  <c r="I18" i="10"/>
  <c r="H18" i="10"/>
  <c r="P18" i="10"/>
  <c r="S17" i="10"/>
  <c r="P17" i="10"/>
  <c r="H17" i="10"/>
  <c r="I17" i="10"/>
  <c r="G17" i="10"/>
  <c r="Q17" i="10"/>
  <c r="P16" i="10"/>
  <c r="H16" i="10"/>
  <c r="S16" i="10"/>
  <c r="G16" i="10"/>
  <c r="Q16" i="10"/>
  <c r="I16" i="10"/>
  <c r="I15" i="10"/>
  <c r="P15" i="10"/>
  <c r="Q15" i="10"/>
  <c r="G15" i="10"/>
  <c r="S15" i="10"/>
  <c r="H15" i="10"/>
  <c r="S14" i="10"/>
  <c r="H14" i="10"/>
  <c r="P14" i="10"/>
  <c r="Q14" i="10"/>
  <c r="I14" i="10"/>
  <c r="G14" i="10"/>
  <c r="P13" i="10"/>
  <c r="Q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L64" i="7" l="1"/>
  <c r="L63" i="7"/>
  <c r="L62" i="7"/>
  <c r="G9" i="20"/>
  <c r="G10" i="20"/>
  <c r="G7" i="20"/>
  <c r="J7" i="10"/>
  <c r="G6" i="20"/>
  <c r="J20" i="20"/>
  <c r="C3" i="6"/>
  <c r="AX3" i="6"/>
  <c r="F3" i="6"/>
  <c r="AB3" i="6"/>
  <c r="AX4" i="6"/>
  <c r="F4" i="6"/>
  <c r="C4" i="6"/>
  <c r="AB4" i="6"/>
  <c r="F5" i="6"/>
  <c r="AX5" i="6"/>
  <c r="C5" i="6"/>
  <c r="AB5" i="6"/>
  <c r="AX6" i="6"/>
  <c r="C6" i="6"/>
  <c r="F6" i="6"/>
  <c r="AB6" i="6"/>
  <c r="AB7" i="6"/>
  <c r="AX7" i="6"/>
  <c r="C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AX12" i="6"/>
  <c r="C12" i="6"/>
  <c r="G8" i="20"/>
  <c r="G5" i="20"/>
  <c r="A30" i="20"/>
  <c r="U17" i="19"/>
  <c r="U22" i="19"/>
  <c r="I28" i="20"/>
  <c r="I29" i="20"/>
  <c r="H28" i="20"/>
  <c r="H29" i="20"/>
  <c r="A196" i="21"/>
  <c r="A197" i="21"/>
  <c r="A198" i="21"/>
  <c r="A199" i="21"/>
  <c r="A200" i="21"/>
  <c r="A201" i="21"/>
  <c r="A202" i="21"/>
  <c r="A203" i="21"/>
  <c r="A204" i="21"/>
  <c r="C145" i="21"/>
  <c r="A3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122" i="21"/>
  <c r="O123" i="21"/>
  <c r="O124" i="21"/>
  <c r="O125" i="21"/>
  <c r="O126" i="21"/>
  <c r="O127" i="21"/>
  <c r="O128" i="21"/>
  <c r="O129" i="21"/>
  <c r="O130" i="21"/>
  <c r="O131" i="21"/>
  <c r="O132" i="21"/>
  <c r="O133" i="21"/>
  <c r="O134" i="21"/>
  <c r="O135" i="21"/>
  <c r="O136" i="21"/>
  <c r="O137" i="21"/>
  <c r="O138" i="21"/>
  <c r="O139" i="21"/>
  <c r="O140" i="21"/>
  <c r="O141" i="21"/>
  <c r="O142" i="21"/>
  <c r="O143" i="21"/>
  <c r="O144" i="21"/>
  <c r="O145" i="21"/>
  <c r="O146" i="21"/>
  <c r="O147" i="21"/>
  <c r="O148" i="21"/>
  <c r="O149" i="21"/>
  <c r="O150" i="21"/>
  <c r="O151" i="21"/>
  <c r="O152" i="21"/>
  <c r="O153" i="21"/>
  <c r="O154" i="21"/>
  <c r="O155" i="21"/>
  <c r="O156" i="21"/>
  <c r="O157" i="21"/>
  <c r="O158" i="21"/>
  <c r="O159" i="21"/>
  <c r="O160" i="21"/>
  <c r="O161" i="21"/>
  <c r="O162" i="21"/>
  <c r="O163" i="21"/>
  <c r="O164" i="21"/>
  <c r="O165" i="21"/>
  <c r="O166" i="21"/>
  <c r="O167" i="21"/>
  <c r="O168" i="21"/>
  <c r="O169" i="21"/>
  <c r="O170" i="21"/>
  <c r="O171" i="21"/>
  <c r="O172" i="21"/>
  <c r="O173" i="21"/>
  <c r="O174" i="21"/>
  <c r="O175" i="21"/>
  <c r="O176" i="21"/>
  <c r="O177" i="21"/>
  <c r="O178" i="21"/>
  <c r="O179" i="21"/>
  <c r="O180" i="21"/>
  <c r="O181" i="21"/>
  <c r="O182" i="21"/>
  <c r="O183" i="21"/>
  <c r="O184" i="21"/>
  <c r="O185" i="21"/>
  <c r="O186" i="21"/>
  <c r="O187" i="21"/>
  <c r="O188" i="21"/>
  <c r="O189" i="21"/>
  <c r="O190" i="21"/>
  <c r="O191" i="21"/>
  <c r="O192" i="21"/>
  <c r="O193" i="21"/>
  <c r="O194" i="21"/>
  <c r="O195" i="21"/>
  <c r="O196" i="21"/>
  <c r="O197" i="21"/>
  <c r="O198" i="21"/>
  <c r="O199" i="21"/>
  <c r="O200" i="21"/>
  <c r="O201" i="21"/>
  <c r="O202" i="21"/>
  <c r="O203" i="21"/>
  <c r="O20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E8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I79" i="23"/>
  <c r="I64" i="23"/>
  <c r="I40" i="23"/>
  <c r="I52" i="23"/>
  <c r="I37" i="23"/>
  <c r="I41" i="23"/>
  <c r="I83" i="23"/>
  <c r="I63" i="23"/>
  <c r="I42" i="23"/>
  <c r="I51" i="23"/>
  <c r="I84" i="23"/>
  <c r="I34" i="23"/>
  <c r="I35" i="23"/>
  <c r="I62" i="23"/>
  <c r="I86" i="23"/>
  <c r="I50" i="23"/>
  <c r="I43" i="23"/>
  <c r="I61" i="23"/>
  <c r="I38" i="23"/>
  <c r="I72" i="23"/>
  <c r="I44" i="23"/>
  <c r="I46" i="23"/>
  <c r="I39" i="23"/>
  <c r="I67" i="23"/>
  <c r="I49" i="23"/>
  <c r="I53" i="23"/>
  <c r="I68" i="23"/>
  <c r="I54" i="23"/>
  <c r="I55" i="23"/>
  <c r="I56" i="23"/>
  <c r="I69" i="23"/>
  <c r="I48" i="23"/>
  <c r="I59" i="23"/>
  <c r="I58" i="23"/>
  <c r="I60" i="23"/>
  <c r="I47" i="23"/>
  <c r="I36" i="23"/>
  <c r="I70" i="23"/>
  <c r="I71" i="23"/>
  <c r="I73" i="23"/>
  <c r="I80" i="23"/>
  <c r="I57" i="23"/>
  <c r="I82" i="23"/>
  <c r="I85" i="23"/>
  <c r="I45" i="23"/>
  <c r="I87" i="23"/>
  <c r="I78" i="23"/>
  <c r="I76" i="23"/>
  <c r="I77" i="23"/>
  <c r="I33" i="23"/>
  <c r="I31" i="23"/>
  <c r="I30" i="23"/>
  <c r="I29" i="23"/>
  <c r="I65" i="23"/>
  <c r="I66" i="23"/>
  <c r="I28" i="23"/>
  <c r="I75" i="23"/>
  <c r="I74" i="23"/>
  <c r="I81" i="23"/>
  <c r="I32" i="23"/>
  <c r="H47" i="23"/>
  <c r="H31" i="23"/>
  <c r="H32" i="23"/>
  <c r="H87" i="23"/>
  <c r="H67" i="23"/>
  <c r="H85" i="23"/>
  <c r="H63" i="23"/>
  <c r="H65" i="23"/>
  <c r="H39" i="23"/>
  <c r="H82" i="23"/>
  <c r="H45" i="23"/>
  <c r="H36" i="23"/>
  <c r="H54" i="23"/>
  <c r="H81" i="23"/>
  <c r="H69" i="23"/>
  <c r="H37" i="23"/>
  <c r="H80" i="23"/>
  <c r="H53" i="23"/>
  <c r="H75" i="23"/>
  <c r="H60" i="23"/>
  <c r="H58" i="23"/>
  <c r="H86" i="23"/>
  <c r="H57" i="23"/>
  <c r="H59" i="23"/>
  <c r="H51" i="23"/>
  <c r="H42" i="23"/>
  <c r="H56" i="23"/>
  <c r="H83" i="23"/>
  <c r="H73" i="23"/>
  <c r="H46" i="23"/>
  <c r="H40" i="23"/>
  <c r="H79" i="23"/>
  <c r="H68" i="23"/>
  <c r="H72" i="23"/>
  <c r="H44" i="23"/>
  <c r="H33" i="23"/>
  <c r="H71" i="23"/>
  <c r="H41" i="23"/>
  <c r="H76" i="23"/>
  <c r="H48" i="23"/>
  <c r="H66" i="23"/>
  <c r="H77" i="23"/>
  <c r="H61" i="23"/>
  <c r="H78" i="23"/>
  <c r="H70" i="23"/>
  <c r="H43" i="23"/>
  <c r="H49" i="23"/>
  <c r="H28" i="23"/>
  <c r="H35" i="23"/>
  <c r="H84" i="23"/>
  <c r="H64" i="23"/>
  <c r="H62" i="23"/>
  <c r="H29" i="23"/>
  <c r="H50" i="23"/>
  <c r="H34" i="23"/>
  <c r="H30" i="23"/>
  <c r="H74" i="23"/>
  <c r="H52" i="23"/>
  <c r="H55" i="23"/>
  <c r="H38" i="23"/>
  <c r="G56" i="23"/>
  <c r="G55" i="23"/>
  <c r="G33" i="23"/>
  <c r="G34" i="23"/>
  <c r="G71" i="23"/>
  <c r="G51" i="23"/>
  <c r="G83" i="23"/>
  <c r="G70" i="23"/>
  <c r="G72" i="23"/>
  <c r="G50" i="23"/>
  <c r="G49" i="23"/>
  <c r="G74" i="23"/>
  <c r="G43" i="23"/>
  <c r="G75" i="23"/>
  <c r="G68" i="23"/>
  <c r="G48" i="23"/>
  <c r="G47" i="23"/>
  <c r="G42" i="23"/>
  <c r="G84" i="23"/>
  <c r="G80" i="23"/>
  <c r="G41" i="23"/>
  <c r="G82" i="23"/>
  <c r="G46" i="23"/>
  <c r="G39" i="23"/>
  <c r="G67" i="23"/>
  <c r="G30" i="23"/>
  <c r="G38" i="23"/>
  <c r="G69" i="23"/>
  <c r="G31" i="23"/>
  <c r="G66" i="23"/>
  <c r="G44" i="23"/>
  <c r="G57" i="23"/>
  <c r="G62" i="23"/>
  <c r="G37" i="23"/>
  <c r="G85" i="23"/>
  <c r="G60" i="23"/>
  <c r="G59" i="23"/>
  <c r="G40" i="23"/>
  <c r="G58" i="23"/>
  <c r="G35" i="23"/>
  <c r="G54" i="23"/>
  <c r="G32" i="23"/>
  <c r="G36" i="23"/>
  <c r="G53" i="23"/>
  <c r="G52" i="23"/>
  <c r="G77" i="23"/>
  <c r="G81" i="23"/>
  <c r="G45" i="23"/>
  <c r="G28" i="23"/>
  <c r="G61" i="23"/>
  <c r="G63" i="23"/>
  <c r="G64" i="23"/>
  <c r="G65" i="23"/>
  <c r="G73" i="23"/>
  <c r="G76" i="23"/>
  <c r="G78" i="23"/>
  <c r="G79" i="23"/>
  <c r="G29" i="23"/>
  <c r="G86" i="23"/>
  <c r="G87" i="23"/>
  <c r="F34" i="23"/>
  <c r="F55" i="23"/>
  <c r="F37" i="23"/>
  <c r="F31" i="23"/>
  <c r="F54" i="23"/>
  <c r="F70" i="23"/>
  <c r="F72" i="23"/>
  <c r="F53" i="23"/>
  <c r="F61" i="23"/>
  <c r="F73" i="23"/>
  <c r="F46" i="23"/>
  <c r="F85" i="23"/>
  <c r="F84" i="23"/>
  <c r="F36" i="23"/>
  <c r="F82" i="23"/>
  <c r="F42" i="23"/>
  <c r="F81" i="23"/>
  <c r="F50" i="23"/>
  <c r="F77" i="23"/>
  <c r="F80" i="23"/>
  <c r="F78" i="23"/>
  <c r="F49" i="23"/>
  <c r="F48" i="23"/>
  <c r="F66" i="23"/>
  <c r="F28" i="23"/>
  <c r="F47" i="23"/>
  <c r="F41" i="23"/>
  <c r="F51" i="23"/>
  <c r="F71" i="23"/>
  <c r="F64" i="23"/>
  <c r="F60" i="23"/>
  <c r="F56" i="23"/>
  <c r="F57" i="23"/>
  <c r="F83" i="23"/>
  <c r="F59" i="23"/>
  <c r="F67" i="23"/>
  <c r="F39" i="23"/>
  <c r="F43" i="23"/>
  <c r="F44" i="23"/>
  <c r="F63" i="23"/>
  <c r="F58" i="23"/>
  <c r="F62" i="23"/>
  <c r="F68" i="23"/>
  <c r="F29" i="23"/>
  <c r="F74" i="23"/>
  <c r="F52" i="23"/>
  <c r="F75" i="23"/>
  <c r="F65" i="23"/>
  <c r="F76" i="23"/>
  <c r="F45" i="23"/>
  <c r="F79" i="23"/>
  <c r="F87" i="23"/>
  <c r="F38" i="23"/>
  <c r="F40" i="23"/>
  <c r="F32" i="23"/>
  <c r="F35" i="23"/>
  <c r="F33" i="23"/>
  <c r="F86" i="23"/>
  <c r="F69" i="23"/>
  <c r="F30" i="23"/>
  <c r="E84" i="23"/>
  <c r="E78" i="23"/>
  <c r="E76" i="23"/>
  <c r="E74" i="23"/>
  <c r="E31" i="23"/>
  <c r="E39" i="23"/>
  <c r="E41" i="23"/>
  <c r="E42" i="23"/>
  <c r="E45" i="23"/>
  <c r="E46" i="23"/>
  <c r="E48" i="23"/>
  <c r="E49" i="23"/>
  <c r="E52" i="23"/>
  <c r="E68" i="23"/>
  <c r="E30" i="23"/>
  <c r="E53" i="23"/>
  <c r="E33" i="23"/>
  <c r="E55" i="23"/>
  <c r="E35" i="23"/>
  <c r="E36" i="23"/>
  <c r="E67" i="23"/>
  <c r="E57" i="23"/>
  <c r="E66" i="23"/>
  <c r="E58" i="23"/>
  <c r="E73" i="23"/>
  <c r="E75" i="23"/>
  <c r="E79" i="23"/>
  <c r="E38" i="23"/>
  <c r="E81" i="23"/>
  <c r="E69" i="23"/>
  <c r="E82" i="23"/>
  <c r="E83" i="23"/>
  <c r="E63" i="23"/>
  <c r="E86" i="23"/>
  <c r="E87" i="23"/>
  <c r="E64" i="23"/>
  <c r="E72" i="23"/>
  <c r="E71" i="23"/>
  <c r="E70" i="23"/>
  <c r="E65" i="23"/>
  <c r="E62" i="23"/>
  <c r="E61" i="23"/>
  <c r="E60" i="23"/>
  <c r="E56" i="23"/>
  <c r="E77" i="23"/>
  <c r="E54" i="23"/>
  <c r="E51" i="23"/>
  <c r="E50" i="23"/>
  <c r="E47" i="23"/>
  <c r="E80" i="23"/>
  <c r="E44" i="23"/>
  <c r="E43" i="23"/>
  <c r="E40" i="23"/>
  <c r="E29" i="23"/>
  <c r="E85" i="23"/>
  <c r="E37" i="23"/>
  <c r="E34" i="23"/>
  <c r="E28" i="23"/>
  <c r="E32" i="23"/>
  <c r="E59" i="23"/>
  <c r="D42" i="23"/>
  <c r="D65" i="23"/>
  <c r="D66" i="23"/>
  <c r="D86" i="23"/>
  <c r="D67" i="23"/>
  <c r="D43" i="23"/>
  <c r="D31" i="23"/>
  <c r="D58" i="23"/>
  <c r="D49" i="23"/>
  <c r="D59" i="23"/>
  <c r="D50" i="23"/>
  <c r="D44" i="23"/>
  <c r="D35" i="23"/>
  <c r="D76" i="23"/>
  <c r="D85" i="23"/>
  <c r="D74" i="23"/>
  <c r="D32" i="23"/>
  <c r="D82" i="23"/>
  <c r="D41" i="23"/>
  <c r="D46" i="23"/>
  <c r="D80" i="23"/>
  <c r="D78" i="23"/>
  <c r="D47" i="23"/>
  <c r="D68" i="23"/>
  <c r="D62" i="23"/>
  <c r="D51" i="23"/>
  <c r="D48" i="23"/>
  <c r="D77" i="23"/>
  <c r="D63" i="23"/>
  <c r="D75" i="23"/>
  <c r="D29" i="23"/>
  <c r="D70" i="23"/>
  <c r="D64" i="23"/>
  <c r="D54" i="23"/>
  <c r="D73" i="23"/>
  <c r="D72" i="23"/>
  <c r="D69" i="23"/>
  <c r="D37" i="23"/>
  <c r="D52" i="23"/>
  <c r="D56" i="23"/>
  <c r="D87" i="23"/>
  <c r="D39" i="23"/>
  <c r="D57" i="23"/>
  <c r="D45" i="23"/>
  <c r="D53" i="23"/>
  <c r="D38" i="23"/>
  <c r="D34" i="23"/>
  <c r="D28" i="23"/>
  <c r="D36" i="23"/>
  <c r="D30" i="23"/>
  <c r="D33" i="23"/>
  <c r="D81" i="23"/>
  <c r="D71" i="23"/>
  <c r="D55" i="23"/>
  <c r="D79" i="23"/>
  <c r="D40" i="23"/>
  <c r="D83" i="23"/>
  <c r="D84" i="23"/>
  <c r="D60" i="23"/>
  <c r="D61" i="23"/>
  <c r="C66" i="23"/>
  <c r="C70" i="23"/>
  <c r="C71" i="23"/>
  <c r="C72" i="23"/>
  <c r="C58" i="23"/>
  <c r="C45" i="23"/>
  <c r="C39" i="23"/>
  <c r="C83" i="23"/>
  <c r="C48" i="23"/>
  <c r="C28" i="23"/>
  <c r="C76" i="23"/>
  <c r="C85" i="23"/>
  <c r="C42" i="23"/>
  <c r="C67" i="23"/>
  <c r="C50" i="23"/>
  <c r="C68" i="23"/>
  <c r="C52" i="23"/>
  <c r="C43" i="23"/>
  <c r="C44" i="23"/>
  <c r="C65" i="23"/>
  <c r="C36" i="23"/>
  <c r="C46" i="23"/>
  <c r="C69" i="23"/>
  <c r="C33" i="23"/>
  <c r="C30" i="23"/>
  <c r="C80" i="23"/>
  <c r="C47" i="23"/>
  <c r="C56" i="23"/>
  <c r="C79" i="23"/>
  <c r="C34" i="23"/>
  <c r="C82" i="23"/>
  <c r="C55" i="23"/>
  <c r="C59" i="23"/>
  <c r="C37" i="23"/>
  <c r="C51" i="23"/>
  <c r="C78" i="23"/>
  <c r="C77" i="23"/>
  <c r="C75" i="23"/>
  <c r="C38" i="23"/>
  <c r="C35" i="23"/>
  <c r="C63" i="23"/>
  <c r="C32" i="23"/>
  <c r="C57" i="23"/>
  <c r="C40" i="23"/>
  <c r="C53" i="23"/>
  <c r="C74" i="23"/>
  <c r="C81" i="23"/>
  <c r="C60" i="23"/>
  <c r="C29" i="23"/>
  <c r="C49" i="23"/>
  <c r="C61" i="23"/>
  <c r="C84" i="23"/>
  <c r="C86" i="23"/>
  <c r="C73" i="23"/>
  <c r="C62" i="23"/>
  <c r="C64" i="23"/>
  <c r="C54" i="23"/>
  <c r="C87" i="23"/>
  <c r="C41" i="23"/>
  <c r="C31" i="23"/>
  <c r="B31" i="23"/>
  <c r="B32" i="23"/>
  <c r="B33" i="23"/>
  <c r="B35" i="23"/>
  <c r="B36" i="23"/>
  <c r="B38" i="23"/>
  <c r="B40" i="23"/>
  <c r="B41" i="23"/>
  <c r="B42" i="23"/>
  <c r="B43" i="23"/>
  <c r="B44" i="23"/>
  <c r="B45" i="23"/>
  <c r="B46" i="23"/>
  <c r="B48" i="23"/>
  <c r="B51" i="23"/>
  <c r="B52" i="23"/>
  <c r="B56" i="23"/>
  <c r="B57" i="23"/>
  <c r="B58" i="23"/>
  <c r="B60" i="23"/>
  <c r="B65" i="23"/>
  <c r="B72" i="23"/>
  <c r="B34" i="23"/>
  <c r="B37" i="23"/>
  <c r="B68" i="23"/>
  <c r="B69" i="23"/>
  <c r="B75" i="23"/>
  <c r="B71" i="23"/>
  <c r="B74" i="23"/>
  <c r="B87" i="23"/>
  <c r="B39" i="23"/>
  <c r="B47" i="23"/>
  <c r="B77" i="23"/>
  <c r="B49" i="23"/>
  <c r="B50" i="23"/>
  <c r="B78" i="23"/>
  <c r="B53" i="23"/>
  <c r="B54" i="23"/>
  <c r="B55" i="23"/>
  <c r="B61" i="23"/>
  <c r="B62" i="23"/>
  <c r="B63" i="23"/>
  <c r="B64" i="23"/>
  <c r="B66" i="23"/>
  <c r="B67" i="23"/>
  <c r="B70" i="23"/>
  <c r="B82" i="23"/>
  <c r="B59" i="23"/>
  <c r="B73" i="23"/>
  <c r="B76" i="23"/>
  <c r="B84" i="23"/>
  <c r="B79" i="23"/>
  <c r="B80" i="23"/>
  <c r="B81" i="23"/>
  <c r="B83" i="23"/>
  <c r="B85" i="23"/>
  <c r="B86" i="23"/>
  <c r="B28" i="23"/>
  <c r="B29" i="23"/>
  <c r="B30" i="23"/>
  <c r="G28" i="20"/>
  <c r="G29" i="20"/>
  <c r="F29" i="20"/>
  <c r="F28" i="20"/>
  <c r="E28" i="20"/>
  <c r="E29" i="20"/>
  <c r="D28" i="20"/>
  <c r="D29" i="20"/>
  <c r="C28" i="20"/>
  <c r="C29" i="20"/>
  <c r="B28" i="20"/>
  <c r="B29" i="20"/>
  <c r="J112" i="10"/>
  <c r="J99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D35" i="6" s="1"/>
  <c r="E35" i="6" s="1"/>
  <c r="AB36" i="6"/>
  <c r="C36" i="6"/>
  <c r="D36" i="6" s="1"/>
  <c r="E36" i="6" s="1"/>
  <c r="F36" i="6"/>
  <c r="AX36" i="6"/>
  <c r="AX37" i="6"/>
  <c r="AB37" i="6"/>
  <c r="F37" i="6"/>
  <c r="C37" i="6"/>
  <c r="D37" i="6" s="1"/>
  <c r="E37" i="6" s="1"/>
  <c r="F38" i="6"/>
  <c r="AB38" i="6"/>
  <c r="C38" i="6"/>
  <c r="D38" i="6" s="1"/>
  <c r="E38" i="6" s="1"/>
  <c r="AX38" i="6"/>
  <c r="F39" i="6"/>
  <c r="AX39" i="6"/>
  <c r="AB39" i="6"/>
  <c r="C39" i="6"/>
  <c r="D39" i="6" s="1"/>
  <c r="E39" i="6" s="1"/>
  <c r="AX40" i="6"/>
  <c r="C40" i="6"/>
  <c r="D40" i="6" s="1"/>
  <c r="E40" i="6" s="1"/>
  <c r="F40" i="6"/>
  <c r="AB40" i="6"/>
  <c r="AB41" i="6"/>
  <c r="F41" i="6"/>
  <c r="C41" i="6"/>
  <c r="D41" i="6" s="1"/>
  <c r="E41" i="6" s="1"/>
  <c r="AX41" i="6"/>
  <c r="C42" i="6"/>
  <c r="D42" i="6" s="1"/>
  <c r="E42" i="6" s="1"/>
  <c r="F42" i="6"/>
  <c r="AX42" i="6"/>
  <c r="AB42" i="6"/>
  <c r="AB43" i="6"/>
  <c r="C43" i="6"/>
  <c r="D43" i="6" s="1"/>
  <c r="E43" i="6" s="1"/>
  <c r="F43" i="6"/>
  <c r="AX43" i="6"/>
  <c r="AX44" i="6"/>
  <c r="C44" i="6"/>
  <c r="D44" i="6" s="1"/>
  <c r="E44" i="6" s="1"/>
  <c r="F44" i="6"/>
  <c r="AB44" i="6"/>
  <c r="AX45" i="6"/>
  <c r="C45" i="6"/>
  <c r="D45" i="6" s="1"/>
  <c r="E45" i="6" s="1"/>
  <c r="F45" i="6"/>
  <c r="AB45" i="6"/>
  <c r="AX46" i="6"/>
  <c r="AB46" i="6"/>
  <c r="C46" i="6"/>
  <c r="D46" i="6" s="1"/>
  <c r="E46" i="6" s="1"/>
  <c r="F46" i="6"/>
  <c r="F47" i="6"/>
  <c r="AB47" i="6"/>
  <c r="AX47" i="6"/>
  <c r="C47" i="6"/>
  <c r="D47" i="6" s="1"/>
  <c r="E47" i="6" s="1"/>
  <c r="C48" i="6"/>
  <c r="D48" i="6" s="1"/>
  <c r="E48" i="6" s="1"/>
  <c r="F48" i="6"/>
  <c r="AX48" i="6"/>
  <c r="AB48" i="6"/>
  <c r="AX49" i="6"/>
  <c r="AB49" i="6"/>
  <c r="C49" i="6"/>
  <c r="D49" i="6" s="1"/>
  <c r="E49" i="6" s="1"/>
  <c r="F49" i="6"/>
  <c r="C50" i="6"/>
  <c r="D50" i="6" s="1"/>
  <c r="E50" i="6" s="1"/>
  <c r="AB50" i="6"/>
  <c r="F50" i="6"/>
  <c r="AX50" i="6"/>
  <c r="AB51" i="6"/>
  <c r="C51" i="6"/>
  <c r="D51" i="6" s="1"/>
  <c r="E51" i="6" s="1"/>
  <c r="F51" i="6"/>
  <c r="AX51" i="6"/>
  <c r="AX52" i="6"/>
  <c r="AB52" i="6"/>
  <c r="F52" i="6"/>
  <c r="C52" i="6"/>
  <c r="D52" i="6" s="1"/>
  <c r="E52" i="6" s="1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120" i="10"/>
  <c r="J119" i="10"/>
  <c r="J118" i="10"/>
  <c r="J101" i="10"/>
  <c r="J13" i="10"/>
  <c r="J122" i="10"/>
  <c r="J116" i="10"/>
  <c r="J121" i="10"/>
  <c r="J109" i="10"/>
  <c r="J95" i="10"/>
  <c r="J108" i="10"/>
  <c r="J11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10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3" i="6"/>
  <c r="E3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R91" i="10" l="1"/>
  <c r="J91" i="10" s="1"/>
  <c r="N91" i="10"/>
  <c r="R81" i="10"/>
  <c r="J81" i="10" s="1"/>
  <c r="L81" i="10" s="1"/>
  <c r="N81" i="10"/>
  <c r="R80" i="10"/>
  <c r="J80" i="10" s="1"/>
  <c r="N80" i="10"/>
  <c r="R62" i="10"/>
  <c r="J62" i="10" s="1"/>
  <c r="N62" i="10"/>
  <c r="N45" i="10"/>
  <c r="R45" i="10"/>
  <c r="J45" i="10" s="1"/>
  <c r="N44" i="10"/>
  <c r="R44" i="10"/>
  <c r="J44" i="10" s="1"/>
  <c r="R43" i="10"/>
  <c r="J43" i="10" s="1"/>
  <c r="N43" i="10"/>
  <c r="N42" i="10"/>
  <c r="R42" i="10"/>
  <c r="J42" i="10" s="1"/>
  <c r="N41" i="10"/>
  <c r="R41" i="10"/>
  <c r="J41" i="10" s="1"/>
  <c r="R39" i="10"/>
  <c r="J39" i="10" s="1"/>
  <c r="N39" i="10"/>
  <c r="N38" i="10"/>
  <c r="R38" i="10"/>
  <c r="J38" i="10" s="1"/>
  <c r="N35" i="10"/>
  <c r="R35" i="10"/>
  <c r="J35" i="10" s="1"/>
  <c r="N34" i="10"/>
  <c r="R34" i="10"/>
  <c r="J34" i="10" s="1"/>
  <c r="N32" i="10"/>
  <c r="R32" i="10"/>
  <c r="J32" i="10" s="1"/>
  <c r="R31" i="10"/>
  <c r="J31" i="10" s="1"/>
  <c r="N31" i="10"/>
  <c r="N30" i="10"/>
  <c r="R30" i="10"/>
  <c r="J30" i="10" s="1"/>
  <c r="E30" i="20"/>
  <c r="D30" i="20"/>
  <c r="C30" i="20"/>
  <c r="B30" i="20"/>
  <c r="J30" i="20"/>
  <c r="I30" i="20"/>
  <c r="H30" i="20"/>
  <c r="F30" i="20"/>
  <c r="G30" i="20"/>
  <c r="A31" i="20"/>
  <c r="A32" i="20"/>
  <c r="U27" i="19"/>
  <c r="A33" i="20"/>
  <c r="G9" i="7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L91" i="10"/>
  <c r="L80" i="10"/>
  <c r="L62" i="10"/>
  <c r="L45" i="10"/>
  <c r="L44" i="10"/>
  <c r="L43" i="10"/>
  <c r="L42" i="10"/>
  <c r="L41" i="10"/>
  <c r="L39" i="10"/>
  <c r="L38" i="10"/>
  <c r="L35" i="10"/>
  <c r="L34" i="10"/>
  <c r="L32" i="10"/>
  <c r="L31" i="10"/>
  <c r="L30" i="10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X81" i="10" l="1"/>
  <c r="AA81" i="10"/>
  <c r="Z81" i="10"/>
  <c r="V81" i="10"/>
  <c r="W81" i="10"/>
  <c r="Y81" i="10"/>
  <c r="W91" i="10"/>
  <c r="Z91" i="10"/>
  <c r="Y91" i="10"/>
  <c r="X91" i="10"/>
  <c r="AA91" i="10"/>
  <c r="V91" i="10"/>
  <c r="X80" i="10"/>
  <c r="W80" i="10"/>
  <c r="Z80" i="10"/>
  <c r="Y80" i="10"/>
  <c r="AA80" i="10"/>
  <c r="V80" i="10"/>
  <c r="V62" i="10"/>
  <c r="W62" i="10"/>
  <c r="Z62" i="10"/>
  <c r="AA62" i="10"/>
  <c r="Y62" i="10"/>
  <c r="X62" i="10"/>
  <c r="W45" i="10"/>
  <c r="AA45" i="10"/>
  <c r="V45" i="10"/>
  <c r="Z45" i="10"/>
  <c r="X45" i="10"/>
  <c r="Y45" i="10"/>
  <c r="X44" i="10"/>
  <c r="Y44" i="10"/>
  <c r="V44" i="10"/>
  <c r="AA44" i="10"/>
  <c r="W44" i="10"/>
  <c r="Z44" i="10"/>
  <c r="AA43" i="10"/>
  <c r="W43" i="10"/>
  <c r="Z43" i="10"/>
  <c r="V43" i="10"/>
  <c r="Y43" i="10"/>
  <c r="X43" i="10"/>
  <c r="Z42" i="10"/>
  <c r="Y42" i="10"/>
  <c r="AA42" i="10"/>
  <c r="V42" i="10"/>
  <c r="X42" i="10"/>
  <c r="W42" i="10"/>
  <c r="W41" i="10"/>
  <c r="Z41" i="10"/>
  <c r="X41" i="10"/>
  <c r="V41" i="10"/>
  <c r="Y41" i="10"/>
  <c r="AA41" i="10"/>
  <c r="Z39" i="10"/>
  <c r="W39" i="10"/>
  <c r="AA39" i="10"/>
  <c r="V39" i="10"/>
  <c r="Y39" i="10"/>
  <c r="X39" i="10"/>
  <c r="Y38" i="10"/>
  <c r="W38" i="10"/>
  <c r="X38" i="10"/>
  <c r="V38" i="10"/>
  <c r="Z38" i="10"/>
  <c r="AA38" i="10"/>
  <c r="Z35" i="10"/>
  <c r="X35" i="10"/>
  <c r="W35" i="10"/>
  <c r="Y35" i="10"/>
  <c r="AA35" i="10"/>
  <c r="V35" i="10"/>
  <c r="Z34" i="10"/>
  <c r="Y34" i="10"/>
  <c r="AA34" i="10"/>
  <c r="V34" i="10"/>
  <c r="W34" i="10"/>
  <c r="X34" i="10"/>
  <c r="X32" i="10"/>
  <c r="Z32" i="10"/>
  <c r="Y32" i="10"/>
  <c r="AA32" i="10"/>
  <c r="V32" i="10"/>
  <c r="W32" i="10"/>
  <c r="AA31" i="10"/>
  <c r="Z31" i="10"/>
  <c r="X31" i="10"/>
  <c r="V31" i="10"/>
  <c r="W31" i="10"/>
  <c r="Y31" i="10"/>
  <c r="V30" i="10"/>
  <c r="Z30" i="10"/>
  <c r="W30" i="10"/>
  <c r="X30" i="10"/>
  <c r="AA30" i="10"/>
  <c r="Y30" i="10"/>
  <c r="R33" i="10"/>
  <c r="J33" i="10" s="1"/>
  <c r="L33" i="10" s="1"/>
  <c r="N33" i="10"/>
  <c r="R93" i="10"/>
  <c r="J93" i="10" s="1"/>
  <c r="L93" i="10" s="1"/>
  <c r="N93" i="10"/>
  <c r="R92" i="10"/>
  <c r="J92" i="10" s="1"/>
  <c r="L92" i="10" s="1"/>
  <c r="N92" i="10"/>
  <c r="N77" i="10"/>
  <c r="R77" i="10"/>
  <c r="J77" i="10" s="1"/>
  <c r="L77" i="10" s="1"/>
  <c r="N76" i="10"/>
  <c r="R76" i="10"/>
  <c r="J76" i="10" s="1"/>
  <c r="L76" i="10" s="1"/>
  <c r="N73" i="10"/>
  <c r="R73" i="10"/>
  <c r="J73" i="10" s="1"/>
  <c r="L73" i="10" s="1"/>
  <c r="R57" i="10"/>
  <c r="J57" i="10" s="1"/>
  <c r="L57" i="10" s="1"/>
  <c r="N57" i="10"/>
  <c r="R56" i="10"/>
  <c r="J56" i="10" s="1"/>
  <c r="L56" i="10" s="1"/>
  <c r="N56" i="10"/>
  <c r="N52" i="10"/>
  <c r="R52" i="10"/>
  <c r="J52" i="10" s="1"/>
  <c r="L52" i="10" s="1"/>
  <c r="R20" i="10"/>
  <c r="J20" i="10" s="1"/>
  <c r="L20" i="10" s="1"/>
  <c r="N20" i="10"/>
  <c r="N19" i="10"/>
  <c r="R19" i="10"/>
  <c r="J19" i="10" s="1"/>
  <c r="L19" i="10" s="1"/>
  <c r="R16" i="10"/>
  <c r="J16" i="10" s="1"/>
  <c r="L16" i="10" s="1"/>
  <c r="N16" i="10"/>
  <c r="N65" i="10"/>
  <c r="R65" i="10"/>
  <c r="J65" i="10" s="1"/>
  <c r="L65" i="10" s="1"/>
  <c r="R53" i="10"/>
  <c r="J53" i="10" s="1"/>
  <c r="L53" i="10" s="1"/>
  <c r="N53" i="10"/>
  <c r="N47" i="10"/>
  <c r="R47" i="10"/>
  <c r="J47" i="10" s="1"/>
  <c r="L47" i="10" s="1"/>
  <c r="R22" i="10"/>
  <c r="J22" i="10" s="1"/>
  <c r="L22" i="10" s="1"/>
  <c r="N22" i="10"/>
  <c r="R46" i="10"/>
  <c r="J46" i="10" s="1"/>
  <c r="L46" i="10" s="1"/>
  <c r="N46" i="10"/>
  <c r="N40" i="10"/>
  <c r="R40" i="10"/>
  <c r="J40" i="10" s="1"/>
  <c r="L40" i="10" s="1"/>
  <c r="N37" i="10"/>
  <c r="R37" i="10"/>
  <c r="J37" i="10" s="1"/>
  <c r="L37" i="10" s="1"/>
  <c r="R36" i="10"/>
  <c r="J36" i="10" s="1"/>
  <c r="L36" i="10" s="1"/>
  <c r="N36" i="10"/>
  <c r="N29" i="10"/>
  <c r="R29" i="10"/>
  <c r="J29" i="10" s="1"/>
  <c r="L29" i="10" s="1"/>
  <c r="N26" i="10"/>
  <c r="R26" i="10"/>
  <c r="J26" i="10" s="1"/>
  <c r="L26" i="10" s="1"/>
  <c r="N78" i="10"/>
  <c r="R78" i="10"/>
  <c r="J78" i="10" s="1"/>
  <c r="L78" i="10" s="1"/>
  <c r="N63" i="10"/>
  <c r="R63" i="10"/>
  <c r="J63" i="10" s="1"/>
  <c r="L63" i="10" s="1"/>
  <c r="R61" i="10"/>
  <c r="J61" i="10" s="1"/>
  <c r="L61" i="10" s="1"/>
  <c r="N61" i="10"/>
  <c r="N60" i="10"/>
  <c r="R60" i="10"/>
  <c r="J60" i="10" s="1"/>
  <c r="L60" i="10" s="1"/>
  <c r="N25" i="10"/>
  <c r="R25" i="10"/>
  <c r="J25" i="10" s="1"/>
  <c r="L25" i="10" s="1"/>
  <c r="R84" i="10"/>
  <c r="J84" i="10" s="1"/>
  <c r="L84" i="10" s="1"/>
  <c r="N84" i="10"/>
  <c r="R83" i="10"/>
  <c r="J83" i="10" s="1"/>
  <c r="L83" i="10" s="1"/>
  <c r="N83" i="10"/>
  <c r="N14" i="10"/>
  <c r="R14" i="10"/>
  <c r="J14" i="10" s="1"/>
  <c r="L14" i="10" s="1"/>
  <c r="R75" i="10"/>
  <c r="J75" i="10" s="1"/>
  <c r="L75" i="10" s="1"/>
  <c r="N75" i="10"/>
  <c r="N58" i="10"/>
  <c r="R58" i="10"/>
  <c r="J58" i="10" s="1"/>
  <c r="L58" i="10" s="1"/>
  <c r="R49" i="10"/>
  <c r="J49" i="10" s="1"/>
  <c r="L49" i="10" s="1"/>
  <c r="N49" i="10"/>
  <c r="N24" i="10"/>
  <c r="R24" i="10"/>
  <c r="J24" i="10" s="1"/>
  <c r="L24" i="10" s="1"/>
  <c r="N23" i="10"/>
  <c r="R23" i="10"/>
  <c r="J23" i="10" s="1"/>
  <c r="L23" i="10" s="1"/>
  <c r="N79" i="10"/>
  <c r="R79" i="10"/>
  <c r="J79" i="10" s="1"/>
  <c r="L79" i="10" s="1"/>
  <c r="R74" i="10"/>
  <c r="J74" i="10" s="1"/>
  <c r="L74" i="10" s="1"/>
  <c r="N74" i="10"/>
  <c r="R72" i="10"/>
  <c r="J72" i="10" s="1"/>
  <c r="L72" i="10" s="1"/>
  <c r="N72" i="10"/>
  <c r="R71" i="10"/>
  <c r="J71" i="10" s="1"/>
  <c r="L71" i="10" s="1"/>
  <c r="N71" i="10"/>
  <c r="N55" i="10"/>
  <c r="R55" i="10"/>
  <c r="J55" i="10" s="1"/>
  <c r="L55" i="10" s="1"/>
  <c r="R54" i="10"/>
  <c r="J54" i="10" s="1"/>
  <c r="L54" i="10" s="1"/>
  <c r="N54" i="10"/>
  <c r="N48" i="10"/>
  <c r="R48" i="10"/>
  <c r="J48" i="10" s="1"/>
  <c r="L48" i="10" s="1"/>
  <c r="R18" i="10"/>
  <c r="J18" i="10" s="1"/>
  <c r="L18" i="10" s="1"/>
  <c r="N18" i="10"/>
  <c r="N17" i="10"/>
  <c r="R17" i="10"/>
  <c r="J17" i="10" s="1"/>
  <c r="L17" i="10" s="1"/>
  <c r="N86" i="10"/>
  <c r="R86" i="10"/>
  <c r="J86" i="10" s="1"/>
  <c r="L86" i="10" s="1"/>
  <c r="R82" i="10"/>
  <c r="J82" i="10" s="1"/>
  <c r="L82" i="10" s="1"/>
  <c r="N82" i="10"/>
  <c r="R59" i="10"/>
  <c r="J59" i="10" s="1"/>
  <c r="L59" i="10" s="1"/>
  <c r="N59" i="10"/>
  <c r="N21" i="10"/>
  <c r="R21" i="10"/>
  <c r="J21" i="10" s="1"/>
  <c r="L21" i="10" s="1"/>
  <c r="R88" i="10"/>
  <c r="J88" i="10" s="1"/>
  <c r="L88" i="10" s="1"/>
  <c r="N88" i="10"/>
  <c r="R87" i="10"/>
  <c r="J87" i="10" s="1"/>
  <c r="L87" i="10" s="1"/>
  <c r="N87" i="10"/>
  <c r="N70" i="10"/>
  <c r="R70" i="10"/>
  <c r="J70" i="10" s="1"/>
  <c r="L70" i="10" s="1"/>
  <c r="R51" i="10"/>
  <c r="J51" i="10" s="1"/>
  <c r="L51" i="10" s="1"/>
  <c r="N51" i="10"/>
  <c r="R50" i="10"/>
  <c r="J50" i="10" s="1"/>
  <c r="L50" i="10" s="1"/>
  <c r="N50" i="10"/>
  <c r="N15" i="10"/>
  <c r="R15" i="10"/>
  <c r="J15" i="10" s="1"/>
  <c r="L15" i="10" s="1"/>
  <c r="N85" i="10"/>
  <c r="R85" i="10"/>
  <c r="J85" i="10" s="1"/>
  <c r="L85" i="10" s="1"/>
  <c r="N68" i="10"/>
  <c r="R68" i="10"/>
  <c r="J68" i="10" s="1"/>
  <c r="L68" i="10" s="1"/>
  <c r="N64" i="10"/>
  <c r="R64" i="10"/>
  <c r="J64" i="10" s="1"/>
  <c r="L64" i="10" s="1"/>
  <c r="N28" i="10"/>
  <c r="R28" i="10"/>
  <c r="J28" i="10" s="1"/>
  <c r="L28" i="10" s="1"/>
  <c r="R90" i="10"/>
  <c r="J90" i="10" s="1"/>
  <c r="L90" i="10" s="1"/>
  <c r="N90" i="10"/>
  <c r="N89" i="10"/>
  <c r="R89" i="10"/>
  <c r="J89" i="10" s="1"/>
  <c r="L89" i="10" s="1"/>
  <c r="N69" i="10"/>
  <c r="R69" i="10"/>
  <c r="J69" i="10" s="1"/>
  <c r="L69" i="10" s="1"/>
  <c r="N67" i="10"/>
  <c r="R67" i="10"/>
  <c r="J67" i="10" s="1"/>
  <c r="L67" i="10" s="1"/>
  <c r="N66" i="10"/>
  <c r="R66" i="10"/>
  <c r="J66" i="10" s="1"/>
  <c r="L66" i="10" s="1"/>
  <c r="R27" i="10"/>
  <c r="J27" i="10" s="1"/>
  <c r="L27" i="10" s="1"/>
  <c r="N27" i="10"/>
  <c r="H31" i="20"/>
  <c r="I31" i="20"/>
  <c r="J31" i="20"/>
  <c r="B31" i="20"/>
  <c r="C31" i="20"/>
  <c r="D31" i="20"/>
  <c r="E31" i="20"/>
  <c r="F31" i="20"/>
  <c r="G31" i="20"/>
  <c r="I32" i="20"/>
  <c r="H32" i="20"/>
  <c r="J32" i="20"/>
  <c r="B32" i="20"/>
  <c r="C32" i="20"/>
  <c r="D32" i="20"/>
  <c r="E32" i="20"/>
  <c r="F32" i="20"/>
  <c r="G32" i="20"/>
  <c r="U32" i="19"/>
  <c r="H33" i="20"/>
  <c r="J33" i="20"/>
  <c r="I33" i="20"/>
  <c r="B33" i="20"/>
  <c r="C33" i="20"/>
  <c r="D33" i="20"/>
  <c r="E33" i="20"/>
  <c r="F33" i="20"/>
  <c r="G33" i="20"/>
  <c r="A34" i="20"/>
  <c r="U37" i="19"/>
  <c r="BH3" i="6"/>
  <c r="AF176" i="6"/>
  <c r="AE176" i="6"/>
  <c r="G5" i="6"/>
  <c r="H5" i="6"/>
  <c r="M5" i="6"/>
  <c r="AD4" i="6"/>
  <c r="AC4" i="6"/>
  <c r="AH6" i="6" s="1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G17" i="6" s="1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K12" i="6"/>
  <c r="AZ7" i="6"/>
  <c r="AY7" i="6"/>
  <c r="BE7" i="6"/>
  <c r="BF7" i="6"/>
  <c r="BG7" i="6"/>
  <c r="AG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8" i="10"/>
  <c r="M8" i="10" s="1"/>
  <c r="K8" i="10"/>
  <c r="L11" i="10"/>
  <c r="M11" i="10" s="1"/>
  <c r="K11" i="10"/>
  <c r="K10" i="10"/>
  <c r="L10" i="10"/>
  <c r="M10" i="10" s="1"/>
  <c r="K13" i="10"/>
  <c r="L13" i="10"/>
  <c r="M13" i="10" s="1"/>
  <c r="L7" i="10"/>
  <c r="M7" i="10" s="1"/>
  <c r="K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X33" i="10" l="1"/>
  <c r="Z33" i="10"/>
  <c r="V33" i="10"/>
  <c r="Y33" i="10"/>
  <c r="W33" i="10"/>
  <c r="AA33" i="10"/>
  <c r="Z93" i="10"/>
  <c r="W93" i="10"/>
  <c r="X93" i="10"/>
  <c r="Y93" i="10"/>
  <c r="V93" i="10"/>
  <c r="AA93" i="10"/>
  <c r="W92" i="10"/>
  <c r="X92" i="10"/>
  <c r="V92" i="10"/>
  <c r="Z92" i="10"/>
  <c r="AA92" i="10"/>
  <c r="Y92" i="10"/>
  <c r="W77" i="10"/>
  <c r="Z77" i="10"/>
  <c r="X77" i="10"/>
  <c r="AA77" i="10"/>
  <c r="V77" i="10"/>
  <c r="Y77" i="10"/>
  <c r="V76" i="10"/>
  <c r="AA76" i="10"/>
  <c r="Y76" i="10"/>
  <c r="Z76" i="10"/>
  <c r="W76" i="10"/>
  <c r="X76" i="10"/>
  <c r="AA73" i="10"/>
  <c r="W73" i="10"/>
  <c r="Z73" i="10"/>
  <c r="V73" i="10"/>
  <c r="X73" i="10"/>
  <c r="Y73" i="10"/>
  <c r="V57" i="10"/>
  <c r="X57" i="10"/>
  <c r="Y57" i="10"/>
  <c r="AA57" i="10"/>
  <c r="W57" i="10"/>
  <c r="Z57" i="10"/>
  <c r="Z56" i="10"/>
  <c r="V56" i="10"/>
  <c r="W56" i="10"/>
  <c r="X56" i="10"/>
  <c r="AA56" i="10"/>
  <c r="Y56" i="10"/>
  <c r="W52" i="10"/>
  <c r="Y52" i="10"/>
  <c r="AA52" i="10"/>
  <c r="V52" i="10"/>
  <c r="Z52" i="10"/>
  <c r="X52" i="10"/>
  <c r="V20" i="10"/>
  <c r="X20" i="10"/>
  <c r="AA20" i="10"/>
  <c r="W20" i="10"/>
  <c r="Y20" i="10"/>
  <c r="Z20" i="10"/>
  <c r="W19" i="10"/>
  <c r="Y19" i="10"/>
  <c r="Z19" i="10"/>
  <c r="AA19" i="10"/>
  <c r="X19" i="10"/>
  <c r="V19" i="10"/>
  <c r="W16" i="10"/>
  <c r="Y16" i="10"/>
  <c r="V16" i="10"/>
  <c r="Z16" i="10"/>
  <c r="X16" i="10"/>
  <c r="AA16" i="10"/>
  <c r="W65" i="10"/>
  <c r="Y65" i="10"/>
  <c r="V65" i="10"/>
  <c r="AA65" i="10"/>
  <c r="X65" i="10"/>
  <c r="Z65" i="10"/>
  <c r="V53" i="10"/>
  <c r="W53" i="10"/>
  <c r="X53" i="10"/>
  <c r="AA53" i="10"/>
  <c r="Y53" i="10"/>
  <c r="Z53" i="10"/>
  <c r="Z47" i="10"/>
  <c r="V47" i="10"/>
  <c r="Y47" i="10"/>
  <c r="AA47" i="10"/>
  <c r="W47" i="10"/>
  <c r="X47" i="10"/>
  <c r="V22" i="10"/>
  <c r="W22" i="10"/>
  <c r="X22" i="10"/>
  <c r="Y22" i="10"/>
  <c r="AA22" i="10"/>
  <c r="Z22" i="10"/>
  <c r="V46" i="10"/>
  <c r="W46" i="10"/>
  <c r="AA46" i="10"/>
  <c r="X46" i="10"/>
  <c r="Y46" i="10"/>
  <c r="Z46" i="10"/>
  <c r="V40" i="10"/>
  <c r="Z40" i="10"/>
  <c r="W40" i="10"/>
  <c r="X40" i="10"/>
  <c r="Y40" i="10"/>
  <c r="AA40" i="10"/>
  <c r="V37" i="10"/>
  <c r="Z37" i="10"/>
  <c r="W37" i="10"/>
  <c r="X37" i="10"/>
  <c r="Y37" i="10"/>
  <c r="AA37" i="10"/>
  <c r="X36" i="10"/>
  <c r="AA36" i="10"/>
  <c r="Z36" i="10"/>
  <c r="V36" i="10"/>
  <c r="W36" i="10"/>
  <c r="Y36" i="10"/>
  <c r="Z29" i="10"/>
  <c r="V29" i="10"/>
  <c r="Y29" i="10"/>
  <c r="AA29" i="10"/>
  <c r="W29" i="10"/>
  <c r="X29" i="10"/>
  <c r="X26" i="10"/>
  <c r="Z26" i="10"/>
  <c r="V26" i="10"/>
  <c r="W26" i="10"/>
  <c r="Y26" i="10"/>
  <c r="AA26" i="10"/>
  <c r="V78" i="10"/>
  <c r="X78" i="10"/>
  <c r="Y78" i="10"/>
  <c r="W78" i="10"/>
  <c r="Z78" i="10"/>
  <c r="AA78" i="10"/>
  <c r="V63" i="10"/>
  <c r="X63" i="10"/>
  <c r="AA63" i="10"/>
  <c r="Y63" i="10"/>
  <c r="Z63" i="10"/>
  <c r="W63" i="10"/>
  <c r="V61" i="10"/>
  <c r="W61" i="10"/>
  <c r="X61" i="10"/>
  <c r="Z61" i="10"/>
  <c r="Y61" i="10"/>
  <c r="AA61" i="10"/>
  <c r="Y60" i="10"/>
  <c r="Z60" i="10"/>
  <c r="AA60" i="10"/>
  <c r="V60" i="10"/>
  <c r="W60" i="10"/>
  <c r="X60" i="10"/>
  <c r="V25" i="10"/>
  <c r="W25" i="10"/>
  <c r="Y25" i="10"/>
  <c r="AA25" i="10"/>
  <c r="X25" i="10"/>
  <c r="Z25" i="10"/>
  <c r="X84" i="10"/>
  <c r="AA84" i="10"/>
  <c r="W84" i="10"/>
  <c r="Z84" i="10"/>
  <c r="V84" i="10"/>
  <c r="Y84" i="10"/>
  <c r="X83" i="10"/>
  <c r="Y83" i="10"/>
  <c r="V83" i="10"/>
  <c r="W83" i="10"/>
  <c r="Z83" i="10"/>
  <c r="AA83" i="10"/>
  <c r="V14" i="10"/>
  <c r="X14" i="10"/>
  <c r="Z14" i="10"/>
  <c r="AA14" i="10"/>
  <c r="W14" i="10"/>
  <c r="Y14" i="10"/>
  <c r="X75" i="10"/>
  <c r="Z75" i="10"/>
  <c r="W75" i="10"/>
  <c r="V75" i="10"/>
  <c r="Y75" i="10"/>
  <c r="AA75" i="10"/>
  <c r="W58" i="10"/>
  <c r="V58" i="10"/>
  <c r="X58" i="10"/>
  <c r="Y58" i="10"/>
  <c r="Z58" i="10"/>
  <c r="AA58" i="10"/>
  <c r="W49" i="10"/>
  <c r="AA49" i="10"/>
  <c r="V49" i="10"/>
  <c r="X49" i="10"/>
  <c r="Y49" i="10"/>
  <c r="Z49" i="10"/>
  <c r="V24" i="10"/>
  <c r="W24" i="10"/>
  <c r="Z24" i="10"/>
  <c r="X24" i="10"/>
  <c r="Y24" i="10"/>
  <c r="AA24" i="10"/>
  <c r="Z23" i="10"/>
  <c r="X23" i="10"/>
  <c r="Y23" i="10"/>
  <c r="AA23" i="10"/>
  <c r="V23" i="10"/>
  <c r="W23" i="10"/>
  <c r="AA79" i="10"/>
  <c r="W79" i="10"/>
  <c r="Z79" i="10"/>
  <c r="V79" i="10"/>
  <c r="X79" i="10"/>
  <c r="Y79" i="10"/>
  <c r="V74" i="10"/>
  <c r="W74" i="10"/>
  <c r="X74" i="10"/>
  <c r="Y74" i="10"/>
  <c r="AA74" i="10"/>
  <c r="Z74" i="10"/>
  <c r="V72" i="10"/>
  <c r="X72" i="10"/>
  <c r="Z72" i="10"/>
  <c r="W72" i="10"/>
  <c r="Y72" i="10"/>
  <c r="AA72" i="10"/>
  <c r="W71" i="10"/>
  <c r="Z71" i="10"/>
  <c r="AA71" i="10"/>
  <c r="V71" i="10"/>
  <c r="X71" i="10"/>
  <c r="Y71" i="10"/>
  <c r="V55" i="10"/>
  <c r="W55" i="10"/>
  <c r="Y55" i="10"/>
  <c r="Z55" i="10"/>
  <c r="X55" i="10"/>
  <c r="AA55" i="10"/>
  <c r="X54" i="10"/>
  <c r="Z54" i="10"/>
  <c r="AA54" i="10"/>
  <c r="V54" i="10"/>
  <c r="Y54" i="10"/>
  <c r="W54" i="10"/>
  <c r="V48" i="10"/>
  <c r="X48" i="10"/>
  <c r="Y48" i="10"/>
  <c r="W48" i="10"/>
  <c r="Z48" i="10"/>
  <c r="AA48" i="10"/>
  <c r="V18" i="10"/>
  <c r="W18" i="10"/>
  <c r="Y18" i="10"/>
  <c r="Z18" i="10"/>
  <c r="AA18" i="10"/>
  <c r="X18" i="10"/>
  <c r="V17" i="10"/>
  <c r="X17" i="10"/>
  <c r="Z17" i="10"/>
  <c r="AA17" i="10"/>
  <c r="W17" i="10"/>
  <c r="Y17" i="10"/>
  <c r="AA86" i="10"/>
  <c r="X86" i="10"/>
  <c r="Y86" i="10"/>
  <c r="V86" i="10"/>
  <c r="W86" i="10"/>
  <c r="Z86" i="10"/>
  <c r="V82" i="10"/>
  <c r="W82" i="10"/>
  <c r="Y82" i="10"/>
  <c r="Z82" i="10"/>
  <c r="AA82" i="10"/>
  <c r="X82" i="10"/>
  <c r="V59" i="10"/>
  <c r="X59" i="10"/>
  <c r="W59" i="10"/>
  <c r="AA59" i="10"/>
  <c r="Y59" i="10"/>
  <c r="Z59" i="10"/>
  <c r="V21" i="10"/>
  <c r="W21" i="10"/>
  <c r="Y21" i="10"/>
  <c r="Z21" i="10"/>
  <c r="X21" i="10"/>
  <c r="AA21" i="10"/>
  <c r="W88" i="10"/>
  <c r="Y88" i="10"/>
  <c r="Z88" i="10"/>
  <c r="V88" i="10"/>
  <c r="X88" i="10"/>
  <c r="AA88" i="10"/>
  <c r="X87" i="10"/>
  <c r="W87" i="10"/>
  <c r="Z87" i="10"/>
  <c r="V87" i="10"/>
  <c r="Y87" i="10"/>
  <c r="AA87" i="10"/>
  <c r="V70" i="10"/>
  <c r="W70" i="10"/>
  <c r="X70" i="10"/>
  <c r="Y70" i="10"/>
  <c r="Z70" i="10"/>
  <c r="AA70" i="10"/>
  <c r="V51" i="10"/>
  <c r="X51" i="10"/>
  <c r="Z51" i="10"/>
  <c r="W51" i="10"/>
  <c r="Y51" i="10"/>
  <c r="AA51" i="10"/>
  <c r="V50" i="10"/>
  <c r="AA50" i="10"/>
  <c r="W50" i="10"/>
  <c r="X50" i="10"/>
  <c r="Y50" i="10"/>
  <c r="Z50" i="10"/>
  <c r="W15" i="10"/>
  <c r="X15" i="10"/>
  <c r="Y15" i="10"/>
  <c r="AA15" i="10"/>
  <c r="V15" i="10"/>
  <c r="Z15" i="10"/>
  <c r="W85" i="10"/>
  <c r="Y85" i="10"/>
  <c r="Z85" i="10"/>
  <c r="AA85" i="10"/>
  <c r="V85" i="10"/>
  <c r="X85" i="10"/>
  <c r="V68" i="10"/>
  <c r="W68" i="10"/>
  <c r="AA68" i="10"/>
  <c r="X68" i="10"/>
  <c r="Y68" i="10"/>
  <c r="Z68" i="10"/>
  <c r="V64" i="10"/>
  <c r="Z64" i="10"/>
  <c r="W64" i="10"/>
  <c r="X64" i="10"/>
  <c r="Y64" i="10"/>
  <c r="AA64" i="10"/>
  <c r="V28" i="10"/>
  <c r="Y28" i="10"/>
  <c r="W28" i="10"/>
  <c r="X28" i="10"/>
  <c r="Z28" i="10"/>
  <c r="AA28" i="10"/>
  <c r="X90" i="10"/>
  <c r="Z90" i="10"/>
  <c r="W90" i="10"/>
  <c r="V90" i="10"/>
  <c r="Y90" i="10"/>
  <c r="AA90" i="10"/>
  <c r="AA89" i="10"/>
  <c r="Y89" i="10"/>
  <c r="V89" i="10"/>
  <c r="W89" i="10"/>
  <c r="X89" i="10"/>
  <c r="Z89" i="10"/>
  <c r="X69" i="10"/>
  <c r="Z69" i="10"/>
  <c r="AA69" i="10"/>
  <c r="V69" i="10"/>
  <c r="W69" i="10"/>
  <c r="Y69" i="10"/>
  <c r="Z67" i="10"/>
  <c r="AA67" i="10"/>
  <c r="V67" i="10"/>
  <c r="W67" i="10"/>
  <c r="X67" i="10"/>
  <c r="Y67" i="10"/>
  <c r="V66" i="10"/>
  <c r="X66" i="10"/>
  <c r="Z66" i="10"/>
  <c r="W66" i="10"/>
  <c r="Y66" i="10"/>
  <c r="AA66" i="10"/>
  <c r="W27" i="10"/>
  <c r="AA27" i="10"/>
  <c r="V27" i="10"/>
  <c r="X27" i="10"/>
  <c r="Y27" i="10"/>
  <c r="Z27" i="10"/>
  <c r="F34" i="20"/>
  <c r="E34" i="20"/>
  <c r="D34" i="20"/>
  <c r="C34" i="20"/>
  <c r="B34" i="20"/>
  <c r="I34" i="20"/>
  <c r="J34" i="20"/>
  <c r="G34" i="20"/>
  <c r="H34" i="20"/>
  <c r="U42" i="19"/>
  <c r="BF11" i="6"/>
  <c r="BG11" i="6"/>
  <c r="BE23" i="6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U47" i="19" l="1"/>
  <c r="AL4" i="6"/>
  <c r="AL11" i="6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BH24" i="6"/>
  <c r="BH23" i="6"/>
  <c r="BH11" i="6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Q9" i="7"/>
  <c r="P11" i="6"/>
  <c r="BH7" i="6"/>
  <c r="M9" i="7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F6" i="6"/>
  <c r="AE6" i="6"/>
  <c r="AE7" i="6"/>
  <c r="AF7" i="6"/>
  <c r="J3" i="6"/>
  <c r="I3" i="6"/>
  <c r="AF3" i="6"/>
  <c r="AE3" i="6"/>
  <c r="U52" i="19" l="1"/>
  <c r="AF4" i="6"/>
  <c r="AE4" i="6"/>
  <c r="AF11" i="6"/>
  <c r="AE11" i="6"/>
  <c r="AF25" i="6"/>
  <c r="AE25" i="6"/>
  <c r="BA16" i="6"/>
  <c r="BB16" i="6"/>
  <c r="AE8" i="6"/>
  <c r="AF8" i="6"/>
  <c r="BB11" i="6"/>
  <c r="BA11" i="6"/>
  <c r="BB25" i="6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  <c r="U57" i="19" l="1"/>
  <c r="U62" i="19" l="1"/>
  <c r="U67" i="19" l="1"/>
  <c r="U72" i="19" l="1"/>
  <c r="U77" i="19" s="1"/>
  <c r="U82" i="19" l="1"/>
  <c r="U87" i="19" l="1"/>
  <c r="U92" i="19" l="1"/>
  <c r="U97" i="19" s="1"/>
  <c r="U102" i="19" s="1"/>
  <c r="U107" i="19" s="1"/>
  <c r="U112" i="19" s="1"/>
  <c r="U117" i="19" s="1"/>
  <c r="U122" i="19" s="1"/>
  <c r="U377" i="19" s="1"/>
  <c r="U382" i="19" s="1"/>
  <c r="U397" i="19" s="1"/>
  <c r="U402" i="19" s="1"/>
  <c r="A35" i="20" l="1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7" i="20"/>
  <c r="A58" i="20"/>
  <c r="A59" i="20"/>
  <c r="A60" i="20"/>
  <c r="A62" i="20"/>
  <c r="A64" i="20"/>
  <c r="A66" i="20"/>
  <c r="A68" i="20"/>
  <c r="A70" i="20"/>
  <c r="A72" i="20"/>
  <c r="A74" i="20"/>
  <c r="A76" i="20"/>
  <c r="A78" i="20"/>
  <c r="A80" i="20"/>
  <c r="A81" i="20"/>
  <c r="A82" i="20"/>
  <c r="A84" i="20"/>
  <c r="A86" i="20"/>
  <c r="J17" i="20"/>
  <c r="A56" i="20"/>
  <c r="A61" i="20"/>
  <c r="A63" i="20"/>
  <c r="A65" i="20"/>
  <c r="A67" i="20"/>
  <c r="A69" i="20"/>
  <c r="A71" i="20"/>
  <c r="A73" i="20"/>
  <c r="A75" i="20"/>
  <c r="A77" i="20"/>
  <c r="A83" i="20"/>
  <c r="A85" i="20"/>
  <c r="A79" i="20"/>
  <c r="A87" i="20"/>
  <c r="G35" i="20" l="1"/>
  <c r="J35" i="20"/>
  <c r="H35" i="20"/>
  <c r="I35" i="20"/>
  <c r="B35" i="20"/>
  <c r="C35" i="20"/>
  <c r="D35" i="20"/>
  <c r="E35" i="20"/>
  <c r="F35" i="20"/>
  <c r="J36" i="20"/>
  <c r="H36" i="20"/>
  <c r="I36" i="20"/>
  <c r="G36" i="20"/>
  <c r="B36" i="20"/>
  <c r="C36" i="20"/>
  <c r="D36" i="20"/>
  <c r="E36" i="20"/>
  <c r="F36" i="20"/>
  <c r="G37" i="20"/>
  <c r="J37" i="20"/>
  <c r="I37" i="20"/>
  <c r="H37" i="20"/>
  <c r="B37" i="20"/>
  <c r="C37" i="20"/>
  <c r="D37" i="20"/>
  <c r="E37" i="20"/>
  <c r="F37" i="20"/>
  <c r="J38" i="20"/>
  <c r="H38" i="20"/>
  <c r="G38" i="20"/>
  <c r="I38" i="20"/>
  <c r="B38" i="20"/>
  <c r="C38" i="20"/>
  <c r="D38" i="20"/>
  <c r="E38" i="20"/>
  <c r="F38" i="20"/>
  <c r="J39" i="20"/>
  <c r="G39" i="20"/>
  <c r="H39" i="20"/>
  <c r="I39" i="20"/>
  <c r="B39" i="20"/>
  <c r="C39" i="20"/>
  <c r="D39" i="20"/>
  <c r="E39" i="20"/>
  <c r="F39" i="20"/>
  <c r="J40" i="20"/>
  <c r="H40" i="20"/>
  <c r="G40" i="20"/>
  <c r="I40" i="20"/>
  <c r="B40" i="20"/>
  <c r="C40" i="20"/>
  <c r="D40" i="20"/>
  <c r="E40" i="20"/>
  <c r="F40" i="20"/>
  <c r="J41" i="20"/>
  <c r="H41" i="20"/>
  <c r="I41" i="20"/>
  <c r="G41" i="20"/>
  <c r="B41" i="20"/>
  <c r="C41" i="20"/>
  <c r="D41" i="20"/>
  <c r="E41" i="20"/>
  <c r="F41" i="20"/>
  <c r="J42" i="20"/>
  <c r="I42" i="20"/>
  <c r="G42" i="20"/>
  <c r="H42" i="20"/>
  <c r="B42" i="20"/>
  <c r="C42" i="20"/>
  <c r="D42" i="20"/>
  <c r="E42" i="20"/>
  <c r="F42" i="20"/>
  <c r="J43" i="20"/>
  <c r="G43" i="20"/>
  <c r="H43" i="20"/>
  <c r="I43" i="20"/>
  <c r="B43" i="20"/>
  <c r="C43" i="20"/>
  <c r="D43" i="20"/>
  <c r="E43" i="20"/>
  <c r="F43" i="20"/>
  <c r="J44" i="20"/>
  <c r="G44" i="20"/>
  <c r="H44" i="20"/>
  <c r="I44" i="20"/>
  <c r="B44" i="20"/>
  <c r="C44" i="20"/>
  <c r="D44" i="20"/>
  <c r="E44" i="20"/>
  <c r="F44" i="20"/>
  <c r="G45" i="20"/>
  <c r="J45" i="20"/>
  <c r="H45" i="20"/>
  <c r="I45" i="20"/>
  <c r="B45" i="20"/>
  <c r="C45" i="20"/>
  <c r="D45" i="20"/>
  <c r="E45" i="20"/>
  <c r="F45" i="20"/>
  <c r="G46" i="20"/>
  <c r="J46" i="20"/>
  <c r="I46" i="20"/>
  <c r="H46" i="20"/>
  <c r="B46" i="20"/>
  <c r="C46" i="20"/>
  <c r="D46" i="20"/>
  <c r="E46" i="20"/>
  <c r="F46" i="20"/>
  <c r="J47" i="20"/>
  <c r="I47" i="20"/>
  <c r="G47" i="20"/>
  <c r="H47" i="20"/>
  <c r="B47" i="20"/>
  <c r="C47" i="20"/>
  <c r="D47" i="20"/>
  <c r="E47" i="20"/>
  <c r="F47" i="20"/>
  <c r="J48" i="20"/>
  <c r="I48" i="20"/>
  <c r="G48" i="20"/>
  <c r="H48" i="20"/>
  <c r="B48" i="20"/>
  <c r="C48" i="20"/>
  <c r="D48" i="20"/>
  <c r="E48" i="20"/>
  <c r="F48" i="20"/>
  <c r="J49" i="20"/>
  <c r="I49" i="20"/>
  <c r="G49" i="20"/>
  <c r="H49" i="20"/>
  <c r="B49" i="20"/>
  <c r="C49" i="20"/>
  <c r="D49" i="20"/>
  <c r="E49" i="20"/>
  <c r="F49" i="20"/>
  <c r="I50" i="20"/>
  <c r="J50" i="20"/>
  <c r="G50" i="20"/>
  <c r="H50" i="20"/>
  <c r="B50" i="20"/>
  <c r="C50" i="20"/>
  <c r="D50" i="20"/>
  <c r="E50" i="20"/>
  <c r="F50" i="20"/>
  <c r="J51" i="20"/>
  <c r="H51" i="20"/>
  <c r="G51" i="20"/>
  <c r="I51" i="20"/>
  <c r="B51" i="20"/>
  <c r="C51" i="20"/>
  <c r="D51" i="20"/>
  <c r="E51" i="20"/>
  <c r="F51" i="20"/>
  <c r="H52" i="20"/>
  <c r="J52" i="20"/>
  <c r="G52" i="20"/>
  <c r="I52" i="20"/>
  <c r="B52" i="20"/>
  <c r="C52" i="20"/>
  <c r="D52" i="20"/>
  <c r="E52" i="20"/>
  <c r="F52" i="20"/>
  <c r="J53" i="20"/>
  <c r="I53" i="20"/>
  <c r="G53" i="20"/>
  <c r="H53" i="20"/>
  <c r="B53" i="20"/>
  <c r="C53" i="20"/>
  <c r="D53" i="20"/>
  <c r="E53" i="20"/>
  <c r="F53" i="20"/>
  <c r="J54" i="20"/>
  <c r="I54" i="20"/>
  <c r="G54" i="20"/>
  <c r="H54" i="20"/>
  <c r="B54" i="20"/>
  <c r="C54" i="20"/>
  <c r="D54" i="20"/>
  <c r="E54" i="20"/>
  <c r="F54" i="20"/>
  <c r="J55" i="20"/>
  <c r="I55" i="20"/>
  <c r="H55" i="20"/>
  <c r="G55" i="20"/>
  <c r="B55" i="20"/>
  <c r="C55" i="20"/>
  <c r="D55" i="20"/>
  <c r="E55" i="20"/>
  <c r="F55" i="20"/>
  <c r="J57" i="20"/>
  <c r="H57" i="20"/>
  <c r="G57" i="20"/>
  <c r="I57" i="20"/>
  <c r="B57" i="20"/>
  <c r="C57" i="20"/>
  <c r="D57" i="20"/>
  <c r="E57" i="20"/>
  <c r="F57" i="20"/>
  <c r="J58" i="20"/>
  <c r="I58" i="20"/>
  <c r="H58" i="20"/>
  <c r="G58" i="20"/>
  <c r="B58" i="20"/>
  <c r="C58" i="20"/>
  <c r="D58" i="20"/>
  <c r="E58" i="20"/>
  <c r="F58" i="20"/>
  <c r="H59" i="20"/>
  <c r="I59" i="20"/>
  <c r="J59" i="20"/>
  <c r="G59" i="20"/>
  <c r="B59" i="20"/>
  <c r="C59" i="20"/>
  <c r="D59" i="20"/>
  <c r="E59" i="20"/>
  <c r="F59" i="20"/>
  <c r="J60" i="20"/>
  <c r="G60" i="20"/>
  <c r="I60" i="20"/>
  <c r="H60" i="20"/>
  <c r="B60" i="20"/>
  <c r="C60" i="20"/>
  <c r="D60" i="20"/>
  <c r="E60" i="20"/>
  <c r="F60" i="20"/>
  <c r="G62" i="20"/>
  <c r="H62" i="20"/>
  <c r="J62" i="20"/>
  <c r="I62" i="20"/>
  <c r="B62" i="20"/>
  <c r="C62" i="20"/>
  <c r="D62" i="20"/>
  <c r="E62" i="20"/>
  <c r="F62" i="20"/>
  <c r="J64" i="20"/>
  <c r="H64" i="20"/>
  <c r="I64" i="20"/>
  <c r="G64" i="20"/>
  <c r="B64" i="20"/>
  <c r="C64" i="20"/>
  <c r="D64" i="20"/>
  <c r="E64" i="20"/>
  <c r="F64" i="20"/>
  <c r="H66" i="20"/>
  <c r="I66" i="20"/>
  <c r="G66" i="20"/>
  <c r="J66" i="20"/>
  <c r="B66" i="20"/>
  <c r="C66" i="20"/>
  <c r="D66" i="20"/>
  <c r="E66" i="20"/>
  <c r="F66" i="20"/>
  <c r="I68" i="20"/>
  <c r="H68" i="20"/>
  <c r="G68" i="20"/>
  <c r="J68" i="20"/>
  <c r="B68" i="20"/>
  <c r="C68" i="20"/>
  <c r="D68" i="20"/>
  <c r="E68" i="20"/>
  <c r="F68" i="20"/>
  <c r="J70" i="20"/>
  <c r="I70" i="20"/>
  <c r="H70" i="20"/>
  <c r="G70" i="20"/>
  <c r="B70" i="20"/>
  <c r="C70" i="20"/>
  <c r="D70" i="20"/>
  <c r="E70" i="20"/>
  <c r="F70" i="20"/>
  <c r="G72" i="20"/>
  <c r="H72" i="20"/>
  <c r="I72" i="20"/>
  <c r="J72" i="20"/>
  <c r="B72" i="20"/>
  <c r="C72" i="20"/>
  <c r="D72" i="20"/>
  <c r="E72" i="20"/>
  <c r="F72" i="20"/>
  <c r="J74" i="20"/>
  <c r="I74" i="20"/>
  <c r="G74" i="20"/>
  <c r="H74" i="20"/>
  <c r="B74" i="20"/>
  <c r="C74" i="20"/>
  <c r="D74" i="20"/>
  <c r="E74" i="20"/>
  <c r="F74" i="20"/>
  <c r="I76" i="20"/>
  <c r="G76" i="20"/>
  <c r="H76" i="20"/>
  <c r="J76" i="20"/>
  <c r="B76" i="20"/>
  <c r="C76" i="20"/>
  <c r="D76" i="20"/>
  <c r="E76" i="20"/>
  <c r="F76" i="20"/>
  <c r="H78" i="20"/>
  <c r="J78" i="20"/>
  <c r="B78" i="20"/>
  <c r="C78" i="20"/>
  <c r="D78" i="20"/>
  <c r="E78" i="20"/>
  <c r="F78" i="20"/>
  <c r="G78" i="20"/>
  <c r="I78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4" i="20"/>
  <c r="C84" i="20"/>
  <c r="D84" i="20"/>
  <c r="E84" i="20"/>
  <c r="F84" i="20"/>
  <c r="G84" i="20"/>
  <c r="H84" i="20"/>
  <c r="I84" i="20"/>
  <c r="J84" i="20"/>
  <c r="B86" i="20"/>
  <c r="C86" i="20"/>
  <c r="D86" i="20"/>
  <c r="E86" i="20"/>
  <c r="F86" i="20"/>
  <c r="G86" i="20"/>
  <c r="H86" i="20"/>
  <c r="I86" i="20"/>
  <c r="J86" i="20"/>
  <c r="G56" i="20"/>
  <c r="I56" i="20"/>
  <c r="H56" i="20"/>
  <c r="J56" i="20"/>
  <c r="B56" i="20"/>
  <c r="C56" i="20"/>
  <c r="D56" i="20"/>
  <c r="E56" i="20"/>
  <c r="F56" i="20"/>
  <c r="J61" i="20"/>
  <c r="I61" i="20"/>
  <c r="G61" i="20"/>
  <c r="H61" i="20"/>
  <c r="B61" i="20"/>
  <c r="C61" i="20"/>
  <c r="D61" i="20"/>
  <c r="E61" i="20"/>
  <c r="F61" i="20"/>
  <c r="G63" i="20"/>
  <c r="J63" i="20"/>
  <c r="I63" i="20"/>
  <c r="H63" i="20"/>
  <c r="B63" i="20"/>
  <c r="C63" i="20"/>
  <c r="D63" i="20"/>
  <c r="E63" i="20"/>
  <c r="F63" i="20"/>
  <c r="J65" i="20"/>
  <c r="G65" i="20"/>
  <c r="H65" i="20"/>
  <c r="I65" i="20"/>
  <c r="B65" i="20"/>
  <c r="C65" i="20"/>
  <c r="D65" i="20"/>
  <c r="E65" i="20"/>
  <c r="F65" i="20"/>
  <c r="I67" i="20"/>
  <c r="H67" i="20"/>
  <c r="G67" i="20"/>
  <c r="J67" i="20"/>
  <c r="B67" i="20"/>
  <c r="C67" i="20"/>
  <c r="D67" i="20"/>
  <c r="E67" i="20"/>
  <c r="F67" i="20"/>
  <c r="J69" i="20"/>
  <c r="G69" i="20"/>
  <c r="H69" i="20"/>
  <c r="I69" i="20"/>
  <c r="B69" i="20"/>
  <c r="C69" i="20"/>
  <c r="D69" i="20"/>
  <c r="E69" i="20"/>
  <c r="F69" i="20"/>
  <c r="J71" i="20"/>
  <c r="G71" i="20"/>
  <c r="I71" i="20"/>
  <c r="H71" i="20"/>
  <c r="B71" i="20"/>
  <c r="C71" i="20"/>
  <c r="D71" i="20"/>
  <c r="E71" i="20"/>
  <c r="F71" i="20"/>
  <c r="I73" i="20"/>
  <c r="G73" i="20"/>
  <c r="J73" i="20"/>
  <c r="H73" i="20"/>
  <c r="B73" i="20"/>
  <c r="C73" i="20"/>
  <c r="D73" i="20"/>
  <c r="E73" i="20"/>
  <c r="F73" i="20"/>
  <c r="I75" i="20"/>
  <c r="G75" i="20"/>
  <c r="J75" i="20"/>
  <c r="H75" i="20"/>
  <c r="B75" i="20"/>
  <c r="C75" i="20"/>
  <c r="D75" i="20"/>
  <c r="E75" i="20"/>
  <c r="F75" i="20"/>
  <c r="G77" i="20"/>
  <c r="H77" i="20"/>
  <c r="J77" i="20"/>
  <c r="I77" i="20"/>
  <c r="B77" i="20"/>
  <c r="C77" i="20"/>
  <c r="D77" i="20"/>
  <c r="E77" i="20"/>
  <c r="F77" i="20"/>
  <c r="B83" i="20"/>
  <c r="C83" i="20"/>
  <c r="D83" i="20"/>
  <c r="E83" i="20"/>
  <c r="F83" i="20"/>
  <c r="G83" i="20"/>
  <c r="H83" i="20"/>
  <c r="I83" i="20"/>
  <c r="J83" i="20"/>
  <c r="B85" i="20"/>
  <c r="C85" i="20"/>
  <c r="D85" i="20"/>
  <c r="E85" i="20"/>
  <c r="F85" i="20"/>
  <c r="G85" i="20"/>
  <c r="H85" i="20"/>
  <c r="I85" i="20"/>
  <c r="J85" i="20"/>
  <c r="B79" i="20"/>
  <c r="C79" i="20"/>
  <c r="D79" i="20"/>
  <c r="E79" i="20"/>
  <c r="F79" i="20"/>
  <c r="G79" i="20"/>
  <c r="H79" i="20"/>
  <c r="I79" i="20"/>
  <c r="J79" i="20"/>
  <c r="B87" i="20"/>
  <c r="C87" i="20"/>
  <c r="D87" i="20"/>
  <c r="E87" i="20"/>
  <c r="F87" i="20"/>
  <c r="G87" i="20"/>
  <c r="H87" i="20"/>
  <c r="I87" i="20"/>
  <c r="J87" i="20"/>
</calcChain>
</file>

<file path=xl/sharedStrings.xml><?xml version="1.0" encoding="utf-8"?>
<sst xmlns="http://schemas.openxmlformats.org/spreadsheetml/2006/main" count="13139" uniqueCount="1065">
  <si>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</si>
  <si>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</si>
  <si>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</si>
  <si>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</si>
  <si>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</si>
  <si>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</si>
  <si>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</si>
  <si>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</si>
  <si>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</si>
  <si>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</si>
  <si>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</si>
  <si>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</si>
  <si>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</si>
  <si>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</si>
  <si>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</si>
  <si>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</si>
  <si>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</si>
  <si>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</si>
  <si>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</si>
  <si>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</si>
  <si>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</si>
  <si>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</si>
  <si>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</si>
  <si>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</si>
  <si>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</si>
  <si>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</si>
  <si>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</si>
  <si>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</si>
  <si>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</si>
  <si>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</si>
  <si>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</si>
  <si>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</si>
  <si>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</si>
  <si>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</si>
  <si>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</si>
  <si>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</si>
  <si>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</si>
  <si>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</si>
  <si>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</si>
  <si>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</si>
  <si>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</si>
  <si>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</si>
  <si>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</si>
  <si>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</si>
  <si>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</si>
  <si>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</si>
  <si>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</si>
  <si>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</si>
  <si>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</si>
  <si>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</si>
  <si>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</si>
  <si>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</si>
  <si>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</si>
  <si>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</si>
  <si>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</si>
  <si>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</si>
  <si>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</si>
  <si>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</si>
  <si>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</si>
  <si>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</si>
  <si>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</si>
  <si>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</si>
  <si>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</si>
  <si>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</si>
  <si>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</si>
  <si>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</si>
  <si>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</si>
  <si>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</si>
  <si>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</si>
  <si>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</si>
  <si>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</si>
  <si>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</si>
  <si>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</si>
  <si>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</si>
  <si>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</si>
  <si>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</si>
  <si>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</si>
  <si>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</si>
  <si>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</si>
  <si>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</si>
  <si>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</si>
  <si>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</si>
  <si>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</si>
  <si>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</si>
  <si>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</si>
  <si>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</si>
  <si>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</si>
  <si>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</si>
  <si>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</si>
  <si>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</si>
  <si>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</si>
  <si>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</si>
  <si>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</si>
  <si>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</si>
  <si>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</si>
  <si>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</si>
  <si>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</si>
  <si>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</si>
  <si>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</si>
  <si>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</si>
  <si>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</si>
  <si>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</si>
  <si>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</si>
  <si>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</si>
  <si>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</si>
  <si>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</si>
  <si>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</si>
  <si>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</si>
  <si>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</si>
  <si>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</si>
  <si>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</si>
  <si>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</si>
  <si>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</si>
  <si>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</si>
  <si>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</si>
  <si>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</si>
  <si>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</si>
  <si>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</si>
  <si>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</si>
  <si>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</si>
  <si>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</si>
  <si>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</si>
  <si>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</si>
  <si>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</si>
  <si>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</si>
  <si>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</si>
  <si>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</si>
  <si>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</si>
  <si>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</si>
  <si>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</si>
  <si>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</si>
  <si>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</si>
  <si>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</si>
  <si>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</si>
  <si>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</si>
  <si>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</si>
  <si>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</si>
  <si>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</si>
  <si>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</si>
  <si>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</si>
  <si>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</si>
  <si>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</si>
  <si>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</si>
  <si>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</si>
  <si>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</si>
  <si>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</si>
  <si>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</si>
  <si>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</si>
  <si>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</si>
  <si>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</si>
  <si>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</si>
  <si>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</si>
  <si>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</si>
  <si>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</si>
  <si>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</si>
  <si>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</si>
  <si>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</si>
  <si>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</si>
  <si>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</si>
  <si>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</si>
  <si>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</si>
  <si>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</si>
  <si>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</si>
  <si>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</si>
  <si>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</si>
  <si>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</si>
  <si>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</si>
  <si>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</si>
  <si>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</si>
  <si>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</si>
  <si>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</si>
  <si>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</si>
  <si>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</si>
  <si>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</si>
  <si>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</si>
  <si>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</si>
  <si>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</si>
  <si>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</si>
  <si>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</si>
  <si>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</si>
  <si>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</si>
  <si>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</si>
  <si>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</si>
  <si>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</si>
  <si>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</si>
  <si>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</si>
  <si>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</si>
  <si>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</si>
  <si>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</si>
  <si>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</si>
  <si>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</si>
  <si>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</si>
  <si>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</si>
  <si>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</si>
  <si>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</si>
  <si>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</si>
  <si>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</si>
  <si>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</si>
  <si>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</si>
  <si>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</si>
  <si>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</si>
  <si>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</si>
  <si>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</si>
  <si>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</si>
  <si>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</si>
  <si>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</si>
  <si>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</si>
  <si>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</si>
  <si>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</si>
  <si>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</si>
  <si>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</si>
  <si>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</si>
  <si>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</si>
  <si>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</si>
  <si>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</si>
  <si>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</si>
  <si>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</si>
  <si>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</si>
  <si>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</si>
  <si>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</si>
  <si>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</si>
  <si>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</si>
  <si>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</si>
  <si>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</si>
  <si>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</si>
  <si>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</si>
  <si>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</si>
  <si>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</si>
  <si>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</si>
  <si>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</si>
  <si>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</si>
  <si>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</si>
  <si>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</si>
  <si>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</si>
  <si>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</si>
  <si>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</si>
  <si>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</si>
  <si>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</si>
  <si>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</si>
  <si>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</si>
  <si>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</si>
  <si>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</si>
  <si>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</si>
  <si>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</si>
  <si>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</si>
  <si>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</si>
  <si>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</si>
  <si>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</si>
  <si>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</si>
  <si>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</si>
  <si>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</si>
  <si>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</si>
  <si>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</si>
  <si>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</si>
  <si>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</si>
  <si>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</si>
  <si>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</si>
  <si>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</si>
  <si>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</si>
  <si>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</si>
  <si>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</si>
  <si>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</si>
  <si>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</si>
  <si>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</si>
  <si>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</si>
  <si>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</si>
  <si>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</si>
  <si>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</si>
  <si>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</si>
  <si>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</si>
  <si>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</si>
  <si>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</si>
  <si>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</si>
  <si>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</si>
  <si>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</si>
  <si>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</si>
  <si>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</si>
  <si>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</si>
  <si>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</si>
  <si>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</si>
  <si>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</si>
  <si>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</si>
  <si>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</si>
  <si>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</si>
  <si>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</si>
  <si>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</si>
  <si>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</si>
  <si>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</si>
  <si>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</si>
  <si>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</si>
  <si>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</si>
  <si>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</si>
  <si>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</si>
  <si>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</si>
  <si>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</si>
  <si>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</si>
  <si>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</si>
  <si>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</si>
  <si>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</si>
  <si>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</si>
  <si>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</si>
  <si>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</si>
  <si>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</si>
  <si>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</si>
  <si>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</si>
  <si>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</si>
  <si>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</si>
  <si>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</si>
  <si>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</si>
  <si>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</si>
  <si>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</si>
  <si>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</si>
  <si>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</si>
  <si>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</si>
  <si>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</si>
  <si>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</si>
  <si>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</si>
  <si>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</si>
  <si>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</si>
  <si>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</si>
  <si>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</si>
  <si>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</si>
  <si>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</si>
  <si>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</si>
  <si>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</si>
  <si>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</si>
  <si>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</si>
  <si>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</si>
  <si>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</si>
  <si>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</si>
  <si>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</si>
  <si>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</si>
  <si>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</si>
  <si>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</si>
  <si>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</si>
  <si>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</si>
  <si>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</si>
  <si>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</si>
  <si>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</si>
  <si>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</si>
  <si>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</si>
  <si>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</si>
  <si>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</si>
  <si>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</si>
  <si>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</si>
  <si>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</si>
  <si>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</si>
  <si>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</si>
  <si>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</si>
  <si>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</si>
  <si>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</si>
  <si>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</si>
  <si>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</si>
  <si>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</si>
  <si>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</si>
  <si>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</si>
  <si>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</si>
  <si>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</si>
  <si>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</si>
  <si>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</si>
  <si>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</si>
  <si>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</si>
  <si>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</si>
  <si>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</si>
  <si>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</si>
  <si>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</si>
  <si>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</si>
  <si>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</si>
  <si>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</si>
  <si>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</si>
  <si>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</si>
  <si>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</si>
  <si>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</si>
  <si>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</si>
  <si>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</si>
  <si>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</si>
  <si>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</si>
  <si>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</si>
  <si>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</si>
  <si>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</si>
  <si>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</si>
  <si>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</si>
  <si>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</si>
  <si>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</si>
  <si>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</si>
  <si>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</si>
  <si>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</si>
  <si>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</si>
  <si>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</si>
  <si>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</si>
  <si>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</si>
  <si>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</si>
  <si>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</si>
  <si>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</si>
  <si>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</si>
  <si>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</si>
  <si>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</si>
  <si>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</si>
  <si>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</si>
  <si>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</si>
  <si>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</si>
  <si>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</si>
  <si>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</si>
  <si>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</si>
  <si>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</si>
  <si>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</si>
  <si>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</si>
  <si>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</si>
  <si>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</si>
  <si>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</si>
  <si>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</si>
  <si>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</si>
  <si>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</si>
  <si>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</si>
  <si>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</si>
  <si>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</si>
  <si>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</si>
  <si>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</si>
  <si>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</si>
  <si>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</si>
  <si>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</si>
  <si>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</si>
  <si>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</si>
  <si>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</si>
  <si>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</si>
  <si>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</si>
  <si>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</si>
  <si>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</si>
  <si>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CAP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</si>
  <si>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</si>
  <si>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</si>
  <si>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</si>
  <si>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</si>
  <si>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</si>
  <si>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</si>
  <si>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</si>
  <si>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</si>
  <si>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</si>
  <si>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</si>
  <si>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</si>
  <si>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</si>
  <si>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</si>
  <si>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</si>
  <si>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</si>
  <si>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Basophils</t>
  </si>
  <si>
    <t>Basophils Absolute</t>
  </si>
  <si>
    <t>Eosinophils</t>
  </si>
  <si>
    <t>Eosinophils Absolute</t>
  </si>
  <si>
    <t>Hematocrit</t>
  </si>
  <si>
    <t>Hemoglobin</t>
  </si>
  <si>
    <t>IG</t>
  </si>
  <si>
    <t>IG Absolute</t>
  </si>
  <si>
    <t>Immature Platelet Frac</t>
  </si>
  <si>
    <t>Lymphs</t>
  </si>
  <si>
    <t>Lymphs Absolute</t>
  </si>
  <si>
    <t>Monocytes</t>
  </si>
  <si>
    <t>Monocytes Absolute</t>
  </si>
  <si>
    <t>Neut/Gran</t>
  </si>
  <si>
    <t>Neut/Gran Absolute</t>
  </si>
  <si>
    <t>Platelet Count</t>
  </si>
  <si>
    <t>RDW</t>
  </si>
  <si>
    <t>Red Blood Cell Count</t>
  </si>
  <si>
    <t>White Blood Cell Count</t>
  </si>
  <si>
    <t>nRBC Absolute</t>
  </si>
  <si>
    <t>nRBC/100 WBC</t>
  </si>
  <si>
    <t>FH9-A 2025</t>
  </si>
  <si>
    <t>FH9-01</t>
  </si>
  <si>
    <t>Acceptable</t>
  </si>
  <si>
    <t>%</t>
  </si>
  <si>
    <t>FH9-02</t>
  </si>
  <si>
    <t>FH9-03</t>
  </si>
  <si>
    <t>FH9-04</t>
  </si>
  <si>
    <t>FH9-05</t>
  </si>
  <si>
    <t>x 10E9/L</t>
  </si>
  <si>
    <t>g/dL</t>
  </si>
  <si>
    <t>See Note [26]</t>
  </si>
  <si>
    <t>pg</t>
  </si>
  <si>
    <t>Unacceptable</t>
  </si>
  <si>
    <t>fL</t>
  </si>
  <si>
    <t>x 10E12/L</t>
  </si>
  <si>
    <t>/100 WBC</t>
  </si>
  <si>
    <t>FH9-B 2025</t>
  </si>
  <si>
    <t>FH9-06</t>
  </si>
  <si>
    <t>FH9-07</t>
  </si>
  <si>
    <t>FH9-08</t>
  </si>
  <si>
    <t>FH9-09</t>
  </si>
  <si>
    <t>FH9-10</t>
  </si>
  <si>
    <t>FH9-C 2025</t>
  </si>
  <si>
    <t>FH9-11</t>
  </si>
  <si>
    <t>FH9-12</t>
  </si>
  <si>
    <t>FH9-13</t>
  </si>
  <si>
    <t>FH9-14</t>
  </si>
  <si>
    <t>FH9-15</t>
  </si>
  <si>
    <t>OK</t>
  </si>
  <si>
    <t>EQC_Dados (simulação pré-ADR-034)</t>
  </si>
  <si>
    <t>ACEITO</t>
  </si>
  <si>
    <t>CAP|2025|FH9-A 2025|Basophils|FH9-01</t>
  </si>
  <si>
    <t>CAP|2025|FH9-A 2025|Basophils|FH9-02</t>
  </si>
  <si>
    <t>CAP|2025|FH9-A 2025|Basophils|FH9-03</t>
  </si>
  <si>
    <t>CAP|2025|FH9-A 2025|Basophils|FH9-04</t>
  </si>
  <si>
    <t>CAP|2025|FH9-A 2025|Basophils|FH9-05</t>
  </si>
  <si>
    <t>CAP|2025|FH9-A 2025|Basophils Absolute|FH9-01</t>
  </si>
  <si>
    <t>CAP|2025|FH9-A 2025|Basophils Absolute|FH9-02</t>
  </si>
  <si>
    <t>CAP|2025|FH9-A 2025|Basophils Absolute|FH9-03</t>
  </si>
  <si>
    <t>CAP|2025|FH9-A 2025|Basophils Absolute|FH9-04</t>
  </si>
  <si>
    <t>CAP|2025|FH9-A 2025|Basophils Absolute|FH9-05</t>
  </si>
  <si>
    <t>CAP|2025|FH9-A 2025|Eosinophils|FH9-01</t>
  </si>
  <si>
    <t>CAP|2025|FH9-A 2025|Eosinophils|FH9-02</t>
  </si>
  <si>
    <t>CAP|2025|FH9-A 2025|Eosinophils|FH9-03</t>
  </si>
  <si>
    <t>CAP|2025|FH9-A 2025|Eosinophils|FH9-04</t>
  </si>
  <si>
    <t>CAP|2025|FH9-A 2025|Eosinophils|FH9-05</t>
  </si>
  <si>
    <t>CAP|2025|FH9-A 2025|Eosinophils Absolute|FH9-01</t>
  </si>
  <si>
    <t>CAP|2025|FH9-A 2025|Eosinophils Absolute|FH9-02</t>
  </si>
  <si>
    <t>CAP|2025|FH9-A 2025|Eosinophils Absolute|FH9-03</t>
  </si>
  <si>
    <t>CAP|2025|FH9-A 2025|Eosinophils Absolute|FH9-04</t>
  </si>
  <si>
    <t>CAP|2025|FH9-A 2025|Eosinophils Absolute|FH9-05</t>
  </si>
  <si>
    <t>CAP|2025|FH9-A 2025|Hematocrit|FH9-01</t>
  </si>
  <si>
    <t>CAP|2025|FH9-A 2025|Hematocrit|FH9-02</t>
  </si>
  <si>
    <t>CAP|2025|FH9-A 2025|Hematocrit|FH9-03</t>
  </si>
  <si>
    <t>CAP|2025|FH9-A 2025|Hematocrit|FH9-04</t>
  </si>
  <si>
    <t>CAP|2025|FH9-A 2025|Hematocrit|FH9-05</t>
  </si>
  <si>
    <t>CAP|2025|FH9-A 2025|Hemoglobin|FH9-01</t>
  </si>
  <si>
    <t>CAP|2025|FH9-A 2025|Hemoglobin|FH9-02</t>
  </si>
  <si>
    <t>CAP|2025|FH9-A 2025|Hemoglobin|FH9-03</t>
  </si>
  <si>
    <t>CAP|2025|FH9-A 2025|Hemoglobin|FH9-04</t>
  </si>
  <si>
    <t>CAP|2025|FH9-A 2025|Hemoglobin|FH9-05</t>
  </si>
  <si>
    <t>NAO AVALIADO</t>
  </si>
  <si>
    <t>CAP|2025|FH9-A 2025|IG|FH9-01</t>
  </si>
  <si>
    <t>CAP|2025|FH9-A 2025|IG|FH9-02</t>
  </si>
  <si>
    <t>CAP|2025|FH9-A 2025|IG|FH9-03</t>
  </si>
  <si>
    <t>CAP|2025|FH9-A 2025|IG|FH9-04</t>
  </si>
  <si>
    <t>CAP|2025|FH9-A 2025|IG|FH9-05</t>
  </si>
  <si>
    <t>CAP|2025|FH9-A 2025|IG Absolute|FH9-01</t>
  </si>
  <si>
    <t>CAP|2025|FH9-A 2025|IG Absolute|FH9-02</t>
  </si>
  <si>
    <t>CAP|2025|FH9-A 2025|IG Absolute|FH9-03</t>
  </si>
  <si>
    <t>CAP|2025|FH9-A 2025|IG Absolute|FH9-04</t>
  </si>
  <si>
    <t>CAP|2025|FH9-A 2025|IG Absolute|FH9-05</t>
  </si>
  <si>
    <t>CAP|2025|FH9-A 2025|Immature Platelet Frac|FH9-01</t>
  </si>
  <si>
    <t>CAP|2025|FH9-A 2025|Immature Platelet Frac|FH9-02</t>
  </si>
  <si>
    <t>CAP|2025|FH9-A 2025|Immature Platelet Frac|FH9-03</t>
  </si>
  <si>
    <t>CAP|2025|FH9-A 2025|Immature Platelet Frac|FH9-04</t>
  </si>
  <si>
    <t>CAP|2025|FH9-A 2025|Immature Platelet Frac|FH9-05</t>
  </si>
  <si>
    <t>CAP|2025|FH9-A 2025|Lymphs|FH9-01</t>
  </si>
  <si>
    <t>CAP|2025|FH9-A 2025|Lymphs|FH9-02</t>
  </si>
  <si>
    <t>CAP|2025|FH9-A 2025|Lymphs|FH9-03</t>
  </si>
  <si>
    <t>CAP|2025|FH9-A 2025|Lymphs|FH9-04</t>
  </si>
  <si>
    <t>CAP|2025|FH9-A 2025|Lymphs|FH9-05</t>
  </si>
  <si>
    <t>CAP|2025|FH9-A 2025|Lymphs Absolute|FH9-01</t>
  </si>
  <si>
    <t>CAP|2025|FH9-A 2025|Lymphs Absolute|FH9-02</t>
  </si>
  <si>
    <t>CAP|2025|FH9-A 2025|Lymphs Absolute|FH9-03</t>
  </si>
  <si>
    <t>CAP|2025|FH9-A 2025|Lymphs Absolute|FH9-04</t>
  </si>
  <si>
    <t>CAP|2025|FH9-A 2025|Lymphs Absolute|FH9-05</t>
  </si>
  <si>
    <t>CAP|2025|FH9-A 2025|MCH|FH9-01</t>
  </si>
  <si>
    <t>CAP|2025|FH9-A 2025|MCH|FH9-02</t>
  </si>
  <si>
    <t>CAP|2025|FH9-A 2025|MCH|FH9-03</t>
  </si>
  <si>
    <t>CAP|2025|FH9-A 2025|MCH|FH9-04</t>
  </si>
  <si>
    <t>CAP|2025|FH9-A 2025|MCH|FH9-05</t>
  </si>
  <si>
    <t>CAP|2025|FH9-A 2025|MCHC|FH9-01</t>
  </si>
  <si>
    <t>CAP|2025|FH9-A 2025|MCHC|FH9-02</t>
  </si>
  <si>
    <t>CAP|2025|FH9-A 2025|MCHC|FH9-03</t>
  </si>
  <si>
    <t>CAP|2025|FH9-A 2025|MCHC|FH9-04</t>
  </si>
  <si>
    <t>NAO ACEITO</t>
  </si>
  <si>
    <t>CAP|2025|FH9-A 2025|MCHC|FH9-05</t>
  </si>
  <si>
    <t>CAP|2025|FH9-A 2025|MCV|FH9-01</t>
  </si>
  <si>
    <t>CAP|2025|FH9-A 2025|MCV|FH9-02</t>
  </si>
  <si>
    <t>CAP|2025|FH9-A 2025|MCV|FH9-03</t>
  </si>
  <si>
    <t>CAP|2025|FH9-A 2025|MCV|FH9-04</t>
  </si>
  <si>
    <t>CAP|2025|FH9-A 2025|MCV|FH9-05</t>
  </si>
  <si>
    <t>CAP|2025|FH9-A 2025|MPV|FH9-01</t>
  </si>
  <si>
    <t>CAP|2025|FH9-A 2025|MPV|FH9-02</t>
  </si>
  <si>
    <t>CAP|2025|FH9-A 2025|MPV|FH9-03</t>
  </si>
  <si>
    <t>CAP|2025|FH9-A 2025|MPV|FH9-04</t>
  </si>
  <si>
    <t>CAP|2025|FH9-A 2025|MPV|FH9-05</t>
  </si>
  <si>
    <t>CAP|2025|FH9-A 2025|Monocytes|FH9-01</t>
  </si>
  <si>
    <t>CAP|2025|FH9-A 2025|Monocytes|FH9-02</t>
  </si>
  <si>
    <t>CAP|2025|FH9-A 2025|Monocytes|FH9-03</t>
  </si>
  <si>
    <t>CAP|2025|FH9-A 2025|Monocytes|FH9-04</t>
  </si>
  <si>
    <t>CAP|2025|FH9-A 2025|Monocytes|FH9-05</t>
  </si>
  <si>
    <t>CAP|2025|FH9-A 2025|Monocytes Absolute|FH9-01</t>
  </si>
  <si>
    <t>CAP|2025|FH9-A 2025|Monocytes Absolute|FH9-02</t>
  </si>
  <si>
    <t>CAP|2025|FH9-A 2025|Monocytes Absolute|FH9-03</t>
  </si>
  <si>
    <t>CAP|2025|FH9-A 2025|Monocytes Absolute|FH9-04</t>
  </si>
  <si>
    <t>CAP|2025|FH9-A 2025|Monocytes Absolute|FH9-05</t>
  </si>
  <si>
    <t>CAP|2025|FH9-A 2025|Neut/Gran|FH9-01</t>
  </si>
  <si>
    <t>CAP|2025|FH9-A 2025|Neut/Gran|FH9-02</t>
  </si>
  <si>
    <t>CAP|2025|FH9-A 2025|Neut/Gran|FH9-03</t>
  </si>
  <si>
    <t>CAP|2025|FH9-A 2025|Neut/Gran|FH9-04</t>
  </si>
  <si>
    <t>CAP|2025|FH9-A 2025|Neut/Gran|FH9-05</t>
  </si>
  <si>
    <t>CAP|2025|FH9-A 2025|Neut/Gran Absolute|FH9-01</t>
  </si>
  <si>
    <t>CAP|2025|FH9-A 2025|Neut/Gran Absolute|FH9-02</t>
  </si>
  <si>
    <t>CAP|2025|FH9-A 2025|Neut/Gran Absolute|FH9-03</t>
  </si>
  <si>
    <t>CAP|2025|FH9-A 2025|Neut/Gran Absolute|FH9-04</t>
  </si>
  <si>
    <t>CAP|2025|FH9-A 2025|Neut/Gran Absolute|FH9-05</t>
  </si>
  <si>
    <t>CAP|2025|FH9-A 2025|Platelet Count|FH9-01</t>
  </si>
  <si>
    <t>CAP|2025|FH9-A 2025|Platelet Count|FH9-02</t>
  </si>
  <si>
    <t>CAP|2025|FH9-A 2025|Platelet Count|FH9-03</t>
  </si>
  <si>
    <t>CAP|2025|FH9-A 2025|Platelet Count|FH9-04</t>
  </si>
  <si>
    <t>CAP|2025|FH9-A 2025|Platelet Count|FH9-05</t>
  </si>
  <si>
    <t>CAP|2025|FH9-A 2025|RDW|FH9-01</t>
  </si>
  <si>
    <t>CAP|2025|FH9-A 2025|RDW|FH9-02</t>
  </si>
  <si>
    <t>CAP|2025|FH9-A 2025|RDW|FH9-03</t>
  </si>
  <si>
    <t>CAP|2025|FH9-A 2025|RDW|FH9-04</t>
  </si>
  <si>
    <t>CAP|2025|FH9-A 2025|RDW|FH9-05</t>
  </si>
  <si>
    <t>CAP|2025|FH9-A 2025|Red Blood Cell Count|FH9-01</t>
  </si>
  <si>
    <t>CAP|2025|FH9-A 2025|Red Blood Cell Count|FH9-02</t>
  </si>
  <si>
    <t>CAP|2025|FH9-A 2025|Red Blood Cell Count|FH9-03</t>
  </si>
  <si>
    <t>CAP|2025|FH9-A 2025|Red Blood Cell Count|FH9-04</t>
  </si>
  <si>
    <t>CAP|2025|FH9-A 2025|Red Blood Cell Count|FH9-05</t>
  </si>
  <si>
    <t>CAP|2025|FH9-A 2025|White Blood Cell Count|FH9-01</t>
  </si>
  <si>
    <t>CAP|2025|FH9-A 2025|White Blood Cell Count|FH9-02</t>
  </si>
  <si>
    <t>CAP|2025|FH9-A 2025|White Blood Cell Count|FH9-03</t>
  </si>
  <si>
    <t>CAP|2025|FH9-A 2025|White Blood Cell Count|FH9-04</t>
  </si>
  <si>
    <t>CAP|2025|FH9-A 2025|White Blood Cell Count|FH9-05</t>
  </si>
  <si>
    <t>CAP|2025|FH9-A 2025|nRBC Absolute|FH9-01</t>
  </si>
  <si>
    <t>CAP|2025|FH9-A 2025|nRBC Absolute|FH9-02</t>
  </si>
  <si>
    <t>CAP|2025|FH9-A 2025|nRBC Absolute|FH9-03</t>
  </si>
  <si>
    <t>CAP|2025|FH9-A 2025|nRBC Absolute|FH9-04</t>
  </si>
  <si>
    <t>CAP|2025|FH9-A 2025|nRBC Absolute|FH9-05</t>
  </si>
  <si>
    <t>CAP|2025|FH9-A 2025|nRBC/100 WBC|FH9-01</t>
  </si>
  <si>
    <t>CAP|2025|FH9-A 2025|nRBC/100 WBC|FH9-02</t>
  </si>
  <si>
    <t>CAP|2025|FH9-A 2025|nRBC/100 WBC|FH9-03</t>
  </si>
  <si>
    <t>CAP|2025|FH9-A 2025|nRBC/100 WBC|FH9-04</t>
  </si>
  <si>
    <t>CAP|2025|FH9-A 2025|nRBC/100 WBC|FH9-05</t>
  </si>
  <si>
    <t>CAP|2025|FH9-B 2025|Basophils|FH9-06</t>
  </si>
  <si>
    <t>CAP|2025|FH9-B 2025|Basophils|FH9-07</t>
  </si>
  <si>
    <t>CAP|2025|FH9-B 2025|Basophils|FH9-08</t>
  </si>
  <si>
    <t>CAP|2025|FH9-B 2025|Basophils|FH9-09</t>
  </si>
  <si>
    <t>CAP|2025|FH9-B 2025|Basophils|FH9-10</t>
  </si>
  <si>
    <t>CAP|2025|FH9-B 2025|Basophils Absolute|FH9-06</t>
  </si>
  <si>
    <t>CAP|2025|FH9-B 2025|Basophils Absolute|FH9-07</t>
  </si>
  <si>
    <t>CAP|2025|FH9-B 2025|Basophils Absolute|FH9-08</t>
  </si>
  <si>
    <t>CAP|2025|FH9-B 2025|Basophils Absolute|FH9-09</t>
  </si>
  <si>
    <t>CAP|2025|FH9-B 2025|Basophils Absolute|FH9-10</t>
  </si>
  <si>
    <t>CAP|2025|FH9-B 2025|Eosinophils|FH9-06</t>
  </si>
  <si>
    <t>CAP|2025|FH9-B 2025|Eosinophils|FH9-07</t>
  </si>
  <si>
    <t>CAP|2025|FH9-B 2025|Eosinophils|FH9-08</t>
  </si>
  <si>
    <t>CAP|2025|FH9-B 2025|Eosinophils|FH9-09</t>
  </si>
  <si>
    <t>CAP|2025|FH9-B 2025|Eosinophils|FH9-10</t>
  </si>
  <si>
    <t>CAP|2025|FH9-B 2025|Eosinophils Absolute|FH9-06</t>
  </si>
  <si>
    <t>CAP|2025|FH9-B 2025|Eosinophils Absolute|FH9-07</t>
  </si>
  <si>
    <t>CAP|2025|FH9-B 2025|Eosinophils Absolute|FH9-08</t>
  </si>
  <si>
    <t>CAP|2025|FH9-B 2025|Eosinophils Absolute|FH9-09</t>
  </si>
  <si>
    <t>CAP|2025|FH9-B 2025|Eosinophils Absolute|FH9-10</t>
  </si>
  <si>
    <t>CAP|2025|FH9-B 2025|Hematocrit|FH9-06</t>
  </si>
  <si>
    <t>CAP|2025|FH9-B 2025|Hematocrit|FH9-07</t>
  </si>
  <si>
    <t>CAP|2025|FH9-B 2025|Hematocrit|FH9-08</t>
  </si>
  <si>
    <t>CAP|2025|FH9-B 2025|Hematocrit|FH9-09</t>
  </si>
  <si>
    <t>CAP|2025|FH9-B 2025|Hematocrit|FH9-10</t>
  </si>
  <si>
    <t>CAP|2025|FH9-B 2025|Hemoglobin|FH9-06</t>
  </si>
  <si>
    <t>CAP|2025|FH9-B 2025|Hemoglobin|FH9-07</t>
  </si>
  <si>
    <t>CAP|2025|FH9-B 2025|Hemoglobin|FH9-08</t>
  </si>
  <si>
    <t>CAP|2025|FH9-B 2025|Hemoglobin|FH9-09</t>
  </si>
  <si>
    <t>CAP|2025|FH9-B 2025|Hemoglobin|FH9-10</t>
  </si>
  <si>
    <t>CAP|2025|FH9-B 2025|IG|FH9-06</t>
  </si>
  <si>
    <t>CAP|2025|FH9-B 2025|IG|FH9-07</t>
  </si>
  <si>
    <t>CAP|2025|FH9-B 2025|IG|FH9-08</t>
  </si>
  <si>
    <t>CAP|2025|FH9-B 2025|IG|FH9-09</t>
  </si>
  <si>
    <t>CAP|2025|FH9-B 2025|IG|FH9-10</t>
  </si>
  <si>
    <t>CAP|2025|FH9-B 2025|IG Absolute|FH9-06</t>
  </si>
  <si>
    <t>CAP|2025|FH9-B 2025|IG Absolute|FH9-07</t>
  </si>
  <si>
    <t>CAP|2025|FH9-B 2025|IG Absolute|FH9-08</t>
  </si>
  <si>
    <t>CAP|2025|FH9-B 2025|IG Absolute|FH9-09</t>
  </si>
  <si>
    <t>CAP|2025|FH9-B 2025|IG Absolute|FH9-10</t>
  </si>
  <si>
    <t>CAP|2025|FH9-B 2025|Immature Platelet Frac|FH9-06</t>
  </si>
  <si>
    <t>CAP|2025|FH9-B 2025|Immature Platelet Frac|FH9-07</t>
  </si>
  <si>
    <t>CAP|2025|FH9-B 2025|Immature Platelet Frac|FH9-08</t>
  </si>
  <si>
    <t>CAP|2025|FH9-B 2025|Immature Platelet Frac|FH9-09</t>
  </si>
  <si>
    <t>CAP|2025|FH9-B 2025|Immature Platelet Frac|FH9-10</t>
  </si>
  <si>
    <t>CAP|2025|FH9-B 2025|Lymphs|FH9-06</t>
  </si>
  <si>
    <t>CAP|2025|FH9-B 2025|Lymphs|FH9-07</t>
  </si>
  <si>
    <t>CAP|2025|FH9-B 2025|Lymphs|FH9-08</t>
  </si>
  <si>
    <t>CAP|2025|FH9-B 2025|Lymphs|FH9-09</t>
  </si>
  <si>
    <t>CAP|2025|FH9-B 2025|Lymphs|FH9-10</t>
  </si>
  <si>
    <t>CAP|2025|FH9-B 2025|Lymphs Absolute|FH9-06</t>
  </si>
  <si>
    <t>CAP|2025|FH9-B 2025|Lymphs Absolute|FH9-07</t>
  </si>
  <si>
    <t>CAP|2025|FH9-B 2025|Lymphs Absolute|FH9-08</t>
  </si>
  <si>
    <t>CAP|2025|FH9-B 2025|Lymphs Absolute|FH9-09</t>
  </si>
  <si>
    <t>CAP|2025|FH9-B 2025|Lymphs Absolute|FH9-10</t>
  </si>
  <si>
    <t>CAP|2025|FH9-B 2025|MCH|FH9-06</t>
  </si>
  <si>
    <t>CAP|2025|FH9-B 2025|MCH|FH9-07</t>
  </si>
  <si>
    <t>CAP|2025|FH9-B 2025|MCH|FH9-08</t>
  </si>
  <si>
    <t>CAP|2025|FH9-B 2025|MCH|FH9-09</t>
  </si>
  <si>
    <t>CAP|2025|FH9-B 2025|MCH|FH9-10</t>
  </si>
  <si>
    <t>CAP|2025|FH9-B 2025|MCHC|FH9-06</t>
  </si>
  <si>
    <t>CAP|2025|FH9-B 2025|MCHC|FH9-07</t>
  </si>
  <si>
    <t>CAP|2025|FH9-B 2025|MCHC|FH9-08</t>
  </si>
  <si>
    <t>CAP|2025|FH9-B 2025|MCHC|FH9-09</t>
  </si>
  <si>
    <t>CAP|2025|FH9-B 2025|MCHC|FH9-10</t>
  </si>
  <si>
    <t>CAP|2025|FH9-B 2025|MCV|FH9-06</t>
  </si>
  <si>
    <t>CAP|2025|FH9-B 2025|MCV|FH9-07</t>
  </si>
  <si>
    <t>CAP|2025|FH9-B 2025|MCV|FH9-08</t>
  </si>
  <si>
    <t>CAP|2025|FH9-B 2025|MCV|FH9-09</t>
  </si>
  <si>
    <t>CAP|2025|FH9-B 2025|MCV|FH9-10</t>
  </si>
  <si>
    <t>CAP|2025|FH9-B 2025|MPV|FH9-06</t>
  </si>
  <si>
    <t>CAP|2025|FH9-B 2025|MPV|FH9-07</t>
  </si>
  <si>
    <t>CAP|2025|FH9-B 2025|MPV|FH9-08</t>
  </si>
  <si>
    <t>CAP|2025|FH9-B 2025|MPV|FH9-09</t>
  </si>
  <si>
    <t>CAP|2025|FH9-B 2025|MPV|FH9-10</t>
  </si>
  <si>
    <t>CAP|2025|FH9-B 2025|Monocytes|FH9-06</t>
  </si>
  <si>
    <t>CAP|2025|FH9-B 2025|Monocytes|FH9-07</t>
  </si>
  <si>
    <t>CAP|2025|FH9-B 2025|Monocytes|FH9-08</t>
  </si>
  <si>
    <t>CAP|2025|FH9-B 2025|Monocytes|FH9-09</t>
  </si>
  <si>
    <t>CAP|2025|FH9-B 2025|Monocytes|FH9-10</t>
  </si>
  <si>
    <t>CAP|2025|FH9-B 2025|Monocytes Absolute|FH9-06</t>
  </si>
  <si>
    <t>CAP|2025|FH9-B 2025|Monocytes Absolute|FH9-07</t>
  </si>
  <si>
    <t>CAP|2025|FH9-B 2025|Monocytes Absolute|FH9-08</t>
  </si>
  <si>
    <t>CAP|2025|FH9-B 2025|Monocytes Absolute|FH9-09</t>
  </si>
  <si>
    <t>CAP|2025|FH9-B 2025|Monocytes Absolute|FH9-10</t>
  </si>
  <si>
    <t>CAP|2025|FH9-B 2025|Neut/Gran|FH9-06</t>
  </si>
  <si>
    <t>CAP|2025|FH9-B 2025|Neut/Gran|FH9-07</t>
  </si>
  <si>
    <t>CAP|2025|FH9-B 2025|Neut/Gran|FH9-08</t>
  </si>
  <si>
    <t>CAP|2025|FH9-B 2025|Neut/Gran|FH9-09</t>
  </si>
  <si>
    <t>CAP|2025|FH9-B 2025|Neut/Gran|FH9-10</t>
  </si>
  <si>
    <t>CAP|2025|FH9-B 2025|Neut/Gran Absolute|FH9-06</t>
  </si>
  <si>
    <t>CAP|2025|FH9-B 2025|Neut/Gran Absolute|FH9-07</t>
  </si>
  <si>
    <t>CAP|2025|FH9-B 2025|Neut/Gran Absolute|FH9-08</t>
  </si>
  <si>
    <t>CAP|2025|FH9-B 2025|Neut/Gran Absolute|FH9-09</t>
  </si>
  <si>
    <t>CAP|2025|FH9-B 2025|Neut/Gran Absolute|FH9-10</t>
  </si>
  <si>
    <t>CAP|2025|FH9-B 2025|Platelet Count|FH9-06</t>
  </si>
  <si>
    <t>CAP|2025|FH9-B 2025|Platelet Count|FH9-07</t>
  </si>
  <si>
    <t>CAP|2025|FH9-B 2025|Platelet Count|FH9-08</t>
  </si>
  <si>
    <t>CAP|2025|FH9-B 2025|Platelet Count|FH9-09</t>
  </si>
  <si>
    <t>CAP|2025|FH9-B 2025|Platelet Count|FH9-10</t>
  </si>
  <si>
    <t>CAP|2025|FH9-B 2025|RDW|FH9-06</t>
  </si>
  <si>
    <t>CAP|2025|FH9-B 2025|RDW|FH9-07</t>
  </si>
  <si>
    <t>CAP|2025|FH9-B 2025|RDW|FH9-08</t>
  </si>
  <si>
    <t>CAP|2025|FH9-B 2025|RDW|FH9-09</t>
  </si>
  <si>
    <t>CAP|2025|FH9-B 2025|RDW|FH9-10</t>
  </si>
  <si>
    <t>CAP|2025|FH9-B 2025|Red Blood Cell Count|FH9-06</t>
  </si>
  <si>
    <t>CAP|2025|FH9-B 2025|Red Blood Cell Count|FH9-07</t>
  </si>
  <si>
    <t>CAP|2025|FH9-B 2025|Red Blood Cell Count|FH9-08</t>
  </si>
  <si>
    <t>CAP|2025|FH9-B 2025|Red Blood Cell Count|FH9-09</t>
  </si>
  <si>
    <t>CAP|2025|FH9-B 2025|Red Blood Cell Count|FH9-10</t>
  </si>
  <si>
    <t>CAP|2025|FH9-B 2025|White Blood Cell Count|FH9-06</t>
  </si>
  <si>
    <t>CAP|2025|FH9-B 2025|White Blood Cell Count|FH9-07</t>
  </si>
  <si>
    <t>CAP|2025|FH9-B 2025|White Blood Cell Count|FH9-08</t>
  </si>
  <si>
    <t>CAP|2025|FH9-B 2025|White Blood Cell Count|FH9-09</t>
  </si>
  <si>
    <t>CAP|2025|FH9-B 2025|White Blood Cell Count|FH9-10</t>
  </si>
  <si>
    <t>CAP|2025|FH9-B 2025|nRBC Absolute|FH9-06</t>
  </si>
  <si>
    <t>CAP|2025|FH9-B 2025|nRBC Absolute|FH9-07</t>
  </si>
  <si>
    <t>CAP|2025|FH9-B 2025|nRBC Absolute|FH9-08</t>
  </si>
  <si>
    <t>CAP|2025|FH9-B 2025|nRBC Absolute|FH9-09</t>
  </si>
  <si>
    <t>CAP|2025|FH9-B 2025|nRBC Absolute|FH9-10</t>
  </si>
  <si>
    <t>CAP|2025|FH9-B 2025|nRBC/100 WBC|FH9-06</t>
  </si>
  <si>
    <t>CAP|2025|FH9-B 2025|nRBC/100 WBC|FH9-07</t>
  </si>
  <si>
    <t>CAP|2025|FH9-B 2025|nRBC/100 WBC|FH9-08</t>
  </si>
  <si>
    <t>CAP|2025|FH9-B 2025|nRBC/100 WBC|FH9-09</t>
  </si>
  <si>
    <t>CAP|2025|FH9-B 2025|nRBC/100 WBC|FH9-10</t>
  </si>
  <si>
    <t>CAP|2025|FH9-C 2025|Basophils|FH9-11</t>
  </si>
  <si>
    <t>CAP|2025|FH9-C 2025|Basophils|FH9-12</t>
  </si>
  <si>
    <t>CAP|2025|FH9-C 2025|Basophils|FH9-13</t>
  </si>
  <si>
    <t>CAP|2025|FH9-C 2025|Basophils|FH9-14</t>
  </si>
  <si>
    <t>CAP|2025|FH9-C 2025|Basophils|FH9-15</t>
  </si>
  <si>
    <t>CAP|2025|FH9-C 2025|Basophils Absolute|FH9-11</t>
  </si>
  <si>
    <t>CAP|2025|FH9-C 2025|Basophils Absolute|FH9-12</t>
  </si>
  <si>
    <t>CAP|2025|FH9-C 2025|Basophils Absolute|FH9-13</t>
  </si>
  <si>
    <t>CAP|2025|FH9-C 2025|Basophils Absolute|FH9-14</t>
  </si>
  <si>
    <t>CAP|2025|FH9-C 2025|Basophils Absolute|FH9-15</t>
  </si>
  <si>
    <t>CAP|2025|FH9-C 2025|Eosinophils|FH9-11</t>
  </si>
  <si>
    <t>CAP|2025|FH9-C 2025|Eosinophils|FH9-12</t>
  </si>
  <si>
    <t>CAP|2025|FH9-C 2025|Eosinophils|FH9-13</t>
  </si>
  <si>
    <t>CAP|2025|FH9-C 2025|Eosinophils|FH9-14</t>
  </si>
  <si>
    <t>CAP|2025|FH9-C 2025|Eosinophils|FH9-15</t>
  </si>
  <si>
    <t>CAP|2025|FH9-C 2025|Eosinophils Absolute|FH9-11</t>
  </si>
  <si>
    <t>CAP|2025|FH9-C 2025|Eosinophils Absolute|FH9-12</t>
  </si>
  <si>
    <t>CAP|2025|FH9-C 2025|Eosinophils Absolute|FH9-13</t>
  </si>
  <si>
    <t>CAP|2025|FH9-C 2025|Eosinophils Absolute|FH9-14</t>
  </si>
  <si>
    <t>CAP|2025|FH9-C 2025|Eosinophils Absolute|FH9-15</t>
  </si>
  <si>
    <t>CAP|2025|FH9-C 2025|Hematocrit|FH9-11</t>
  </si>
  <si>
    <t>CAP|2025|FH9-C 2025|Hematocrit|FH9-12</t>
  </si>
  <si>
    <t>CAP|2025|FH9-C 2025|Hematocrit|FH9-13</t>
  </si>
  <si>
    <t>CAP|2025|FH9-C 2025|Hematocrit|FH9-14</t>
  </si>
  <si>
    <t>CAP|2025|FH9-C 2025|Hematocrit|FH9-15</t>
  </si>
  <si>
    <t>CAP|2025|FH9-C 2025|Hemoglobin|FH9-11</t>
  </si>
  <si>
    <t>CAP|2025|FH9-C 2025|Hemoglobin|FH9-12</t>
  </si>
  <si>
    <t>CAP|2025|FH9-C 2025|Hemoglobin|FH9-13</t>
  </si>
  <si>
    <t>CAP|2025|FH9-C 2025|Hemoglobin|FH9-14</t>
  </si>
  <si>
    <t>CAP|2025|FH9-C 2025|Hemoglobin|FH9-15</t>
  </si>
  <si>
    <t>CAP|2025|FH9-C 2025|IG|FH9-11</t>
  </si>
  <si>
    <t>CAP|2025|FH9-C 2025|IG|FH9-12</t>
  </si>
  <si>
    <t>CAP|2025|FH9-C 2025|IG|FH9-13</t>
  </si>
  <si>
    <t>CAP|2025|FH9-C 2025|IG|FH9-14</t>
  </si>
  <si>
    <t>CAP|2025|FH9-C 2025|IG|FH9-15</t>
  </si>
  <si>
    <t>CAP|2025|FH9-C 2025|IG Absolute|FH9-11</t>
  </si>
  <si>
    <t>CAP|2025|FH9-C 2025|IG Absolute|FH9-12</t>
  </si>
  <si>
    <t>CAP|2025|FH9-C 2025|IG Absolute|FH9-13</t>
  </si>
  <si>
    <t>CAP|2025|FH9-C 2025|IG Absolute|FH9-14</t>
  </si>
  <si>
    <t>CAP|2025|FH9-C 2025|IG Absolute|FH9-15</t>
  </si>
  <si>
    <t>CAP|2025|FH9-C 2025|Immature Platelet Frac|FH9-11</t>
  </si>
  <si>
    <t>CAP|2025|FH9-C 2025|Immature Platelet Frac|FH9-12</t>
  </si>
  <si>
    <t>CAP|2025|FH9-C 2025|Immature Platelet Frac|FH9-13</t>
  </si>
  <si>
    <t>CAP|2025|FH9-C 2025|Immature Platelet Frac|FH9-14</t>
  </si>
  <si>
    <t>CAP|2025|FH9-C 2025|Immature Platelet Frac|FH9-15</t>
  </si>
  <si>
    <t>CAP|2025|FH9-C 2025|Lymphs|FH9-11</t>
  </si>
  <si>
    <t>CAP|2025|FH9-C 2025|Lymphs|FH9-12</t>
  </si>
  <si>
    <t>CAP|2025|FH9-C 2025|Lymphs|FH9-13</t>
  </si>
  <si>
    <t>CAP|2025|FH9-C 2025|Lymphs|FH9-14</t>
  </si>
  <si>
    <t>CAP|2025|FH9-C 2025|Lymphs|FH9-15</t>
  </si>
  <si>
    <t>CAP|2025|FH9-C 2025|Lymphs Absolute|FH9-11</t>
  </si>
  <si>
    <t>CAP|2025|FH9-C 2025|Lymphs Absolute|FH9-12</t>
  </si>
  <si>
    <t>CAP|2025|FH9-C 2025|Lymphs Absolute|FH9-13</t>
  </si>
  <si>
    <t>CAP|2025|FH9-C 2025|Lymphs Absolute|FH9-14</t>
  </si>
  <si>
    <t>CAP|2025|FH9-C 2025|Lymphs Absolute|FH9-15</t>
  </si>
  <si>
    <t>CAP|2025|FH9-C 2025|MCH|FH9-11</t>
  </si>
  <si>
    <t>CAP|2025|FH9-C 2025|MCH|FH9-12</t>
  </si>
  <si>
    <t>CAP|2025|FH9-C 2025|MCH|FH9-13</t>
  </si>
  <si>
    <t>CAP|2025|FH9-C 2025|MCH|FH9-14</t>
  </si>
  <si>
    <t>CAP|2025|FH9-C 2025|MCH|FH9-15</t>
  </si>
  <si>
    <t>CAP|2025|FH9-C 2025|MCHC|FH9-11</t>
  </si>
  <si>
    <t>CAP|2025|FH9-C 2025|MCHC|FH9-12</t>
  </si>
  <si>
    <t>CAP|2025|FH9-C 2025|MCHC|FH9-13</t>
  </si>
  <si>
    <t>CAP|2025|FH9-C 2025|MCHC|FH9-14</t>
  </si>
  <si>
    <t>CAP|2025|FH9-C 2025|MCHC|FH9-15</t>
  </si>
  <si>
    <t>CAP|2025|FH9-C 2025|MCV|FH9-11</t>
  </si>
  <si>
    <t>CAP|2025|FH9-C 2025|MCV|FH9-12</t>
  </si>
  <si>
    <t>CAP|2025|FH9-C 2025|MCV|FH9-13</t>
  </si>
  <si>
    <t>CAP|2025|FH9-C 2025|MCV|FH9-14</t>
  </si>
  <si>
    <t>CAP|2025|FH9-C 2025|MCV|FH9-15</t>
  </si>
  <si>
    <t>CAP|2025|FH9-C 2025|MPV|FH9-11</t>
  </si>
  <si>
    <t>CAP|2025|FH9-C 2025|MPV|FH9-12</t>
  </si>
  <si>
    <t>CAP|2025|FH9-C 2025|MPV|FH9-13</t>
  </si>
  <si>
    <t>CAP|2025|FH9-C 2025|MPV|FH9-14</t>
  </si>
  <si>
    <t>CAP|2025|FH9-C 2025|MPV|FH9-15</t>
  </si>
  <si>
    <t>CAP|2025|FH9-C 2025|Monocytes|FH9-11</t>
  </si>
  <si>
    <t>CAP|2025|FH9-C 2025|Monocytes|FH9-12</t>
  </si>
  <si>
    <t>CAP|2025|FH9-C 2025|Monocytes|FH9-13</t>
  </si>
  <si>
    <t>CAP|2025|FH9-C 2025|Monocytes|FH9-14</t>
  </si>
  <si>
    <t>CAP|2025|FH9-C 2025|Monocytes|FH9-15</t>
  </si>
  <si>
    <t>CAP|2025|FH9-C 2025|Monocytes Absolute|FH9-11</t>
  </si>
  <si>
    <t>CAP|2025|FH9-C 2025|Monocytes Absolute|FH9-12</t>
  </si>
  <si>
    <t>CAP|2025|FH9-C 2025|Monocytes Absolute|FH9-13</t>
  </si>
  <si>
    <t>CAP|2025|FH9-C 2025|Monocytes Absolute|FH9-14</t>
  </si>
  <si>
    <t>CAP|2025|FH9-C 2025|Monocytes Absolute|FH9-15</t>
  </si>
  <si>
    <t>CAP|2025|FH9-C 2025|Neut/Gran|FH9-11</t>
  </si>
  <si>
    <t>CAP|2025|FH9-C 2025|Neut/Gran|FH9-12</t>
  </si>
  <si>
    <t>CAP|2025|FH9-C 2025|Neut/Gran|FH9-13</t>
  </si>
  <si>
    <t>CAP|2025|FH9-C 2025|Neut/Gran|FH9-14</t>
  </si>
  <si>
    <t>CAP|2025|FH9-C 2025|Neut/Gran|FH9-15</t>
  </si>
  <si>
    <t>CAP|2025|FH9-C 2025|Neut/Gran Absolute|FH9-11</t>
  </si>
  <si>
    <t>CAP|2025|FH9-C 2025|Neut/Gran Absolute|FH9-12</t>
  </si>
  <si>
    <t>CAP|2025|FH9-C 2025|Neut/Gran Absolute|FH9-13</t>
  </si>
  <si>
    <t>CAP|2025|FH9-C 2025|Neut/Gran Absolute|FH9-14</t>
  </si>
  <si>
    <t>CAP|2025|FH9-C 2025|Neut/Gran Absolute|FH9-15</t>
  </si>
  <si>
    <t>CAP|2025|FH9-C 2025|Platelet Count|FH9-11</t>
  </si>
  <si>
    <t>CAP|2025|FH9-C 2025|Platelet Count|FH9-12</t>
  </si>
  <si>
    <t>CAP|2025|FH9-C 2025|Platelet Count|FH9-13</t>
  </si>
  <si>
    <t>CAP|2025|FH9-C 2025|Platelet Count|FH9-14</t>
  </si>
  <si>
    <t>CAP|2025|FH9-C 2025|Platelet Count|FH9-15</t>
  </si>
  <si>
    <t>CAP|2025|FH9-C 2025|RDW|FH9-11</t>
  </si>
  <si>
    <t>CAP|2025|FH9-C 2025|RDW|FH9-12</t>
  </si>
  <si>
    <t>CAP|2025|FH9-C 2025|RDW|FH9-13</t>
  </si>
  <si>
    <t>CAP|2025|FH9-C 2025|RDW|FH9-14</t>
  </si>
  <si>
    <t>CAP|2025|FH9-C 2025|RDW|FH9-15</t>
  </si>
  <si>
    <t>CAP|2025|FH9-C 2025|Red Blood Cell Count|FH9-11</t>
  </si>
  <si>
    <t>CAP|2025|FH9-C 2025|Red Blood Cell Count|FH9-12</t>
  </si>
  <si>
    <t>CAP|2025|FH9-C 2025|Red Blood Cell Count|FH9-13</t>
  </si>
  <si>
    <t>CAP|2025|FH9-C 2025|Red Blood Cell Count|FH9-14</t>
  </si>
  <si>
    <t>CAP|2025|FH9-C 2025|Red Blood Cell Count|FH9-15</t>
  </si>
  <si>
    <t>CAP|2025|FH9-C 2025|White Blood Cell Count|FH9-11</t>
  </si>
  <si>
    <t>CAP|2025|FH9-C 2025|White Blood Cell Count|FH9-12</t>
  </si>
  <si>
    <t>CAP|2025|FH9-C 2025|White Blood Cell Count|FH9-13</t>
  </si>
  <si>
    <t>CAP|2025|FH9-C 2025|White Blood Cell Count|FH9-14</t>
  </si>
  <si>
    <t>CAP|2025|FH9-C 2025|White Blood Cell Count|FH9-15</t>
  </si>
  <si>
    <t>CAP|2025|FH9-C 2025|nRBC Absolute|FH9-11</t>
  </si>
  <si>
    <t>CAP|2025|FH9-C 2025|nRBC Absolute|FH9-12</t>
  </si>
  <si>
    <t>CAP|2025|FH9-C 2025|nRBC Absolute|FH9-13</t>
  </si>
  <si>
    <t>CAP|2025|FH9-C 2025|nRBC Absolute|FH9-14</t>
  </si>
  <si>
    <t>CAP|2025|FH9-C 2025|nRBC Absolute|FH9-15</t>
  </si>
  <si>
    <t>CAP|2025|FH9-C 2025|nRBC/100 WBC|FH9-11</t>
  </si>
  <si>
    <t>CAP|2025|FH9-C 2025|nRBC/100 WBC|FH9-12</t>
  </si>
  <si>
    <t>CAP|2025|FH9-C 2025|nRBC/100 WBC|FH9-13</t>
  </si>
  <si>
    <t>CAP|2025|FH9-C 2025|nRBC/100 WBC|FH9-14</t>
  </si>
  <si>
    <t>CAP|2025|FH9-C 2025|nRBC/100 WBC|FH9-15</t>
  </si>
  <si>
    <t>NAO</t>
  </si>
  <si>
    <t>CAP|2025|1|HCT|1</t>
  </si>
  <si>
    <t>CAP|2025|1|HCT|2</t>
  </si>
  <si>
    <t>CAP|2025|1|HCT|3</t>
  </si>
  <si>
    <t>CAP|2025|1|HCT|4</t>
  </si>
  <si>
    <t>CAP|2025|1|HCT|5</t>
  </si>
  <si>
    <t>CAP|2025|1|HGB|1</t>
  </si>
  <si>
    <t>CAP|2025|1|HGB|2</t>
  </si>
  <si>
    <t>CAP|2025|1|HGB|3</t>
  </si>
  <si>
    <t>CAP|2025|1|HGB|4</t>
  </si>
  <si>
    <t>CAP|2025|1|HGB|5</t>
  </si>
  <si>
    <t>CAP|2025|1|MCH|1</t>
  </si>
  <si>
    <t>CAP|2025|1|MCH|2</t>
  </si>
  <si>
    <t>CAP|2025|1|MCH|3</t>
  </si>
  <si>
    <t>CAP|2025|1|MCH|4</t>
  </si>
  <si>
    <t>CAP|2025|1|MCH|5</t>
  </si>
  <si>
    <t>CAP|2025|1|MCV|1</t>
  </si>
  <si>
    <t>CAP|2025|1|MCV|2</t>
  </si>
  <si>
    <t>CAP|2025|1|MCV|3</t>
  </si>
  <si>
    <t>CAP|2025|1|MCV|4</t>
  </si>
  <si>
    <t>CAP|2025|1|MCV|5</t>
  </si>
  <si>
    <t>CAP|2025|1|RBC|1</t>
  </si>
  <si>
    <t>CAP|2025|1|RBC|2</t>
  </si>
  <si>
    <t>CAP|2025|1|RBC|3</t>
  </si>
  <si>
    <t>CAP|2025|1|RBC|4</t>
  </si>
  <si>
    <t>CAP|2025|1|RBC|5</t>
  </si>
  <si>
    <t>CAP|2025|1|WBC|1</t>
  </si>
  <si>
    <t>CAP|2025|1|WBC|2</t>
  </si>
  <si>
    <t>CAP|2025|1|WBC|3</t>
  </si>
  <si>
    <t>CAP|2025|1|WBC|4</t>
  </si>
  <si>
    <t>CAP|2025|1|WBC|5</t>
  </si>
  <si>
    <t>CAP|2025|2|HCT|1</t>
  </si>
  <si>
    <t>CAP|2025|2|HCT|2</t>
  </si>
  <si>
    <t>CAP|2025|2|HCT|3</t>
  </si>
  <si>
    <t>CAP|2025|2|HCT|4</t>
  </si>
  <si>
    <t>CAP|2025|2|HCT|5</t>
  </si>
  <si>
    <t>CAP|2025|2|HGB|1</t>
  </si>
  <si>
    <t>CAP|2025|2|HGB|2</t>
  </si>
  <si>
    <t>CAP|2025|2|HGB|3</t>
  </si>
  <si>
    <t>CAP|2025|2|HGB|4</t>
  </si>
  <si>
    <t>CAP|2025|2|HGB|5</t>
  </si>
  <si>
    <t>CAP|2025|2|MCH|1</t>
  </si>
  <si>
    <t>CAP|2025|2|MCH|2</t>
  </si>
  <si>
    <t>CAP|2025|2|MCH|3</t>
  </si>
  <si>
    <t>CAP|2025|2|MCH|4</t>
  </si>
  <si>
    <t>CAP|2025|2|MCH|5</t>
  </si>
  <si>
    <t>CAP|2025|2|MCV|1</t>
  </si>
  <si>
    <t>CAP|2025|2|MCV|2</t>
  </si>
  <si>
    <t>CAP|2025|2|MCV|3</t>
  </si>
  <si>
    <t>CAP|2025|2|MCV|4</t>
  </si>
  <si>
    <t>CAP|2025|2|MCV|5</t>
  </si>
  <si>
    <t>CAP|2025|2|RBC|1</t>
  </si>
  <si>
    <t>CAP|2025|2|RBC|2</t>
  </si>
  <si>
    <t>CAP|2025|2|RBC|3</t>
  </si>
  <si>
    <t>CAP|2025|2|RBC|4</t>
  </si>
  <si>
    <t>CAP|2025|2|RBC|5</t>
  </si>
  <si>
    <t>CAP|2025|2|WBC|1</t>
  </si>
  <si>
    <t>CAP|2025|2|WBC|2</t>
  </si>
  <si>
    <t>CAP|2025|2|WBC|3</t>
  </si>
  <si>
    <t>CAP|2025|2|WBC|4</t>
  </si>
  <si>
    <t>CAP|2025|2|WBC|5</t>
  </si>
  <si>
    <t>CAP|2025|3|HCT|1</t>
  </si>
  <si>
    <t>CAP|2025|3|HCT|2</t>
  </si>
  <si>
    <t>CAP|2025|3|HCT|3</t>
  </si>
  <si>
    <t>CAP|2025|3|HCT|4</t>
  </si>
  <si>
    <t>CAP|2025|3|HCT|5</t>
  </si>
  <si>
    <t>CAP|2025|3|HGB|1</t>
  </si>
  <si>
    <t>CAP|2025|3|HGB|2</t>
  </si>
  <si>
    <t>CAP|2025|3|HGB|3</t>
  </si>
  <si>
    <t>CAP|2025|3|HGB|4</t>
  </si>
  <si>
    <t>CAP|2025|3|HGB|5</t>
  </si>
  <si>
    <t>CAP|2025|3|MCH|1</t>
  </si>
  <si>
    <t>CAP|2025|3|MCH|2</t>
  </si>
  <si>
    <t>CAP|2025|3|MCH|3</t>
  </si>
  <si>
    <t>CAP|2025|3|MCH|4</t>
  </si>
  <si>
    <t>CAP|2025|3|MCH|5</t>
  </si>
  <si>
    <t>CAP|2025|3|MCV|1</t>
  </si>
  <si>
    <t>CAP|2025|3|MCV|2</t>
  </si>
  <si>
    <t>CAP|2025|3|MCV|3</t>
  </si>
  <si>
    <t>CAP|2025|3|MCV|4</t>
  </si>
  <si>
    <t>CAP|2025|3|MCV|5</t>
  </si>
  <si>
    <t>CAP|2025|3|RBC|1</t>
  </si>
  <si>
    <t>CAP|2025|3|RBC|2</t>
  </si>
  <si>
    <t>CAP|2025|3|RBC|3</t>
  </si>
  <si>
    <t>CAP|2025|3|RBC|4</t>
  </si>
  <si>
    <t>CAP|2025|3|RBC|5</t>
  </si>
  <si>
    <t>CAP|2025|3|WBC|1</t>
  </si>
  <si>
    <t>CAP|2025|3|WBC|2</t>
  </si>
  <si>
    <t>CAP|2025|3|WBC|3</t>
  </si>
  <si>
    <t>CAP|2025|3|WBC|4</t>
  </si>
  <si>
    <t>CAP|2025|3|WBC|5</t>
  </si>
  <si>
    <t>consolidado: 2026-08-24 15:20:53 | CAP 465 | Controllab 0 | total 465 | sem analito canonico 15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</si>
  <si>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</si>
  <si>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</si>
  <si>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</si>
  <si>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</si>
  <si>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</si>
  <si>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</si>
  <si>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</si>
  <si>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</si>
  <si>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</si>
  <si>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</si>
  <si>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</si>
  <si>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</si>
  <si>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</si>
  <si>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</si>
  <si>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</si>
  <si>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</si>
  <si>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</si>
  <si>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</si>
  <si>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</si>
  <si>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</si>
  <si>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</si>
  <si>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</si>
  <si>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</si>
  <si>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</si>
  <si>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</si>
  <si>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</si>
  <si>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</si>
  <si>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</si>
  <si>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</si>
  <si>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</si>
  <si>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</si>
  <si>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</si>
  <si>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TODAS</t>
  </si>
  <si>
    <t>A</t>
  </si>
  <si>
    <t>B</t>
  </si>
  <si>
    <t>C</t>
  </si>
  <si>
    <t>Status SDI</t>
  </si>
  <si>
    <t>Status SDI (EP)</t>
  </si>
  <si>
    <t>Status limites (EP)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</si>
  <si>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</si>
  <si>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</si>
  <si>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</si>
  <si>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</si>
  <si>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</si>
  <si>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</si>
  <si>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</si>
  <si>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</si>
  <si>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</si>
  <si>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</si>
  <si>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Classe mundial</t>
  </si>
  <si>
    <t>1_3s</t>
  </si>
  <si>
    <t>Uma medicao em cada um dos 3 niveis por evento de CQ</t>
  </si>
  <si>
    <t>Westgard &amp; Westgard, 2019</t>
  </si>
  <si>
    <t>Excelente</t>
  </si>
  <si>
    <t>1_3s / 2of3_2s / R_4s</t>
  </si>
  <si>
    <t>Bom</t>
  </si>
  <si>
    <t>1_3s / 2of3_2s / R_4s / 3_1s</t>
  </si>
  <si>
    <t>Desempenho inadequado</t>
  </si>
  <si>
    <t>1_3s / 2of3_2s / R_4s / 3_1s / 6x</t>
  </si>
  <si>
    <t>N=6 / R=1, ou N=3 / R=2 conforme a estrategia operacional do laboratorio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</si>
  <si>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</si>
  <si>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</si>
  <si>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</si>
  <si>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</si>
  <si>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</si>
  <si>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</si>
  <si>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</si>
  <si>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</si>
  <si>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</si>
  <si>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</si>
  <si>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</si>
  <si>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</si>
  <si>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</si>
  <si>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</si>
  <si>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CV % obs</t>
  </si>
  <si>
    <t>Bias EQC (abs) %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</si>
  <si>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</si>
  <si>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</si>
  <si>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</si>
  <si>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</si>
  <si>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</si>
  <si>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</si>
  <si>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N é o número TOTAL de medições de controle no evento — não o número de níveis. Como distribuir entre níveis, materiais e replicatas depende da configuração do laboratório.</t>
  </si>
  <si>
    <t>Run Size é quantos pacientes podem passar entre eventos de CQ. Não confundir com a regra R_4s.</t>
  </si>
  <si>
    <t>ERRO TOTAL vs ETp — orçamento de erro</t>
  </si>
  <si>
    <t>Margem (p.p.)</t>
  </si>
  <si>
    <t>Margem %</t>
  </si>
  <si>
    <t>Situação</t>
  </si>
  <si>
    <t>MARGEM CRÍTICA — todos os analitos</t>
  </si>
  <si>
    <t>ETp excedido</t>
  </si>
  <si>
    <t>Margem crítica (≤10%)</t>
  </si>
  <si>
    <t>Dentro do orçamento</t>
  </si>
  <si>
    <t>SIGMA × DPM × RENDIMENTO — referência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</si>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</sst>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  <numFmt numFmtId="170" formatCode="#,000"/>
    <numFmt numFmtId="171" formatCode="0,000"/>
    <numFmt numFmtId="172" formatCode="\+#,#00;\-#,#00;#,#00"/>
    <numFmt numFmtId="173" formatCode="#,#00"/>
    <numFmt numFmtId="174" formatCode="[&lt;1]0.0000;[&lt;1000]0.0;#,##0"/>
    <numFmt numFmtId="175" formatCode="0.0"/>
    <numFmt numFmtId="176" formatCode="0.00000"/>
  </numFmts>
  <fonts count="55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8"/>
      <color rgb="FF5FE3C2"/>
      <name val="Calibri"/>
      <family val="2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8"/>
      <color rgb="FF7A8C89"/>
      <name val="Calibri"/>
      <family val="2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2">
    <xf numFmtId="0" fontId="0" fillId="0" borderId="0"/>
    <xf numFmtId="0" fontId="52" fillId="0" borderId="0" applyNumberFormat="0" applyFill="0" applyBorder="0" applyAlignment="0" applyProtection="0"/>
  </cellStyleXfs>
  <cellXfs count="1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5" fillId="10" borderId="0" xfId="0" applyFont="1" applyFill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45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50" fillId="0" borderId="0" xfId="0" applyFont="1"/>
    <xf numFmtId="0" fontId="45" fillId="10" borderId="0" xfId="0" applyFont="1" applyFill="1" applyAlignment="1">
      <alignment horizontal="center" wrapText="1"/>
    </xf>
    <xf numFmtId="0" fontId="43" fillId="11" borderId="0" xfId="0" applyFont="1" applyFill="1"/>
    <xf numFmtId="173" fontId="0" fillId="0" borderId="0" xfId="0" applyNumberFormat="1"/>
    <xf numFmtId="173" fontId="43" fillId="11" borderId="0" xfId="0" applyNumberFormat="1" applyFont="1" applyFill="1"/>
    <xf numFmtId="0" fontId="51" fillId="0" borderId="0" xfId="0" applyFont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8" fillId="2" borderId="0" xfId="0" applyFont="1" applyFill="1" applyAlignment="1">
      <alignment horizontal="left" vertical="center" indent="1"/>
    </xf>
    <xf numFmtId="0" fontId="43" fillId="0" borderId="0" xfId="0" applyFont="1"/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0" fontId="53" fillId="0" borderId="0" xfId="0" applyFont="1"/>
    <xf numFmtId="0" fontId="54" fillId="0" borderId="0" xfId="0" applyFont="1"/>
    <xf numFmtId="0" fontId="45" fillId="10" borderId="0" xfId="0" applyFont="1" applyFill="1" applyAlignment="1">
      <alignment wrapText="1"/>
    </xf>
    <xf numFmtId="174" fontId="0" fillId="0" borderId="0" xfId="0" applyNumberFormat="1"/>
    <xf numFmtId="164" fontId="0" fillId="0" borderId="0" xfId="0" applyNumberFormat="1"/>
    <xf numFmtId="3" fontId="0" fillId="0" borderId="0" xfId="0" applyNumberFormat="1"/>
    <xf numFmtId="2" fontId="0" fillId="0" borderId="0" xfId="0" applyNumberFormat="1"/>
    <xf numFmtId="2" fontId="14" fillId="0" borderId="0" xfId="0" applyNumberFormat="1" applyFont="1"/>
    <xf numFmtId="1" fontId="18" fillId="0" borderId="1" xfId="0" applyNumberFormat="1" applyFont="1" applyBorder="1" applyAlignment="1">
      <alignment horizontal="center" vertical="center"/>
    </xf>
    <xf numFmtId="175" fontId="0" fillId="0" borderId="0" xfId="0" applyNumberFormat="1"/>
    <xf numFmtId="176" fontId="0" fillId="0" borderId="0" xfId="0" applyNumberFormat="1"/>
    <xf numFmtId="0" fontId="52" fillId="0" borderId="0" xfId="1"/>
  </cellXfs>
  <cellStyles count="2">
    <cellStyle name="Hiperlink" xfId="1" builtinId="8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Unacceptable por survey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EQA.CAP_Resumo!$A$5:$A$12</c:f>
              <c:strCache>
                <c:ptCount val="6"/>
                <c:pt idx="0">
                  <c:v>FH9-A 2025</c:v>
                </c:pt>
                <c:pt idx="1">
                  <c:v>FH9-B 2025</c:v>
                </c:pt>
                <c:pt idx="2">
                  <c:v>FH9-C 2025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A-4257-99D4-3C9C8C72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5648"/>
        <c:axId val="717900512"/>
      </c:barChart>
      <c:catAx>
        <c:axId val="7203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0512"/>
        <c:crosses val="autoZero"/>
        <c:auto val="1"/>
        <c:lblAlgn val="ctr"/>
        <c:lblOffset val="100"/>
        <c:noMultiLvlLbl val="0"/>
      </c:catAx>
      <c:valAx>
        <c:axId val="7179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56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Resultados com desvio por rodada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6-4B90-BBBD-D97E2943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1008"/>
        <c:axId val="717907712"/>
      </c:barChart>
      <c:catAx>
        <c:axId val="7203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7712"/>
        <c:crosses val="autoZero"/>
        <c:auto val="1"/>
        <c:lblAlgn val="ctr"/>
        <c:lblOffset val="100"/>
        <c:noMultiLvlLbl val="0"/>
      </c:catAx>
      <c:valAx>
        <c:axId val="7179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1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107016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107016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774887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774887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CFE1C2C-3EA4-FCE2-7B5E-CFFCA853A194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E2A29F-B03C-083F-D024-6EEEB45F9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244F25-E14C-44AA-AC64-851D1C04938C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44353F-7D0C-DDFA-96F8-EFC691E0D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68550-91F5-428C-8018-3D862B8F058C}" name="tblEQA_CAP_Dados" displayName="tblEQA_CAP_Dados" ref="A1:X466" totalsRowShown="0" headerRowDxfId="31">
  <autoFilter ref="A1:X466" xr:uid="{CD168550-91F5-428C-8018-3D862B8F058C}"/>
  <tableColumns count="24">
    <tableColumn id="1" xr3:uid="{C98D6D0D-0ACF-4E52-B199-750D781C8620}" name="Provedor"/>
    <tableColumn id="2" xr3:uid="{79E3E303-C7C5-4378-8831-5D3EFEC7E7C4}" name="Survey / Rodada"/>
    <tableColumn id="3" xr3:uid="{2C752999-07DF-468F-AC23-3572458F214D}" name="Ano" dataDxfId="30"/>
    <tableColumn id="4" xr3:uid="{CD90E84C-95B5-465D-A56E-4E58F9705CF4}" name="Analito"/>
    <tableColumn id="5" xr3:uid="{18D69AF6-3A0F-4DBE-9D10-E1E4E3EF74EF}" name="Amostra"/>
    <tableColumn id="6" xr3:uid="{9505977A-9EFC-46EE-B2E9-CA618CE50355}" name="Seu Resultado" dataDxfId="29"/>
    <tableColumn id="7" xr3:uid="{6F0E8570-9576-44A9-8DA3-2B8797021DED}" name="Média / Valor-alvo" dataDxfId="28"/>
    <tableColumn id="8" xr3:uid="{66CBBFA9-1F90-4B67-9128-F309C2A7EA2D}" name="SD" dataDxfId="27"/>
    <tableColumn id="9" xr3:uid="{BED88E3A-5E96-41B1-A656-DF7FD33E46C7}" name="SDI" dataDxfId="26"/>
    <tableColumn id="10" xr3:uid="{0BFA352B-56CA-41AC-835B-E1B22D5146A9}" name="Limite Inferior" dataDxfId="25"/>
    <tableColumn id="11" xr3:uid="{EFEFC719-3436-4614-B734-E50472E25AAD}" name="Limite Superior" dataDxfId="24"/>
    <tableColumn id="12" xr3:uid="{A9971F59-7CB0-44B3-AC7C-027AC7ADC7E9}" name="Avaliação"/>
    <tableColumn id="13" xr3:uid="{45BBDF98-85D3-483A-8591-D9C7ADE0CD05}" name="Nº Laboratórios" dataDxfId="23"/>
    <tableColumn id="14" xr3:uid="{14026A1B-4775-4E45-A2CC-FA88C3F1BB50}" name="Unidade"/>
    <tableColumn id="15" xr3:uid="{B0F9D6D8-1598-4772-8CB8-C2CBC7203060}" name="Bias (%)" dataDxfId="22">
      <calculatedColumnFormula>IFERROR((F2-G2)/G2*100,"")</calculatedColumnFormula>
    </tableColumn>
    <tableColumn id="16" xr3:uid="{9D70E2BC-7353-4052-A898-EBE49B1041E4}" name="|Bias| (%)" dataDxfId="21">
      <calculatedColumnFormula>IF(O2="","",ABS(O2))</calculatedColumnFormula>
    </tableColumn>
    <tableColumn id="17" xr3:uid="{FC98C614-49BA-411D-B435-12051770D51F}" name="Página Fonte" dataDxfId="20"/>
    <tableColumn id="18" xr3:uid="{1FE45C40-D925-4801-A5B6-F278D09F39E0}" name="Arquivo Fonte"/>
    <tableColumn id="19" xr3:uid="{4E2FD8C6-D14B-4BD9-96FD-A542C0DE3861}" name="ordem_desvio">
      <calculatedColumnFormula>IF($W2&lt;&gt;"NAO ACEITO","",COUNTIFS($W$2:$W2,"NAO ACEITO"))</calculatedColumnFormula>
    </tableColumn>
    <tableColumn id="20" xr3:uid="{D9385065-2BAB-4758-AC8F-EF8360E36806}" name="ordem_rodada">
      <calculatedColumnFormula>IF($B2="","",IF(COUNTIF($B$2:$B2,$B2)=1,MAX($T$1:$T1)+1,""))</calculatedColumnFormula>
    </tableColumn>
    <tableColumn id="21" xr3:uid="{86FE508B-3D2B-4D84-9D1B-4AB864740081}" name="ordem_analito">
      <calculatedColumnFormula>IF($D2="","",IF(COUNTIF($D$2:$D2,$D2)=1,MAX($U$1:$U1)+1,""))</calculatedColumnFormula>
    </tableColumn>
    <tableColumn id="22" xr3:uid="{7CF527D2-7BF6-445F-9971-72DA6D097C19}" name="par_rodada_analito">
      <calculatedColumnFormula>IF($D2="","",IF(COUNTIFS($B$2:$B2,$B2,$D$2:$D2,$D2)=1,1,0))</calculatedColumnFormula>
    </tableColumn>
    <tableColumn id="23" xr3:uid="{8F181376-3702-4AC4-92BD-82100B0BC3F3}" name="status_padronizado">
      <calculatedColumnFormula>IF($D2="","",mEQA.PadronizarStatus($L2))</calculatedColumnFormula>
    </tableColumn>
    <tableColumn id="24" xr3:uid="{D7809698-0109-47D0-8BE3-0CADAD2C4FF3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FF0803-5566-4DBC-9C89-ACE9E2777DAD}" name="tblEQA_Controllab_Dados" displayName="tblEQA_Controllab_Dados" ref="A1:X2" totalsRowShown="0" headerRowDxfId="15">
  <autoFilter ref="A1:X2" xr:uid="{9EFF0803-5566-4DBC-9C89-ACE9E2777DAD}"/>
  <tableColumns count="24">
    <tableColumn id="1" xr3:uid="{6457C3EA-2629-49C6-833B-9684B05161BC}" name="Provedor"/>
    <tableColumn id="2" xr3:uid="{EB3E3A5F-1F57-4819-B12F-198A60DBD87A}" name="Survey / Rodada"/>
    <tableColumn id="3" xr3:uid="{0A61B200-5206-4488-9F1C-85C32DE30A15}" name="Ano" dataDxfId="14"/>
    <tableColumn id="4" xr3:uid="{6B34A32E-6889-431B-B1F2-6780A97C9E16}" name="Analito"/>
    <tableColumn id="5" xr3:uid="{92CB4320-4353-4761-A8A9-442F37EECC19}" name="Amostra"/>
    <tableColumn id="6" xr3:uid="{D7A28948-BF5D-40BC-BB81-6D2254E42925}" name="Seu Resultado" dataDxfId="13"/>
    <tableColumn id="7" xr3:uid="{89AF3069-703F-452E-963B-282FDA2B6ADF}" name="Média / Valor-alvo" dataDxfId="12"/>
    <tableColumn id="8" xr3:uid="{A7A308DB-AEAC-4343-9B4C-F86695C712C1}" name="SD" dataDxfId="11"/>
    <tableColumn id="9" xr3:uid="{971F5D9F-1C15-45A9-AC14-40D0EFB2A39E}" name="SDI" dataDxfId="10"/>
    <tableColumn id="10" xr3:uid="{AA78C394-F66C-46D6-BCE6-396D07E99EC4}" name="Limite Inferior" dataDxfId="9"/>
    <tableColumn id="11" xr3:uid="{F17C3B33-F0B9-498C-A00F-D8A5C793B0C6}" name="Limite Superior" dataDxfId="8"/>
    <tableColumn id="12" xr3:uid="{76C05DF7-18CB-4B04-B9FC-6CDF6DD053C3}" name="Avaliação"/>
    <tableColumn id="13" xr3:uid="{BB9031FE-2A00-493F-87C9-BE967CB8712B}" name="Nº Laboratórios" dataDxfId="7"/>
    <tableColumn id="14" xr3:uid="{64BF686F-CDBF-4491-812C-D7EFCA53E258}" name="Unidade"/>
    <tableColumn id="15" xr3:uid="{3846867E-25F8-4E50-ADA2-6A00C1259072}" name="Bias (%)" dataDxfId="6">
      <calculatedColumnFormula>IFERROR((F2-G2)/G2*100,"")</calculatedColumnFormula>
    </tableColumn>
    <tableColumn id="16" xr3:uid="{9258C984-08F8-429C-857B-28AC1CE0489E}" name="|Bias| (%)" dataDxfId="5">
      <calculatedColumnFormula>IF(O2="","",ABS(O2))</calculatedColumnFormula>
    </tableColumn>
    <tableColumn id="17" xr3:uid="{E10F75D7-7825-4925-B279-FDA92AB9F07D}" name="Página Fonte" dataDxfId="4"/>
    <tableColumn id="18" xr3:uid="{ACD65BE9-EF58-4BB1-A607-D917813B5018}" name="Arquivo Fonte"/>
    <tableColumn id="19" xr3:uid="{1C8AC787-46EC-47C5-825B-5BBBA5F14DE7}" name="ordem_desvio">
      <calculatedColumnFormula>IF($W2&lt;&gt;"NAO ACEITO","",COUNTIFS($W$2:$W2,"NAO ACEITO"))</calculatedColumnFormula>
    </tableColumn>
    <tableColumn id="20" xr3:uid="{95EF40A8-EC2E-4622-9015-152ECD9DB82D}" name="ordem_rodada">
      <calculatedColumnFormula>IF($B2="","",IF(COUNTIF($B$2:$B2,$B2)=1,MAX($T$1:$T1)+1,""))</calculatedColumnFormula>
    </tableColumn>
    <tableColumn id="21" xr3:uid="{C1FA719D-B2B8-436F-BB7D-CA2A38BC2F65}" name="ordem_analito">
      <calculatedColumnFormula>IF($D2="","",IF(COUNTIF($D$2:$D2,$D2)=1,MAX($U$1:$U1)+1,""))</calculatedColumnFormula>
    </tableColumn>
    <tableColumn id="22" xr3:uid="{023BCB34-4F5F-4BF6-9168-86CDEF209B22}" name="par_rodada_analito">
      <calculatedColumnFormula>IF($D2="","",IF(COUNTIFS($B$2:$B2,$B2,$D$2:$D2,$D2)=1,1,0))</calculatedColumnFormula>
    </tableColumn>
    <tableColumn id="23" xr3:uid="{B1A23B27-9970-437E-A7DD-315B319F10E8}" name="status_padronizado">
      <calculatedColumnFormula>IF($D2="","",mEQA.PadronizarStatus($L2))</calculatedColumnFormula>
    </tableColumn>
    <tableColumn id="24" xr3:uid="{EEA0C7A5-051F-4CC2-9991-5DE168C82F9D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E1BE50-56CE-4472-833D-289E242F7107}" name="tblPlanoQC_Sigma" displayName="tblPlanoQC_Sigma" ref="A3:H7" totalsRowShown="0" headerRowDxfId="0">
  <autoFilter ref="A3:H7" xr:uid="{CEE1BE50-56CE-4472-833D-289E242F7107}"/>
  <tableColumns count="8">
    <tableColumn id="1" xr3:uid="{171A03C3-704B-40F1-8C98-82CC5878B42B}" name="Sigma_Min"/>
    <tableColumn id="2" xr3:uid="{19539FC5-3572-487C-91E0-0608098D9DA5}" name="Sigma_Max"/>
    <tableColumn id="3" xr3:uid="{B161F6FA-7F86-4AA5-A1AF-E2B2853B0DD1}" name="Classificacao"/>
    <tableColumn id="4" xr3:uid="{50301AE2-EF60-4B53-934C-90BDAC04E423}" name="Regras"/>
    <tableColumn id="5" xr3:uid="{A1BA3122-A805-4DE8-AF5F-CC460DF52C1E}" name="N_Controle"/>
    <tableColumn id="6" xr3:uid="{78493DE9-32C9-43E1-A16E-252DF22E9B9C}" name="RunSize_Max"/>
    <tableColumn id="7" xr3:uid="{36278E0B-3518-4BED-8EB5-786FD997FABA}" name="Frequencia"/>
    <tableColumn id="8" xr3:uid="{90BA8A53-83AB-4386-9217-82F1E90D3C7B}" name="Referenci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11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10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</cols>
  <sheetData>
    <row r="2" spans="2:4" ht="15.75" x14ac:dyDescent="0.25">
      <c r="B2" s="89" t="s">
        <v>387</v>
      </c>
    </row>
    <row r="3" spans="2:4" x14ac:dyDescent="0.25">
      <c r="B3" s="90" t="s">
        <v>291</v>
      </c>
      <c r="C3" s="90" t="s">
        <v>388</v>
      </c>
      <c r="D3" s="90" t="s">
        <v>389</v>
      </c>
    </row>
    <row r="4" spans="2:4" x14ac:dyDescent="0.25">
      <c r="B4" t="s">
        <v>382</v>
      </c>
      <c r="C4" t="s">
        <v>390</v>
      </c>
      <c r="D4" t="s">
        <v>391</v>
      </c>
    </row>
    <row r="5" spans="2:4" x14ac:dyDescent="0.25">
      <c r="B5" t="s">
        <v>392</v>
      </c>
      <c r="C5" t="s">
        <v>393</v>
      </c>
      <c r="D5" t="s">
        <v>394</v>
      </c>
    </row>
    <row r="6" spans="2:4" x14ac:dyDescent="0.25">
      <c r="B6" t="s">
        <v>395</v>
      </c>
      <c r="C6" t="s">
        <v>393</v>
      </c>
      <c r="D6" t="s">
        <v>396</v>
      </c>
    </row>
    <row r="7" spans="2:4" x14ac:dyDescent="0.25">
      <c r="B7" t="s">
        <v>397</v>
      </c>
      <c r="C7" t="s">
        <v>393</v>
      </c>
      <c r="D7" t="s">
        <v>398</v>
      </c>
    </row>
    <row r="8" spans="2:4" x14ac:dyDescent="0.25">
      <c r="B8" t="s">
        <v>399</v>
      </c>
      <c r="C8" t="s">
        <v>393</v>
      </c>
      <c r="D8" t="s">
        <v>400</v>
      </c>
    </row>
    <row r="9" spans="2:4" x14ac:dyDescent="0.25">
      <c r="B9" t="s">
        <v>401</v>
      </c>
      <c r="C9" t="s">
        <v>393</v>
      </c>
      <c r="D9" t="s">
        <v>402</v>
      </c>
    </row>
    <row r="10" spans="2:4" x14ac:dyDescent="0.25">
      <c r="B10" t="s">
        <v>403</v>
      </c>
      <c r="C10" t="s">
        <v>393</v>
      </c>
      <c r="D10" t="s">
        <v>404</v>
      </c>
    </row>
    <row r="11" spans="2:4" x14ac:dyDescent="0.25">
      <c r="B11" t="s">
        <v>405</v>
      </c>
      <c r="C11" t="s">
        <v>393</v>
      </c>
      <c r="D11" t="s">
        <v>406</v>
      </c>
    </row>
    <row r="12" spans="2:4" x14ac:dyDescent="0.25">
      <c r="B12" s="9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9" ht="28.15" customHeight="1" x14ac:dyDescent="0.3">
      <c r="A1" s="108" t="s">
        <v>408</v>
      </c>
      <c r="B1" s="109"/>
      <c r="C1" s="109"/>
      <c r="D1" s="109"/>
      <c r="E1" s="109"/>
      <c r="F1" s="109"/>
      <c r="G1" s="109"/>
      <c r="H1" s="109"/>
    </row>
    <row r="2" spans="1:9" x14ac:dyDescent="0.25">
      <c r="I2" s="88" t="s">
        <v>409</v>
      </c>
    </row>
    <row r="3" spans="1:9" x14ac:dyDescent="0.25">
      <c r="A3" s="92" t="s">
        <v>199</v>
      </c>
      <c r="B3" s="92" t="s">
        <v>383</v>
      </c>
      <c r="C3" s="92" t="s">
        <v>114</v>
      </c>
      <c r="D3" s="92" t="s">
        <v>200</v>
      </c>
      <c r="E3" s="92" t="s">
        <v>410</v>
      </c>
      <c r="F3" s="92" t="s">
        <v>341</v>
      </c>
      <c r="G3" s="92" t="s">
        <v>384</v>
      </c>
      <c r="H3" s="92" t="s">
        <v>411</v>
      </c>
    </row>
    <row r="4" spans="1:9" x14ac:dyDescent="0.25">
      <c r="A4" s="94"/>
      <c r="B4" s="93"/>
      <c r="H4" s="95"/>
    </row>
    <row r="5" spans="1:9" x14ac:dyDescent="0.25">
      <c r="A5" s="94"/>
      <c r="B5" s="93"/>
      <c r="H5" s="95"/>
    </row>
    <row r="6" spans="1:9" x14ac:dyDescent="0.25">
      <c r="A6" s="94"/>
      <c r="B6" s="93"/>
      <c r="H6" s="95"/>
    </row>
    <row r="7" spans="1:9" x14ac:dyDescent="0.25">
      <c r="A7" s="94"/>
      <c r="B7" s="93"/>
      <c r="H7" s="95"/>
    </row>
    <row r="8" spans="1:9" x14ac:dyDescent="0.25">
      <c r="A8" s="94"/>
      <c r="B8" s="93"/>
      <c r="H8" s="95"/>
    </row>
    <row r="9" spans="1:9" x14ac:dyDescent="0.25">
      <c r="A9" s="94"/>
      <c r="B9" s="93"/>
      <c r="H9" s="95"/>
    </row>
    <row r="10" spans="1:9" x14ac:dyDescent="0.25">
      <c r="A10" s="94"/>
      <c r="B10" s="93"/>
      <c r="H10" s="95"/>
    </row>
    <row r="11" spans="1:9" x14ac:dyDescent="0.25">
      <c r="A11" s="94"/>
      <c r="B11" s="93"/>
      <c r="H11" s="95"/>
    </row>
    <row r="12" spans="1:9" x14ac:dyDescent="0.25">
      <c r="A12" s="94"/>
      <c r="B12" s="93"/>
      <c r="H12" s="95"/>
    </row>
    <row r="13" spans="1:9" x14ac:dyDescent="0.25">
      <c r="A13" s="94"/>
      <c r="B13" s="93"/>
      <c r="H13" s="95"/>
    </row>
    <row r="14" spans="1:9" x14ac:dyDescent="0.25">
      <c r="A14" s="94"/>
      <c r="B14" s="93"/>
      <c r="H14" s="95"/>
    </row>
    <row r="15" spans="1:9" x14ac:dyDescent="0.25">
      <c r="A15" s="94"/>
      <c r="B15" s="93"/>
      <c r="H15" s="95"/>
    </row>
    <row r="16" spans="1:9" x14ac:dyDescent="0.25">
      <c r="A16" s="94"/>
      <c r="B16" s="93"/>
      <c r="H16" s="95"/>
    </row>
    <row r="17" spans="1:8" x14ac:dyDescent="0.25">
      <c r="A17" s="94"/>
      <c r="B17" s="93"/>
      <c r="H17" s="95"/>
    </row>
    <row r="18" spans="1:8" x14ac:dyDescent="0.25">
      <c r="A18" s="94"/>
      <c r="B18" s="93"/>
      <c r="H18" s="95"/>
    </row>
    <row r="19" spans="1:8" x14ac:dyDescent="0.25">
      <c r="A19" s="94"/>
      <c r="B19" s="93"/>
      <c r="H19" s="95"/>
    </row>
    <row r="20" spans="1:8" x14ac:dyDescent="0.25">
      <c r="A20" s="94"/>
      <c r="B20" s="93"/>
      <c r="H20" s="95"/>
    </row>
    <row r="21" spans="1:8" x14ac:dyDescent="0.25">
      <c r="A21" s="94"/>
      <c r="B21" s="93"/>
      <c r="H21" s="95"/>
    </row>
    <row r="22" spans="1:8" x14ac:dyDescent="0.25">
      <c r="A22" s="94"/>
      <c r="B22" s="93"/>
      <c r="H22" s="95"/>
    </row>
    <row r="23" spans="1:8" x14ac:dyDescent="0.25">
      <c r="A23" s="94"/>
      <c r="B23" s="93"/>
      <c r="H23" s="95"/>
    </row>
    <row r="24" spans="1:8" x14ac:dyDescent="0.25">
      <c r="A24" s="94"/>
      <c r="B24" s="93"/>
      <c r="H24" s="95"/>
    </row>
    <row r="25" spans="1:8" x14ac:dyDescent="0.25">
      <c r="A25" s="94"/>
      <c r="B25" s="93"/>
      <c r="H25" s="95"/>
    </row>
    <row r="26" spans="1:8" x14ac:dyDescent="0.25">
      <c r="A26" s="94"/>
      <c r="B26" s="93"/>
      <c r="H26" s="95"/>
    </row>
    <row r="27" spans="1:8" x14ac:dyDescent="0.25">
      <c r="A27" s="94"/>
      <c r="B27" s="93"/>
      <c r="H27" s="95"/>
    </row>
    <row r="28" spans="1:8" x14ac:dyDescent="0.25">
      <c r="A28" s="94"/>
      <c r="B28" s="93"/>
      <c r="H28" s="95"/>
    </row>
    <row r="29" spans="1:8" x14ac:dyDescent="0.25">
      <c r="A29" s="94"/>
      <c r="B29" s="93"/>
      <c r="H29" s="95"/>
    </row>
    <row r="30" spans="1:8" x14ac:dyDescent="0.25">
      <c r="A30" s="94"/>
      <c r="B30" s="93"/>
      <c r="H30" s="95"/>
    </row>
    <row r="31" spans="1:8" x14ac:dyDescent="0.25">
      <c r="A31" s="94"/>
      <c r="B31" s="93"/>
      <c r="H31" s="95"/>
    </row>
    <row r="32" spans="1:8" x14ac:dyDescent="0.25">
      <c r="A32" s="94"/>
      <c r="B32" s="93"/>
      <c r="H32" s="95"/>
    </row>
    <row r="33" spans="1:8" x14ac:dyDescent="0.25">
      <c r="A33" s="94"/>
      <c r="B33" s="93"/>
      <c r="H33" s="95"/>
    </row>
    <row r="34" spans="1:8" x14ac:dyDescent="0.25">
      <c r="A34" s="94"/>
      <c r="B34" s="93"/>
      <c r="H34" s="95"/>
    </row>
    <row r="35" spans="1:8" x14ac:dyDescent="0.25">
      <c r="A35" s="94"/>
      <c r="B35" s="93"/>
      <c r="H35" s="95"/>
    </row>
    <row r="36" spans="1:8" x14ac:dyDescent="0.25">
      <c r="A36" s="94"/>
      <c r="B36" s="93"/>
      <c r="H36" s="95"/>
    </row>
    <row r="37" spans="1:8" x14ac:dyDescent="0.25">
      <c r="A37" s="94"/>
      <c r="B37" s="93"/>
      <c r="H37" s="95"/>
    </row>
    <row r="38" spans="1:8" x14ac:dyDescent="0.25">
      <c r="A38" s="94"/>
      <c r="B38" s="93"/>
      <c r="H38" s="95"/>
    </row>
    <row r="39" spans="1:8" x14ac:dyDescent="0.25">
      <c r="A39" s="94"/>
      <c r="B39" s="93"/>
      <c r="H39" s="95"/>
    </row>
    <row r="40" spans="1:8" x14ac:dyDescent="0.25">
      <c r="A40" s="94"/>
      <c r="B40" s="93"/>
      <c r="H40" s="95"/>
    </row>
    <row r="41" spans="1:8" x14ac:dyDescent="0.25">
      <c r="A41" s="94"/>
      <c r="B41" s="93"/>
      <c r="H41" s="95"/>
    </row>
    <row r="42" spans="1:8" x14ac:dyDescent="0.25">
      <c r="A42" s="94"/>
      <c r="B42" s="93"/>
      <c r="H42" s="95"/>
    </row>
    <row r="43" spans="1:8" x14ac:dyDescent="0.25">
      <c r="A43" s="94"/>
      <c r="B43" s="93"/>
      <c r="H43" s="95"/>
    </row>
    <row r="44" spans="1:8" x14ac:dyDescent="0.25">
      <c r="A44" s="94"/>
      <c r="B44" s="93"/>
      <c r="H44" s="95"/>
    </row>
    <row r="45" spans="1:8" x14ac:dyDescent="0.25">
      <c r="A45" s="94"/>
      <c r="B45" s="93"/>
      <c r="H45" s="95"/>
    </row>
    <row r="46" spans="1:8" x14ac:dyDescent="0.25">
      <c r="A46" s="94"/>
      <c r="B46" s="93"/>
      <c r="H46" s="95"/>
    </row>
    <row r="47" spans="1:8" x14ac:dyDescent="0.25">
      <c r="A47" s="94"/>
      <c r="B47" s="93"/>
      <c r="H47" s="95"/>
    </row>
    <row r="48" spans="1:8" x14ac:dyDescent="0.25">
      <c r="A48" s="94"/>
      <c r="B48" s="93"/>
      <c r="H48" s="95"/>
    </row>
    <row r="49" spans="1:8" x14ac:dyDescent="0.25">
      <c r="A49" s="94"/>
      <c r="B49" s="93"/>
      <c r="H49" s="95"/>
    </row>
    <row r="50" spans="1:8" x14ac:dyDescent="0.25">
      <c r="A50" s="94"/>
      <c r="B50" s="93"/>
      <c r="H50" s="95"/>
    </row>
    <row r="51" spans="1:8" x14ac:dyDescent="0.25">
      <c r="A51" s="94"/>
      <c r="B51" s="93"/>
      <c r="H51" s="95"/>
    </row>
    <row r="52" spans="1:8" x14ac:dyDescent="0.25">
      <c r="A52" s="94"/>
      <c r="B52" s="93"/>
      <c r="H52" s="95"/>
    </row>
    <row r="53" spans="1:8" x14ac:dyDescent="0.25">
      <c r="A53" s="94"/>
      <c r="B53" s="93"/>
      <c r="H53" s="95"/>
    </row>
    <row r="54" spans="1:8" x14ac:dyDescent="0.25">
      <c r="A54" s="94"/>
      <c r="B54" s="93"/>
      <c r="H54" s="95"/>
    </row>
    <row r="55" spans="1:8" x14ac:dyDescent="0.25">
      <c r="A55" s="94"/>
      <c r="B55" s="93"/>
      <c r="H55" s="95"/>
    </row>
    <row r="56" spans="1:8" x14ac:dyDescent="0.25">
      <c r="A56" s="94"/>
      <c r="B56" s="93"/>
      <c r="H56" s="95"/>
    </row>
    <row r="57" spans="1:8" x14ac:dyDescent="0.25">
      <c r="A57" s="94"/>
      <c r="B57" s="93"/>
      <c r="H57" s="95"/>
    </row>
    <row r="58" spans="1:8" x14ac:dyDescent="0.25">
      <c r="A58" s="94"/>
      <c r="B58" s="93"/>
      <c r="H58" s="95"/>
    </row>
    <row r="59" spans="1:8" x14ac:dyDescent="0.25">
      <c r="A59" s="94"/>
      <c r="B59" s="93"/>
      <c r="H59" s="95"/>
    </row>
    <row r="60" spans="1:8" x14ac:dyDescent="0.25">
      <c r="A60" s="94"/>
      <c r="B60" s="93"/>
      <c r="H60" s="95"/>
    </row>
    <row r="61" spans="1:8" x14ac:dyDescent="0.25">
      <c r="A61" s="94"/>
      <c r="B61" s="93"/>
      <c r="H61" s="95"/>
    </row>
    <row r="62" spans="1:8" x14ac:dyDescent="0.25">
      <c r="A62" s="94"/>
      <c r="B62" s="93"/>
      <c r="H62" s="95"/>
    </row>
    <row r="63" spans="1:8" x14ac:dyDescent="0.25">
      <c r="A63" s="94"/>
      <c r="B63" s="93"/>
      <c r="H63" s="95"/>
    </row>
    <row r="64" spans="1:8" x14ac:dyDescent="0.25">
      <c r="A64" s="94"/>
      <c r="B64" s="93"/>
      <c r="H64" s="95"/>
    </row>
    <row r="65" spans="1:8" x14ac:dyDescent="0.25">
      <c r="A65" s="94"/>
      <c r="B65" s="93"/>
      <c r="H65" s="95"/>
    </row>
    <row r="66" spans="1:8" x14ac:dyDescent="0.25">
      <c r="A66" s="94"/>
      <c r="B66" s="93"/>
      <c r="H66" s="95"/>
    </row>
    <row r="67" spans="1:8" x14ac:dyDescent="0.25">
      <c r="A67" s="94"/>
      <c r="B67" s="93"/>
      <c r="H67" s="95"/>
    </row>
    <row r="68" spans="1:8" x14ac:dyDescent="0.25">
      <c r="A68" s="94"/>
      <c r="B68" s="93"/>
      <c r="H68" s="95"/>
    </row>
    <row r="69" spans="1:8" x14ac:dyDescent="0.25">
      <c r="A69" s="94"/>
      <c r="B69" s="93"/>
      <c r="H69" s="95"/>
    </row>
    <row r="70" spans="1:8" x14ac:dyDescent="0.25">
      <c r="A70" s="94"/>
      <c r="B70" s="93"/>
      <c r="H70" s="95"/>
    </row>
    <row r="71" spans="1:8" x14ac:dyDescent="0.25">
      <c r="A71" s="94"/>
      <c r="B71" s="93"/>
      <c r="H71" s="95"/>
    </row>
    <row r="72" spans="1:8" x14ac:dyDescent="0.25">
      <c r="A72" s="94"/>
      <c r="B72" s="93"/>
      <c r="H72" s="95"/>
    </row>
    <row r="73" spans="1:8" x14ac:dyDescent="0.25">
      <c r="A73" s="94"/>
      <c r="B73" s="93"/>
      <c r="H73" s="95"/>
    </row>
    <row r="74" spans="1:8" x14ac:dyDescent="0.25">
      <c r="A74" s="94"/>
      <c r="B74" s="93"/>
      <c r="H74" s="95"/>
    </row>
    <row r="75" spans="1:8" x14ac:dyDescent="0.25">
      <c r="A75" s="94"/>
      <c r="B75" s="93"/>
      <c r="H75" s="95"/>
    </row>
    <row r="76" spans="1:8" x14ac:dyDescent="0.25">
      <c r="A76" s="94"/>
      <c r="B76" s="93"/>
      <c r="H76" s="95"/>
    </row>
    <row r="77" spans="1:8" x14ac:dyDescent="0.25">
      <c r="A77" s="94"/>
      <c r="B77" s="93"/>
      <c r="H77" s="95"/>
    </row>
    <row r="78" spans="1:8" x14ac:dyDescent="0.25">
      <c r="A78" s="94"/>
      <c r="B78" s="93"/>
      <c r="H78" s="95"/>
    </row>
    <row r="79" spans="1:8" x14ac:dyDescent="0.25">
      <c r="A79" s="94"/>
      <c r="B79" s="93"/>
      <c r="H79" s="95"/>
    </row>
    <row r="80" spans="1:8" x14ac:dyDescent="0.25">
      <c r="A80" s="94"/>
      <c r="B80" s="93"/>
      <c r="H80" s="95"/>
    </row>
    <row r="81" spans="1:8" x14ac:dyDescent="0.25">
      <c r="A81" s="94"/>
      <c r="B81" s="93"/>
      <c r="H81" s="95"/>
    </row>
    <row r="82" spans="1:8" x14ac:dyDescent="0.25">
      <c r="A82" s="94"/>
      <c r="B82" s="93"/>
      <c r="H82" s="95"/>
    </row>
    <row r="83" spans="1:8" x14ac:dyDescent="0.25">
      <c r="A83" s="94"/>
      <c r="B83" s="93"/>
      <c r="H83" s="95"/>
    </row>
    <row r="84" spans="1:8" x14ac:dyDescent="0.25">
      <c r="A84" s="94"/>
      <c r="B84" s="93"/>
      <c r="H84" s="95"/>
    </row>
    <row r="85" spans="1:8" x14ac:dyDescent="0.25">
      <c r="A85" s="94"/>
      <c r="B85" s="93"/>
      <c r="H85" s="95"/>
    </row>
    <row r="86" spans="1:8" x14ac:dyDescent="0.25">
      <c r="A86" s="94"/>
      <c r="B86" s="93"/>
      <c r="H86" s="95"/>
    </row>
    <row r="87" spans="1:8" x14ac:dyDescent="0.25">
      <c r="A87" s="94"/>
      <c r="B87" s="93"/>
      <c r="H87" s="95"/>
    </row>
    <row r="88" spans="1:8" x14ac:dyDescent="0.25">
      <c r="A88" s="94"/>
      <c r="B88" s="93"/>
      <c r="H88" s="95"/>
    </row>
    <row r="89" spans="1:8" x14ac:dyDescent="0.25">
      <c r="A89" s="94"/>
      <c r="B89" s="93"/>
      <c r="H89" s="95"/>
    </row>
    <row r="90" spans="1:8" x14ac:dyDescent="0.25">
      <c r="A90" s="94"/>
      <c r="B90" s="93"/>
      <c r="H90" s="95"/>
    </row>
    <row r="91" spans="1:8" x14ac:dyDescent="0.25">
      <c r="A91" s="94"/>
      <c r="B91" s="93"/>
      <c r="H91" s="95"/>
    </row>
    <row r="92" spans="1:8" x14ac:dyDescent="0.25">
      <c r="A92" s="94"/>
      <c r="B92" s="93"/>
      <c r="H92" s="95"/>
    </row>
    <row r="93" spans="1:8" x14ac:dyDescent="0.25">
      <c r="A93" s="94"/>
      <c r="B93" s="93"/>
      <c r="H93" s="95"/>
    </row>
    <row r="94" spans="1:8" x14ac:dyDescent="0.25">
      <c r="A94" s="94"/>
      <c r="B94" s="93"/>
      <c r="H94" s="95"/>
    </row>
    <row r="95" spans="1:8" x14ac:dyDescent="0.25">
      <c r="A95" s="94"/>
      <c r="B95" s="93"/>
      <c r="H95" s="95"/>
    </row>
    <row r="96" spans="1:8" x14ac:dyDescent="0.25">
      <c r="A96" s="94"/>
      <c r="B96" s="93"/>
      <c r="H96" s="95"/>
    </row>
    <row r="97" spans="1:8" x14ac:dyDescent="0.25">
      <c r="A97" s="94"/>
      <c r="B97" s="93"/>
      <c r="H97" s="95"/>
    </row>
    <row r="98" spans="1:8" x14ac:dyDescent="0.25">
      <c r="A98" s="94"/>
      <c r="B98" s="93"/>
      <c r="H98" s="95"/>
    </row>
    <row r="99" spans="1:8" x14ac:dyDescent="0.25">
      <c r="A99" s="94"/>
      <c r="B99" s="93"/>
      <c r="H99" s="95"/>
    </row>
    <row r="100" spans="1:8" x14ac:dyDescent="0.25">
      <c r="A100" s="94"/>
      <c r="B100" s="93"/>
      <c r="H100" s="95"/>
    </row>
    <row r="101" spans="1:8" x14ac:dyDescent="0.25">
      <c r="A101" s="94"/>
      <c r="B101" s="93"/>
      <c r="H101" s="95"/>
    </row>
    <row r="102" spans="1:8" x14ac:dyDescent="0.25">
      <c r="A102" s="94"/>
      <c r="B102" s="93"/>
      <c r="H102" s="95"/>
    </row>
    <row r="103" spans="1:8" x14ac:dyDescent="0.25">
      <c r="A103" s="94"/>
      <c r="B103" s="93"/>
      <c r="H103" s="95"/>
    </row>
    <row r="104" spans="1:8" x14ac:dyDescent="0.25">
      <c r="A104" s="94"/>
      <c r="B104" s="93"/>
      <c r="H104" s="95"/>
    </row>
    <row r="105" spans="1:8" x14ac:dyDescent="0.25">
      <c r="A105" s="94"/>
      <c r="B105" s="93"/>
      <c r="H105" s="95"/>
    </row>
    <row r="106" spans="1:8" x14ac:dyDescent="0.25">
      <c r="A106" s="94"/>
      <c r="B106" s="93"/>
      <c r="H106" s="95"/>
    </row>
    <row r="107" spans="1:8" x14ac:dyDescent="0.25">
      <c r="A107" s="94"/>
      <c r="B107" s="93"/>
      <c r="H107" s="95"/>
    </row>
    <row r="108" spans="1:8" x14ac:dyDescent="0.25">
      <c r="A108" s="94"/>
      <c r="B108" s="93"/>
      <c r="H108" s="95"/>
    </row>
    <row r="109" spans="1:8" x14ac:dyDescent="0.25">
      <c r="A109" s="94"/>
      <c r="B109" s="93"/>
      <c r="H109" s="95"/>
    </row>
    <row r="110" spans="1:8" x14ac:dyDescent="0.25">
      <c r="A110" s="94"/>
      <c r="B110" s="93"/>
      <c r="H110" s="95"/>
    </row>
    <row r="111" spans="1:8" x14ac:dyDescent="0.25">
      <c r="A111" s="94"/>
      <c r="B111" s="93"/>
      <c r="H111" s="95"/>
    </row>
    <row r="112" spans="1:8" x14ac:dyDescent="0.25">
      <c r="A112" s="94"/>
      <c r="B112" s="93"/>
      <c r="H112" s="95"/>
    </row>
    <row r="113" spans="1:8" x14ac:dyDescent="0.25">
      <c r="A113" s="94"/>
      <c r="B113" s="93"/>
      <c r="H113" s="95"/>
    </row>
    <row r="114" spans="1:8" x14ac:dyDescent="0.25">
      <c r="A114" s="94"/>
      <c r="B114" s="93"/>
      <c r="H114" s="95"/>
    </row>
    <row r="115" spans="1:8" x14ac:dyDescent="0.25">
      <c r="A115" s="94"/>
      <c r="B115" s="93"/>
      <c r="H115" s="95"/>
    </row>
    <row r="116" spans="1:8" x14ac:dyDescent="0.25">
      <c r="A116" s="94"/>
      <c r="B116" s="93"/>
      <c r="H116" s="95"/>
    </row>
    <row r="117" spans="1:8" x14ac:dyDescent="0.25">
      <c r="A117" s="94"/>
      <c r="B117" s="93"/>
      <c r="H117" s="95"/>
    </row>
    <row r="118" spans="1:8" x14ac:dyDescent="0.25">
      <c r="A118" s="94"/>
      <c r="B118" s="93"/>
      <c r="H118" s="95"/>
    </row>
    <row r="119" spans="1:8" x14ac:dyDescent="0.25">
      <c r="A119" s="94"/>
      <c r="B119" s="93"/>
      <c r="H119" s="95"/>
    </row>
    <row r="120" spans="1:8" x14ac:dyDescent="0.25">
      <c r="A120" s="94"/>
      <c r="B120" s="93"/>
      <c r="H120" s="95"/>
    </row>
    <row r="121" spans="1:8" x14ac:dyDescent="0.25">
      <c r="A121" s="94"/>
      <c r="B121" s="93"/>
      <c r="H121" s="95"/>
    </row>
    <row r="122" spans="1:8" x14ac:dyDescent="0.25">
      <c r="A122" s="94"/>
      <c r="B122" s="93"/>
      <c r="H122" s="95"/>
    </row>
    <row r="123" spans="1:8" x14ac:dyDescent="0.25">
      <c r="A123" s="94"/>
      <c r="B123" s="93"/>
      <c r="H123" s="95"/>
    </row>
    <row r="124" spans="1:8" x14ac:dyDescent="0.25">
      <c r="A124" s="94"/>
      <c r="B124" s="93"/>
      <c r="H124" s="95"/>
    </row>
    <row r="125" spans="1:8" x14ac:dyDescent="0.25">
      <c r="A125" s="94"/>
      <c r="B125" s="93"/>
      <c r="H125" s="95"/>
    </row>
    <row r="126" spans="1:8" x14ac:dyDescent="0.25">
      <c r="A126" s="94"/>
      <c r="B126" s="93"/>
      <c r="H126" s="95"/>
    </row>
    <row r="127" spans="1:8" x14ac:dyDescent="0.25">
      <c r="A127" s="94"/>
      <c r="B127" s="93"/>
      <c r="H127" s="95"/>
    </row>
    <row r="128" spans="1:8" x14ac:dyDescent="0.25">
      <c r="A128" s="94"/>
      <c r="B128" s="93"/>
      <c r="H128" s="95"/>
    </row>
    <row r="129" spans="1:8" x14ac:dyDescent="0.25">
      <c r="A129" s="94"/>
      <c r="B129" s="93"/>
      <c r="H129" s="95"/>
    </row>
    <row r="130" spans="1:8" x14ac:dyDescent="0.25">
      <c r="A130" s="94"/>
      <c r="B130" s="93"/>
      <c r="H130" s="95"/>
    </row>
    <row r="131" spans="1:8" x14ac:dyDescent="0.25">
      <c r="A131" s="94"/>
      <c r="B131" s="93"/>
      <c r="H131" s="95"/>
    </row>
    <row r="132" spans="1:8" x14ac:dyDescent="0.25">
      <c r="A132" s="94"/>
      <c r="B132" s="93"/>
      <c r="H132" s="95"/>
    </row>
    <row r="133" spans="1:8" x14ac:dyDescent="0.25">
      <c r="A133" s="94"/>
      <c r="B133" s="93"/>
      <c r="H133" s="95"/>
    </row>
    <row r="134" spans="1:8" x14ac:dyDescent="0.25">
      <c r="A134" s="94"/>
      <c r="B134" s="93"/>
      <c r="H134" s="95"/>
    </row>
    <row r="135" spans="1:8" x14ac:dyDescent="0.25">
      <c r="A135" s="94"/>
      <c r="B135" s="93"/>
      <c r="H135" s="95"/>
    </row>
    <row r="136" spans="1:8" x14ac:dyDescent="0.25">
      <c r="A136" s="94"/>
      <c r="B136" s="93"/>
      <c r="H136" s="95"/>
    </row>
    <row r="137" spans="1:8" x14ac:dyDescent="0.25">
      <c r="A137" s="94"/>
      <c r="B137" s="93"/>
      <c r="H137" s="95"/>
    </row>
    <row r="138" spans="1:8" x14ac:dyDescent="0.25">
      <c r="A138" s="94"/>
      <c r="B138" s="93"/>
      <c r="H138" s="95"/>
    </row>
    <row r="139" spans="1:8" x14ac:dyDescent="0.25">
      <c r="A139" s="94"/>
      <c r="B139" s="93"/>
      <c r="H139" s="95"/>
    </row>
    <row r="140" spans="1:8" x14ac:dyDescent="0.25">
      <c r="A140" s="94"/>
      <c r="B140" s="93"/>
      <c r="H140" s="95"/>
    </row>
    <row r="141" spans="1:8" x14ac:dyDescent="0.25">
      <c r="A141" s="94"/>
      <c r="B141" s="93"/>
      <c r="H141" s="95"/>
    </row>
    <row r="142" spans="1:8" x14ac:dyDescent="0.25">
      <c r="A142" s="94"/>
      <c r="B142" s="93"/>
      <c r="H142" s="95"/>
    </row>
    <row r="143" spans="1:8" x14ac:dyDescent="0.25">
      <c r="A143" s="94"/>
      <c r="B143" s="93"/>
      <c r="H143" s="95"/>
    </row>
    <row r="144" spans="1:8" x14ac:dyDescent="0.25">
      <c r="A144" s="94"/>
      <c r="B144" s="93"/>
      <c r="H144" s="95"/>
    </row>
    <row r="145" spans="1:8" x14ac:dyDescent="0.25">
      <c r="A145" s="94"/>
      <c r="B145" s="93"/>
      <c r="H145" s="95"/>
    </row>
    <row r="146" spans="1:8" x14ac:dyDescent="0.25">
      <c r="A146" s="94"/>
      <c r="B146" s="93"/>
      <c r="H146" s="95"/>
    </row>
    <row r="147" spans="1:8" x14ac:dyDescent="0.25">
      <c r="A147" s="94"/>
      <c r="B147" s="93"/>
      <c r="H147" s="95"/>
    </row>
    <row r="148" spans="1:8" x14ac:dyDescent="0.25">
      <c r="A148" s="94"/>
      <c r="B148" s="93"/>
      <c r="H148" s="95"/>
    </row>
    <row r="149" spans="1:8" x14ac:dyDescent="0.25">
      <c r="A149" s="94"/>
      <c r="B149" s="93"/>
      <c r="H149" s="95"/>
    </row>
    <row r="150" spans="1:8" x14ac:dyDescent="0.25">
      <c r="A150" s="94"/>
      <c r="B150" s="93"/>
      <c r="H150" s="95"/>
    </row>
    <row r="151" spans="1:8" x14ac:dyDescent="0.25">
      <c r="A151" s="94"/>
      <c r="B151" s="93"/>
      <c r="H151" s="95"/>
    </row>
    <row r="152" spans="1:8" x14ac:dyDescent="0.25">
      <c r="A152" s="94"/>
      <c r="B152" s="93"/>
      <c r="H152" s="95"/>
    </row>
    <row r="153" spans="1:8" x14ac:dyDescent="0.25">
      <c r="A153" s="94"/>
      <c r="B153" s="93"/>
      <c r="H153" s="95"/>
    </row>
    <row r="154" spans="1:8" x14ac:dyDescent="0.25">
      <c r="A154" s="94"/>
      <c r="B154" s="93"/>
      <c r="H154" s="95"/>
    </row>
    <row r="155" spans="1:8" x14ac:dyDescent="0.25">
      <c r="A155" s="94"/>
      <c r="B155" s="93"/>
      <c r="H155" s="95"/>
    </row>
    <row r="156" spans="1:8" x14ac:dyDescent="0.25">
      <c r="A156" s="94"/>
      <c r="B156" s="93"/>
      <c r="H156" s="95"/>
    </row>
    <row r="157" spans="1:8" x14ac:dyDescent="0.25">
      <c r="A157" s="94"/>
      <c r="B157" s="93"/>
      <c r="H157" s="95"/>
    </row>
    <row r="158" spans="1:8" x14ac:dyDescent="0.25">
      <c r="A158" s="94"/>
      <c r="B158" s="93"/>
      <c r="H158" s="95"/>
    </row>
    <row r="159" spans="1:8" x14ac:dyDescent="0.25">
      <c r="A159" s="94"/>
      <c r="B159" s="93"/>
      <c r="H159" s="95"/>
    </row>
    <row r="160" spans="1:8" x14ac:dyDescent="0.25">
      <c r="A160" s="94"/>
      <c r="B160" s="93"/>
      <c r="H160" s="95"/>
    </row>
    <row r="161" spans="1:8" x14ac:dyDescent="0.25">
      <c r="A161" s="94"/>
      <c r="B161" s="93"/>
      <c r="H161" s="95"/>
    </row>
    <row r="162" spans="1:8" x14ac:dyDescent="0.25">
      <c r="A162" s="94"/>
      <c r="B162" s="93"/>
      <c r="H162" s="95"/>
    </row>
    <row r="163" spans="1:8" x14ac:dyDescent="0.25">
      <c r="A163" s="94"/>
      <c r="B163" s="93"/>
      <c r="H163" s="95"/>
    </row>
    <row r="164" spans="1:8" x14ac:dyDescent="0.25">
      <c r="A164" s="94"/>
      <c r="B164" s="93"/>
      <c r="H164" s="95"/>
    </row>
    <row r="165" spans="1:8" x14ac:dyDescent="0.25">
      <c r="A165" s="94"/>
      <c r="B165" s="93"/>
      <c r="H165" s="95"/>
    </row>
    <row r="166" spans="1:8" x14ac:dyDescent="0.25">
      <c r="A166" s="94"/>
      <c r="B166" s="93"/>
      <c r="H166" s="95"/>
    </row>
    <row r="167" spans="1:8" x14ac:dyDescent="0.25">
      <c r="A167" s="94"/>
      <c r="B167" s="93"/>
      <c r="H167" s="95"/>
    </row>
    <row r="168" spans="1:8" x14ac:dyDescent="0.25">
      <c r="A168" s="94"/>
      <c r="B168" s="93"/>
      <c r="H168" s="95"/>
    </row>
    <row r="169" spans="1:8" x14ac:dyDescent="0.25">
      <c r="A169" s="94"/>
      <c r="B169" s="93"/>
      <c r="H169" s="95"/>
    </row>
    <row r="170" spans="1:8" x14ac:dyDescent="0.25">
      <c r="A170" s="94"/>
      <c r="B170" s="93"/>
      <c r="H170" s="95"/>
    </row>
    <row r="171" spans="1:8" x14ac:dyDescent="0.25">
      <c r="A171" s="94"/>
      <c r="B171" s="93"/>
      <c r="H171" s="95"/>
    </row>
    <row r="172" spans="1:8" x14ac:dyDescent="0.25">
      <c r="A172" s="94"/>
      <c r="B172" s="93"/>
      <c r="H172" s="95"/>
    </row>
    <row r="173" spans="1:8" x14ac:dyDescent="0.25">
      <c r="A173" s="94"/>
      <c r="B173" s="93"/>
      <c r="H173" s="95"/>
    </row>
    <row r="174" spans="1:8" x14ac:dyDescent="0.25">
      <c r="A174" s="94"/>
      <c r="B174" s="93"/>
      <c r="H174" s="95"/>
    </row>
    <row r="175" spans="1:8" x14ac:dyDescent="0.25">
      <c r="A175" s="94"/>
      <c r="B175" s="93"/>
      <c r="H175" s="95"/>
    </row>
    <row r="176" spans="1:8" x14ac:dyDescent="0.25">
      <c r="A176" s="94"/>
      <c r="B176" s="93"/>
      <c r="H176" s="95"/>
    </row>
    <row r="177" spans="1:8" x14ac:dyDescent="0.25">
      <c r="A177" s="94"/>
      <c r="B177" s="93"/>
      <c r="H177" s="95"/>
    </row>
    <row r="178" spans="1:8" x14ac:dyDescent="0.25">
      <c r="A178" s="94"/>
      <c r="B178" s="93"/>
      <c r="H178" s="95"/>
    </row>
    <row r="179" spans="1:8" x14ac:dyDescent="0.25">
      <c r="A179" s="94"/>
      <c r="B179" s="93"/>
      <c r="H179" s="95"/>
    </row>
    <row r="180" spans="1:8" x14ac:dyDescent="0.25">
      <c r="A180" s="94"/>
      <c r="B180" s="93"/>
      <c r="H180" s="95"/>
    </row>
    <row r="181" spans="1:8" x14ac:dyDescent="0.25">
      <c r="A181" s="94"/>
      <c r="B181" s="93"/>
      <c r="H181" s="95"/>
    </row>
    <row r="182" spans="1:8" x14ac:dyDescent="0.25">
      <c r="A182" s="94"/>
      <c r="B182" s="93"/>
      <c r="H182" s="95"/>
    </row>
    <row r="183" spans="1:8" x14ac:dyDescent="0.25">
      <c r="A183" s="94"/>
      <c r="B183" s="93"/>
      <c r="H183" s="95"/>
    </row>
    <row r="184" spans="1:8" x14ac:dyDescent="0.25">
      <c r="A184" s="94"/>
      <c r="B184" s="93"/>
      <c r="H184" s="95"/>
    </row>
    <row r="185" spans="1:8" x14ac:dyDescent="0.25">
      <c r="A185" s="94"/>
      <c r="B185" s="93"/>
      <c r="H185" s="95"/>
    </row>
    <row r="186" spans="1:8" x14ac:dyDescent="0.25">
      <c r="A186" s="94"/>
      <c r="B186" s="93"/>
      <c r="H186" s="95"/>
    </row>
    <row r="187" spans="1:8" x14ac:dyDescent="0.25">
      <c r="A187" s="94"/>
      <c r="B187" s="93"/>
      <c r="H187" s="95"/>
    </row>
    <row r="188" spans="1:8" x14ac:dyDescent="0.25">
      <c r="A188" s="94"/>
      <c r="B188" s="93"/>
      <c r="H188" s="95"/>
    </row>
    <row r="189" spans="1:8" x14ac:dyDescent="0.25">
      <c r="A189" s="94"/>
      <c r="B189" s="93"/>
      <c r="H189" s="95"/>
    </row>
    <row r="190" spans="1:8" x14ac:dyDescent="0.25">
      <c r="A190" s="94"/>
      <c r="B190" s="93"/>
      <c r="H190" s="95"/>
    </row>
    <row r="191" spans="1:8" x14ac:dyDescent="0.25">
      <c r="A191" s="94"/>
      <c r="B191" s="93"/>
      <c r="H191" s="95"/>
    </row>
    <row r="192" spans="1:8" x14ac:dyDescent="0.25">
      <c r="A192" s="94"/>
      <c r="B192" s="93"/>
      <c r="H192" s="95"/>
    </row>
    <row r="193" spans="1:8" x14ac:dyDescent="0.25">
      <c r="A193" s="94"/>
      <c r="B193" s="93"/>
      <c r="H193" s="95"/>
    </row>
    <row r="194" spans="1:8" x14ac:dyDescent="0.25">
      <c r="A194" s="94"/>
      <c r="B194" s="93"/>
      <c r="H194" s="95"/>
    </row>
    <row r="195" spans="1:8" x14ac:dyDescent="0.25">
      <c r="A195" s="94"/>
      <c r="B195" s="93"/>
      <c r="H195" s="95"/>
    </row>
    <row r="196" spans="1:8" x14ac:dyDescent="0.25">
      <c r="A196" s="94"/>
      <c r="B196" s="93"/>
      <c r="H196" s="95"/>
    </row>
    <row r="197" spans="1:8" x14ac:dyDescent="0.25">
      <c r="A197" s="94"/>
      <c r="B197" s="93"/>
      <c r="H197" s="95"/>
    </row>
    <row r="198" spans="1:8" x14ac:dyDescent="0.25">
      <c r="A198" s="94"/>
      <c r="B198" s="93"/>
      <c r="H198" s="95"/>
    </row>
    <row r="199" spans="1:8" x14ac:dyDescent="0.25">
      <c r="A199" s="94"/>
      <c r="B199" s="93"/>
      <c r="H199" s="95"/>
    </row>
    <row r="200" spans="1:8" x14ac:dyDescent="0.25">
      <c r="A200" s="94"/>
      <c r="B200" s="93"/>
      <c r="H200" s="95"/>
    </row>
    <row r="201" spans="1:8" x14ac:dyDescent="0.25">
      <c r="A201" s="94"/>
      <c r="B201" s="93"/>
      <c r="H201" s="95"/>
    </row>
    <row r="202" spans="1:8" x14ac:dyDescent="0.25">
      <c r="A202" s="94"/>
      <c r="B202" s="93"/>
      <c r="H202" s="95"/>
    </row>
    <row r="203" spans="1:8" x14ac:dyDescent="0.25">
      <c r="A203" s="94"/>
      <c r="B203" s="93"/>
      <c r="H203" s="95"/>
    </row>
    <row r="204" spans="1:8" x14ac:dyDescent="0.25">
      <c r="A204" s="94"/>
      <c r="B204" s="93"/>
      <c r="H204" s="95"/>
    </row>
    <row r="205" spans="1:8" x14ac:dyDescent="0.25">
      <c r="A205" s="94"/>
      <c r="B205" s="93"/>
      <c r="H205" s="95"/>
    </row>
    <row r="206" spans="1:8" x14ac:dyDescent="0.25">
      <c r="A206" s="94"/>
      <c r="B206" s="93"/>
      <c r="H206" s="95"/>
    </row>
    <row r="207" spans="1:8" x14ac:dyDescent="0.25">
      <c r="A207" s="94"/>
      <c r="B207" s="93"/>
      <c r="H207" s="95"/>
    </row>
    <row r="208" spans="1:8" x14ac:dyDescent="0.25">
      <c r="A208" s="94"/>
      <c r="B208" s="93"/>
      <c r="H208" s="95"/>
    </row>
    <row r="209" spans="1:8" x14ac:dyDescent="0.25">
      <c r="A209" s="94"/>
      <c r="B209" s="93"/>
      <c r="H209" s="95"/>
    </row>
    <row r="210" spans="1:8" x14ac:dyDescent="0.25">
      <c r="A210" s="94"/>
      <c r="B210" s="93"/>
      <c r="H210" s="95"/>
    </row>
    <row r="211" spans="1:8" x14ac:dyDescent="0.25">
      <c r="A211" s="94"/>
      <c r="B211" s="93"/>
      <c r="H211" s="95"/>
    </row>
    <row r="212" spans="1:8" x14ac:dyDescent="0.25">
      <c r="A212" s="94"/>
      <c r="B212" s="93"/>
      <c r="H212" s="95"/>
    </row>
    <row r="213" spans="1:8" x14ac:dyDescent="0.25">
      <c r="A213" s="94"/>
      <c r="B213" s="93"/>
      <c r="H213" s="95"/>
    </row>
    <row r="214" spans="1:8" x14ac:dyDescent="0.25">
      <c r="A214" s="94"/>
      <c r="B214" s="93"/>
      <c r="H214" s="95"/>
    </row>
    <row r="215" spans="1:8" x14ac:dyDescent="0.25">
      <c r="A215" s="94"/>
      <c r="B215" s="93"/>
      <c r="H215" s="95"/>
    </row>
    <row r="216" spans="1:8" x14ac:dyDescent="0.25">
      <c r="A216" s="94"/>
      <c r="B216" s="93"/>
      <c r="H216" s="95"/>
    </row>
    <row r="217" spans="1:8" x14ac:dyDescent="0.25">
      <c r="A217" s="94"/>
      <c r="B217" s="93"/>
      <c r="H217" s="95"/>
    </row>
    <row r="218" spans="1:8" x14ac:dyDescent="0.25">
      <c r="A218" s="94"/>
      <c r="B218" s="93"/>
      <c r="H218" s="95"/>
    </row>
    <row r="219" spans="1:8" x14ac:dyDescent="0.25">
      <c r="A219" s="94"/>
      <c r="B219" s="93"/>
      <c r="H219" s="95"/>
    </row>
    <row r="220" spans="1:8" x14ac:dyDescent="0.25">
      <c r="A220" s="94"/>
      <c r="B220" s="93"/>
      <c r="H220" s="95"/>
    </row>
    <row r="221" spans="1:8" x14ac:dyDescent="0.25">
      <c r="A221" s="94"/>
      <c r="B221" s="93"/>
      <c r="H221" s="95"/>
    </row>
    <row r="222" spans="1:8" x14ac:dyDescent="0.25">
      <c r="A222" s="94"/>
      <c r="B222" s="93"/>
      <c r="H222" s="95"/>
    </row>
    <row r="223" spans="1:8" x14ac:dyDescent="0.25">
      <c r="A223" s="94"/>
      <c r="B223" s="93"/>
      <c r="H223" s="95"/>
    </row>
    <row r="224" spans="1:8" x14ac:dyDescent="0.25">
      <c r="A224" s="94"/>
      <c r="B224" s="93"/>
      <c r="H224" s="95"/>
    </row>
    <row r="225" spans="1:8" x14ac:dyDescent="0.25">
      <c r="A225" s="94"/>
      <c r="B225" s="93"/>
      <c r="H225" s="95"/>
    </row>
    <row r="226" spans="1:8" x14ac:dyDescent="0.25">
      <c r="A226" s="94"/>
      <c r="B226" s="93"/>
      <c r="H226" s="95"/>
    </row>
    <row r="227" spans="1:8" x14ac:dyDescent="0.25">
      <c r="A227" s="94"/>
      <c r="B227" s="93"/>
      <c r="H227" s="95"/>
    </row>
    <row r="228" spans="1:8" x14ac:dyDescent="0.25">
      <c r="A228" s="94"/>
      <c r="B228" s="93"/>
      <c r="H228" s="95"/>
    </row>
    <row r="229" spans="1:8" x14ac:dyDescent="0.25">
      <c r="A229" s="94"/>
      <c r="B229" s="93"/>
      <c r="H229" s="95"/>
    </row>
    <row r="230" spans="1:8" x14ac:dyDescent="0.25">
      <c r="A230" s="94"/>
      <c r="B230" s="93"/>
      <c r="H230" s="95"/>
    </row>
    <row r="231" spans="1:8" x14ac:dyDescent="0.25">
      <c r="A231" s="94"/>
      <c r="B231" s="93"/>
      <c r="H231" s="95"/>
    </row>
    <row r="232" spans="1:8" x14ac:dyDescent="0.25">
      <c r="A232" s="94"/>
      <c r="B232" s="93"/>
      <c r="H232" s="95"/>
    </row>
    <row r="233" spans="1:8" x14ac:dyDescent="0.25">
      <c r="A233" s="94"/>
      <c r="B233" s="93"/>
      <c r="H233" s="95"/>
    </row>
    <row r="234" spans="1:8" x14ac:dyDescent="0.25">
      <c r="A234" s="94"/>
      <c r="B234" s="93"/>
      <c r="H234" s="95"/>
    </row>
    <row r="235" spans="1:8" x14ac:dyDescent="0.25">
      <c r="A235" s="94"/>
      <c r="B235" s="93"/>
      <c r="H235" s="95"/>
    </row>
    <row r="236" spans="1:8" x14ac:dyDescent="0.25">
      <c r="A236" s="94"/>
      <c r="B236" s="93"/>
      <c r="H236" s="95"/>
    </row>
    <row r="237" spans="1:8" x14ac:dyDescent="0.25">
      <c r="A237" s="94"/>
      <c r="B237" s="93"/>
      <c r="H237" s="95"/>
    </row>
    <row r="238" spans="1:8" x14ac:dyDescent="0.25">
      <c r="A238" s="94"/>
      <c r="B238" s="93"/>
      <c r="H238" s="95"/>
    </row>
    <row r="239" spans="1:8" x14ac:dyDescent="0.25">
      <c r="A239" s="94"/>
      <c r="B239" s="93"/>
      <c r="H239" s="95"/>
    </row>
    <row r="240" spans="1:8" x14ac:dyDescent="0.25">
      <c r="A240" s="94"/>
      <c r="B240" s="93"/>
      <c r="H240" s="95"/>
    </row>
    <row r="241" spans="1:8" x14ac:dyDescent="0.25">
      <c r="A241" s="94"/>
      <c r="B241" s="93"/>
      <c r="H241" s="95"/>
    </row>
    <row r="242" spans="1:8" x14ac:dyDescent="0.25">
      <c r="A242" s="94"/>
      <c r="B242" s="93"/>
      <c r="H242" s="95"/>
    </row>
    <row r="243" spans="1:8" x14ac:dyDescent="0.25">
      <c r="A243" s="94"/>
      <c r="B243" s="93"/>
      <c r="H243" s="95"/>
    </row>
    <row r="244" spans="1:8" x14ac:dyDescent="0.25">
      <c r="A244" s="94"/>
      <c r="B244" s="93"/>
      <c r="H244" s="95"/>
    </row>
    <row r="245" spans="1:8" x14ac:dyDescent="0.25">
      <c r="A245" s="94"/>
      <c r="B245" s="93"/>
      <c r="H245" s="95"/>
    </row>
    <row r="246" spans="1:8" x14ac:dyDescent="0.25">
      <c r="A246" s="94"/>
      <c r="B246" s="93"/>
      <c r="H246" s="95"/>
    </row>
    <row r="247" spans="1:8" x14ac:dyDescent="0.25">
      <c r="A247" s="94"/>
      <c r="B247" s="93"/>
      <c r="H247" s="95"/>
    </row>
    <row r="248" spans="1:8" x14ac:dyDescent="0.25">
      <c r="A248" s="94"/>
      <c r="B248" s="93"/>
      <c r="H248" s="95"/>
    </row>
    <row r="249" spans="1:8" x14ac:dyDescent="0.25">
      <c r="A249" s="94"/>
      <c r="B249" s="93"/>
      <c r="H249" s="95"/>
    </row>
    <row r="250" spans="1:8" x14ac:dyDescent="0.25">
      <c r="A250" s="94"/>
      <c r="B250" s="93"/>
      <c r="H250" s="95"/>
    </row>
    <row r="251" spans="1:8" x14ac:dyDescent="0.25">
      <c r="A251" s="94"/>
      <c r="B251" s="93"/>
      <c r="H251" s="95"/>
    </row>
    <row r="252" spans="1:8" x14ac:dyDescent="0.25">
      <c r="A252" s="94"/>
      <c r="B252" s="93"/>
      <c r="H252" s="95"/>
    </row>
    <row r="253" spans="1:8" x14ac:dyDescent="0.25">
      <c r="A253" s="94"/>
      <c r="B253" s="93"/>
      <c r="H253" s="95"/>
    </row>
    <row r="254" spans="1:8" x14ac:dyDescent="0.25">
      <c r="A254" s="94"/>
      <c r="B254" s="93"/>
      <c r="H254" s="95"/>
    </row>
    <row r="255" spans="1:8" x14ac:dyDescent="0.25">
      <c r="A255" s="94"/>
      <c r="B255" s="93"/>
      <c r="H255" s="95"/>
    </row>
    <row r="256" spans="1:8" x14ac:dyDescent="0.25">
      <c r="A256" s="94"/>
      <c r="B256" s="93"/>
      <c r="H256" s="95"/>
    </row>
    <row r="257" spans="1:8" x14ac:dyDescent="0.25">
      <c r="A257" s="94"/>
      <c r="B257" s="93"/>
      <c r="H257" s="95"/>
    </row>
    <row r="258" spans="1:8" x14ac:dyDescent="0.25">
      <c r="A258" s="94"/>
      <c r="B258" s="93"/>
      <c r="H258" s="95"/>
    </row>
    <row r="259" spans="1:8" x14ac:dyDescent="0.25">
      <c r="A259" s="94"/>
      <c r="B259" s="93"/>
      <c r="H259" s="95"/>
    </row>
    <row r="260" spans="1:8" x14ac:dyDescent="0.25">
      <c r="A260" s="94"/>
      <c r="B260" s="93"/>
      <c r="H260" s="95"/>
    </row>
    <row r="261" spans="1:8" x14ac:dyDescent="0.25">
      <c r="A261" s="94"/>
      <c r="B261" s="93"/>
      <c r="H261" s="95"/>
    </row>
    <row r="262" spans="1:8" x14ac:dyDescent="0.25">
      <c r="A262" s="94"/>
      <c r="B262" s="93"/>
      <c r="H262" s="95"/>
    </row>
    <row r="263" spans="1:8" x14ac:dyDescent="0.25">
      <c r="A263" s="94"/>
      <c r="B263" s="93"/>
      <c r="H263" s="95"/>
    </row>
    <row r="264" spans="1:8" x14ac:dyDescent="0.25">
      <c r="A264" s="94"/>
      <c r="B264" s="93"/>
      <c r="H264" s="95"/>
    </row>
    <row r="265" spans="1:8" x14ac:dyDescent="0.25">
      <c r="A265" s="94"/>
      <c r="B265" s="93"/>
      <c r="H265" s="95"/>
    </row>
    <row r="266" spans="1:8" x14ac:dyDescent="0.25">
      <c r="A266" s="94"/>
      <c r="B266" s="93"/>
      <c r="H266" s="95"/>
    </row>
    <row r="267" spans="1:8" x14ac:dyDescent="0.25">
      <c r="A267" s="94"/>
      <c r="B267" s="93"/>
      <c r="H267" s="95"/>
    </row>
    <row r="268" spans="1:8" x14ac:dyDescent="0.25">
      <c r="A268" s="94"/>
      <c r="B268" s="93"/>
      <c r="H268" s="95"/>
    </row>
    <row r="269" spans="1:8" x14ac:dyDescent="0.25">
      <c r="A269" s="94"/>
      <c r="B269" s="93"/>
      <c r="H269" s="95"/>
    </row>
    <row r="270" spans="1:8" x14ac:dyDescent="0.25">
      <c r="A270" s="94"/>
      <c r="B270" s="93"/>
      <c r="H270" s="95"/>
    </row>
    <row r="271" spans="1:8" x14ac:dyDescent="0.25">
      <c r="A271" s="94"/>
      <c r="B271" s="93"/>
      <c r="H271" s="95"/>
    </row>
    <row r="272" spans="1:8" x14ac:dyDescent="0.25">
      <c r="A272" s="94"/>
      <c r="B272" s="93"/>
      <c r="H272" s="95"/>
    </row>
    <row r="273" spans="1:8" x14ac:dyDescent="0.25">
      <c r="A273" s="94"/>
      <c r="B273" s="93"/>
      <c r="H273" s="95"/>
    </row>
    <row r="274" spans="1:8" x14ac:dyDescent="0.25">
      <c r="A274" s="94"/>
      <c r="B274" s="93"/>
      <c r="H274" s="95"/>
    </row>
    <row r="275" spans="1:8" x14ac:dyDescent="0.25">
      <c r="A275" s="94"/>
      <c r="B275" s="93"/>
      <c r="H275" s="95"/>
    </row>
    <row r="276" spans="1:8" x14ac:dyDescent="0.25">
      <c r="A276" s="94"/>
      <c r="B276" s="93"/>
      <c r="H276" s="95"/>
    </row>
    <row r="277" spans="1:8" x14ac:dyDescent="0.25">
      <c r="A277" s="94"/>
      <c r="B277" s="93"/>
      <c r="H277" s="95"/>
    </row>
    <row r="278" spans="1:8" x14ac:dyDescent="0.25">
      <c r="A278" s="94"/>
      <c r="B278" s="93"/>
      <c r="H278" s="95"/>
    </row>
    <row r="279" spans="1:8" x14ac:dyDescent="0.25">
      <c r="A279" s="94"/>
      <c r="B279" s="93"/>
      <c r="H279" s="95"/>
    </row>
    <row r="280" spans="1:8" x14ac:dyDescent="0.25">
      <c r="A280" s="94"/>
      <c r="B280" s="93"/>
      <c r="H280" s="95"/>
    </row>
    <row r="281" spans="1:8" x14ac:dyDescent="0.25">
      <c r="A281" s="94"/>
      <c r="B281" s="93"/>
      <c r="H281" s="95"/>
    </row>
    <row r="282" spans="1:8" x14ac:dyDescent="0.25">
      <c r="A282" s="94"/>
      <c r="B282" s="93"/>
      <c r="H282" s="95"/>
    </row>
    <row r="283" spans="1:8" x14ac:dyDescent="0.25">
      <c r="A283" s="94"/>
      <c r="B283" s="93"/>
      <c r="H283" s="95"/>
    </row>
    <row r="284" spans="1:8" x14ac:dyDescent="0.25">
      <c r="A284" s="94"/>
      <c r="B284" s="93"/>
      <c r="H284" s="95"/>
    </row>
    <row r="285" spans="1:8" x14ac:dyDescent="0.25">
      <c r="A285" s="94"/>
      <c r="B285" s="93"/>
      <c r="H285" s="95"/>
    </row>
    <row r="286" spans="1:8" x14ac:dyDescent="0.25">
      <c r="A286" s="94"/>
      <c r="B286" s="93"/>
      <c r="H286" s="95"/>
    </row>
    <row r="287" spans="1:8" x14ac:dyDescent="0.25">
      <c r="A287" s="94"/>
      <c r="B287" s="93"/>
      <c r="H287" s="95"/>
    </row>
    <row r="288" spans="1:8" x14ac:dyDescent="0.25">
      <c r="A288" s="94"/>
      <c r="B288" s="93"/>
      <c r="H288" s="95"/>
    </row>
    <row r="289" spans="1:8" x14ac:dyDescent="0.25">
      <c r="A289" s="94"/>
      <c r="B289" s="93"/>
      <c r="H289" s="95"/>
    </row>
    <row r="290" spans="1:8" x14ac:dyDescent="0.25">
      <c r="A290" s="94"/>
      <c r="B290" s="93"/>
      <c r="H290" s="95"/>
    </row>
    <row r="291" spans="1:8" x14ac:dyDescent="0.25">
      <c r="A291" s="94"/>
      <c r="B291" s="93"/>
      <c r="H291" s="95"/>
    </row>
    <row r="292" spans="1:8" x14ac:dyDescent="0.25">
      <c r="A292" s="94"/>
      <c r="B292" s="93"/>
      <c r="H292" s="95"/>
    </row>
    <row r="293" spans="1:8" x14ac:dyDescent="0.25">
      <c r="A293" s="94"/>
      <c r="B293" s="93"/>
      <c r="H293" s="95"/>
    </row>
    <row r="294" spans="1:8" x14ac:dyDescent="0.25">
      <c r="A294" s="94"/>
      <c r="B294" s="93"/>
      <c r="H294" s="95"/>
    </row>
    <row r="295" spans="1:8" x14ac:dyDescent="0.25">
      <c r="A295" s="94"/>
      <c r="B295" s="93"/>
      <c r="H295" s="95"/>
    </row>
    <row r="296" spans="1:8" x14ac:dyDescent="0.25">
      <c r="A296" s="94"/>
      <c r="B296" s="93"/>
      <c r="H296" s="95"/>
    </row>
    <row r="297" spans="1:8" x14ac:dyDescent="0.25">
      <c r="A297" s="94"/>
      <c r="B297" s="93"/>
      <c r="H297" s="95"/>
    </row>
    <row r="298" spans="1:8" x14ac:dyDescent="0.25">
      <c r="A298" s="94"/>
      <c r="B298" s="93"/>
      <c r="H298" s="95"/>
    </row>
    <row r="299" spans="1:8" x14ac:dyDescent="0.25">
      <c r="A299" s="94"/>
      <c r="B299" s="93"/>
      <c r="H299" s="95"/>
    </row>
    <row r="300" spans="1:8" x14ac:dyDescent="0.25">
      <c r="A300" s="94"/>
      <c r="B300" s="93"/>
      <c r="H300" s="95"/>
    </row>
    <row r="301" spans="1:8" x14ac:dyDescent="0.25">
      <c r="A301" s="94"/>
      <c r="B301" s="93"/>
      <c r="H301" s="95"/>
    </row>
    <row r="302" spans="1:8" x14ac:dyDescent="0.25">
      <c r="A302" s="94"/>
      <c r="B302" s="93"/>
      <c r="H302" s="95"/>
    </row>
    <row r="303" spans="1:8" x14ac:dyDescent="0.25">
      <c r="A303" s="94"/>
      <c r="B303" s="93"/>
      <c r="H303" s="95"/>
    </row>
    <row r="304" spans="1:8" x14ac:dyDescent="0.25">
      <c r="A304" s="94"/>
      <c r="B304" s="93"/>
      <c r="H304" s="95"/>
    </row>
    <row r="305" spans="1:8" x14ac:dyDescent="0.25">
      <c r="A305" s="94"/>
      <c r="B305" s="93"/>
      <c r="H305" s="95"/>
    </row>
    <row r="306" spans="1:8" x14ac:dyDescent="0.25">
      <c r="A306" s="94"/>
      <c r="B306" s="93"/>
      <c r="H306" s="95"/>
    </row>
    <row r="307" spans="1:8" x14ac:dyDescent="0.25">
      <c r="A307" s="94"/>
      <c r="B307" s="93"/>
      <c r="H307" s="95"/>
    </row>
    <row r="308" spans="1:8" x14ac:dyDescent="0.25">
      <c r="A308" s="94"/>
      <c r="B308" s="93"/>
      <c r="H308" s="95"/>
    </row>
    <row r="309" spans="1:8" x14ac:dyDescent="0.25">
      <c r="A309" s="94"/>
      <c r="B309" s="93"/>
      <c r="H309" s="95"/>
    </row>
    <row r="310" spans="1:8" x14ac:dyDescent="0.25">
      <c r="A310" s="94"/>
      <c r="B310" s="93"/>
      <c r="H310" s="95"/>
    </row>
    <row r="311" spans="1:8" x14ac:dyDescent="0.25">
      <c r="A311" s="94"/>
      <c r="B311" s="93"/>
      <c r="H311" s="95"/>
    </row>
    <row r="312" spans="1:8" x14ac:dyDescent="0.25">
      <c r="A312" s="94"/>
      <c r="B312" s="93"/>
      <c r="H312" s="95"/>
    </row>
    <row r="313" spans="1:8" x14ac:dyDescent="0.25">
      <c r="A313" s="94"/>
      <c r="B313" s="93"/>
      <c r="H313" s="95"/>
    </row>
    <row r="314" spans="1:8" x14ac:dyDescent="0.25">
      <c r="A314" s="94"/>
      <c r="B314" s="93"/>
      <c r="H314" s="95"/>
    </row>
    <row r="315" spans="1:8" x14ac:dyDescent="0.25">
      <c r="A315" s="94"/>
      <c r="B315" s="93"/>
      <c r="H315" s="95"/>
    </row>
    <row r="316" spans="1:8" x14ac:dyDescent="0.25">
      <c r="A316" s="94"/>
      <c r="B316" s="93"/>
      <c r="H316" s="95"/>
    </row>
    <row r="317" spans="1:8" x14ac:dyDescent="0.25">
      <c r="A317" s="94"/>
      <c r="B317" s="93"/>
      <c r="H317" s="95"/>
    </row>
    <row r="318" spans="1:8" x14ac:dyDescent="0.25">
      <c r="A318" s="94"/>
      <c r="B318" s="93"/>
      <c r="H318" s="95"/>
    </row>
    <row r="319" spans="1:8" x14ac:dyDescent="0.25">
      <c r="A319" s="94"/>
      <c r="B319" s="93"/>
      <c r="H319" s="95"/>
    </row>
    <row r="320" spans="1:8" x14ac:dyDescent="0.25">
      <c r="A320" s="94"/>
      <c r="B320" s="93"/>
      <c r="H320" s="95"/>
    </row>
    <row r="321" spans="1:8" x14ac:dyDescent="0.25">
      <c r="A321" s="94"/>
      <c r="B321" s="93"/>
      <c r="H321" s="95"/>
    </row>
    <row r="322" spans="1:8" x14ac:dyDescent="0.25">
      <c r="A322" s="94"/>
      <c r="B322" s="93"/>
      <c r="H322" s="95"/>
    </row>
    <row r="323" spans="1:8" x14ac:dyDescent="0.25">
      <c r="A323" s="94"/>
      <c r="B323" s="93"/>
      <c r="H323" s="95"/>
    </row>
    <row r="324" spans="1:8" x14ac:dyDescent="0.25">
      <c r="A324" s="94"/>
      <c r="B324" s="93"/>
      <c r="H324" s="95"/>
    </row>
    <row r="325" spans="1:8" x14ac:dyDescent="0.25">
      <c r="A325" s="94"/>
      <c r="B325" s="93"/>
      <c r="H325" s="95"/>
    </row>
    <row r="326" spans="1:8" x14ac:dyDescent="0.25">
      <c r="A326" s="94"/>
      <c r="B326" s="93"/>
      <c r="H326" s="95"/>
    </row>
    <row r="327" spans="1:8" x14ac:dyDescent="0.25">
      <c r="A327" s="94"/>
      <c r="B327" s="93"/>
      <c r="H327" s="95"/>
    </row>
    <row r="328" spans="1:8" x14ac:dyDescent="0.25">
      <c r="A328" s="94"/>
      <c r="B328" s="93"/>
      <c r="H328" s="95"/>
    </row>
    <row r="329" spans="1:8" x14ac:dyDescent="0.25">
      <c r="A329" s="94"/>
      <c r="B329" s="93"/>
      <c r="H329" s="95"/>
    </row>
    <row r="330" spans="1:8" x14ac:dyDescent="0.25">
      <c r="A330" s="94"/>
      <c r="B330" s="93"/>
      <c r="H330" s="95"/>
    </row>
    <row r="331" spans="1:8" x14ac:dyDescent="0.25">
      <c r="A331" s="94"/>
      <c r="B331" s="93"/>
      <c r="H331" s="95"/>
    </row>
    <row r="332" spans="1:8" x14ac:dyDescent="0.25">
      <c r="A332" s="94"/>
      <c r="B332" s="93"/>
      <c r="H332" s="95"/>
    </row>
    <row r="333" spans="1:8" x14ac:dyDescent="0.25">
      <c r="A333" s="94"/>
      <c r="B333" s="93"/>
      <c r="H333" s="95"/>
    </row>
    <row r="334" spans="1:8" x14ac:dyDescent="0.25">
      <c r="A334" s="94"/>
      <c r="B334" s="93"/>
      <c r="H334" s="95"/>
    </row>
    <row r="335" spans="1:8" x14ac:dyDescent="0.25">
      <c r="A335" s="94"/>
      <c r="B335" s="93"/>
      <c r="H335" s="95"/>
    </row>
    <row r="336" spans="1:8" x14ac:dyDescent="0.25">
      <c r="A336" s="94"/>
      <c r="B336" s="93"/>
      <c r="H336" s="95"/>
    </row>
    <row r="337" spans="1:8" x14ac:dyDescent="0.25">
      <c r="A337" s="94"/>
      <c r="B337" s="93"/>
      <c r="H337" s="95"/>
    </row>
    <row r="338" spans="1:8" x14ac:dyDescent="0.25">
      <c r="A338" s="94"/>
      <c r="B338" s="93"/>
      <c r="H338" s="95"/>
    </row>
    <row r="339" spans="1:8" x14ac:dyDescent="0.25">
      <c r="A339" s="94"/>
      <c r="B339" s="93"/>
      <c r="H339" s="95"/>
    </row>
    <row r="340" spans="1:8" x14ac:dyDescent="0.25">
      <c r="A340" s="94"/>
      <c r="B340" s="93"/>
      <c r="H340" s="95"/>
    </row>
    <row r="341" spans="1:8" x14ac:dyDescent="0.25">
      <c r="A341" s="94"/>
      <c r="B341" s="93"/>
      <c r="H341" s="95"/>
    </row>
    <row r="342" spans="1:8" x14ac:dyDescent="0.25">
      <c r="A342" s="94"/>
      <c r="B342" s="93"/>
      <c r="H342" s="95"/>
    </row>
    <row r="343" spans="1:8" x14ac:dyDescent="0.25">
      <c r="A343" s="94"/>
      <c r="B343" s="93"/>
      <c r="H343" s="95"/>
    </row>
    <row r="344" spans="1:8" x14ac:dyDescent="0.25">
      <c r="A344" s="94"/>
      <c r="B344" s="93"/>
      <c r="H344" s="95"/>
    </row>
    <row r="345" spans="1:8" x14ac:dyDescent="0.25">
      <c r="A345" s="94"/>
      <c r="B345" s="93"/>
      <c r="H345" s="95"/>
    </row>
    <row r="346" spans="1:8" x14ac:dyDescent="0.25">
      <c r="A346" s="94"/>
      <c r="B346" s="93"/>
      <c r="H346" s="95"/>
    </row>
    <row r="347" spans="1:8" x14ac:dyDescent="0.25">
      <c r="A347" s="94"/>
      <c r="B347" s="93"/>
      <c r="H347" s="95"/>
    </row>
    <row r="348" spans="1:8" x14ac:dyDescent="0.25">
      <c r="A348" s="94"/>
      <c r="B348" s="93"/>
      <c r="H348" s="95"/>
    </row>
    <row r="349" spans="1:8" x14ac:dyDescent="0.25">
      <c r="A349" s="94"/>
      <c r="B349" s="93"/>
      <c r="H349" s="95"/>
    </row>
    <row r="350" spans="1:8" x14ac:dyDescent="0.25">
      <c r="A350" s="94"/>
      <c r="B350" s="93"/>
      <c r="H350" s="95"/>
    </row>
    <row r="351" spans="1:8" x14ac:dyDescent="0.25">
      <c r="A351" s="94"/>
      <c r="B351" s="93"/>
      <c r="H351" s="95"/>
    </row>
    <row r="352" spans="1:8" x14ac:dyDescent="0.25">
      <c r="A352" s="94"/>
      <c r="B352" s="93"/>
      <c r="H352" s="95"/>
    </row>
    <row r="353" spans="1:8" x14ac:dyDescent="0.25">
      <c r="A353" s="94"/>
      <c r="B353" s="93"/>
      <c r="H353" s="95"/>
    </row>
    <row r="354" spans="1:8" x14ac:dyDescent="0.25">
      <c r="A354" s="94"/>
      <c r="B354" s="93"/>
      <c r="H354" s="95"/>
    </row>
    <row r="355" spans="1:8" x14ac:dyDescent="0.25">
      <c r="A355" s="94"/>
      <c r="B355" s="93"/>
      <c r="H355" s="95"/>
    </row>
    <row r="356" spans="1:8" x14ac:dyDescent="0.25">
      <c r="A356" s="94"/>
      <c r="B356" s="93"/>
      <c r="H356" s="95"/>
    </row>
    <row r="357" spans="1:8" x14ac:dyDescent="0.25">
      <c r="A357" s="94"/>
      <c r="B357" s="93"/>
      <c r="H357" s="95"/>
    </row>
    <row r="358" spans="1:8" x14ac:dyDescent="0.25">
      <c r="A358" s="94"/>
      <c r="B358" s="93"/>
      <c r="H358" s="95"/>
    </row>
    <row r="359" spans="1:8" x14ac:dyDescent="0.25">
      <c r="A359" s="94"/>
      <c r="B359" s="93"/>
      <c r="H359" s="95"/>
    </row>
    <row r="360" spans="1:8" x14ac:dyDescent="0.25">
      <c r="A360" s="94"/>
      <c r="B360" s="93"/>
      <c r="H360" s="95"/>
    </row>
    <row r="361" spans="1:8" x14ac:dyDescent="0.25">
      <c r="A361" s="94"/>
      <c r="B361" s="93"/>
      <c r="H361" s="95"/>
    </row>
    <row r="362" spans="1:8" x14ac:dyDescent="0.25">
      <c r="A362" s="94"/>
      <c r="B362" s="93"/>
      <c r="H362" s="95"/>
    </row>
    <row r="363" spans="1:8" x14ac:dyDescent="0.25">
      <c r="A363" s="94"/>
      <c r="B363" s="93"/>
      <c r="H363" s="95"/>
    </row>
    <row r="364" spans="1:8" x14ac:dyDescent="0.25">
      <c r="A364" s="94"/>
      <c r="B364" s="93"/>
      <c r="H364" s="95"/>
    </row>
    <row r="365" spans="1:8" x14ac:dyDescent="0.25">
      <c r="A365" s="94"/>
      <c r="B365" s="93"/>
      <c r="H365" s="95"/>
    </row>
    <row r="366" spans="1:8" x14ac:dyDescent="0.25">
      <c r="A366" s="94"/>
      <c r="B366" s="93"/>
      <c r="H366" s="95"/>
    </row>
    <row r="367" spans="1:8" x14ac:dyDescent="0.25">
      <c r="A367" s="94"/>
      <c r="B367" s="93"/>
      <c r="H367" s="95"/>
    </row>
    <row r="368" spans="1:8" x14ac:dyDescent="0.25">
      <c r="A368" s="94"/>
      <c r="B368" s="93"/>
      <c r="H368" s="95"/>
    </row>
    <row r="369" spans="1:8" x14ac:dyDescent="0.25">
      <c r="A369" s="94"/>
      <c r="B369" s="93"/>
      <c r="H369" s="95"/>
    </row>
    <row r="370" spans="1:8" x14ac:dyDescent="0.25">
      <c r="A370" s="94"/>
      <c r="B370" s="93"/>
      <c r="H370" s="95"/>
    </row>
    <row r="371" spans="1:8" x14ac:dyDescent="0.25">
      <c r="A371" s="94"/>
      <c r="B371" s="93"/>
      <c r="H371" s="95"/>
    </row>
    <row r="372" spans="1:8" x14ac:dyDescent="0.25">
      <c r="A372" s="94"/>
      <c r="B372" s="93"/>
      <c r="H372" s="95"/>
    </row>
    <row r="373" spans="1:8" x14ac:dyDescent="0.25">
      <c r="A373" s="94"/>
      <c r="B373" s="93"/>
      <c r="H373" s="95"/>
    </row>
    <row r="374" spans="1:8" x14ac:dyDescent="0.25">
      <c r="A374" s="94"/>
      <c r="B374" s="93"/>
      <c r="H374" s="95"/>
    </row>
    <row r="375" spans="1:8" x14ac:dyDescent="0.25">
      <c r="A375" s="94"/>
      <c r="B375" s="93"/>
      <c r="H375" s="95"/>
    </row>
    <row r="376" spans="1:8" x14ac:dyDescent="0.25">
      <c r="A376" s="94"/>
      <c r="B376" s="93"/>
      <c r="H376" s="95"/>
    </row>
    <row r="377" spans="1:8" x14ac:dyDescent="0.25">
      <c r="A377" s="94"/>
      <c r="B377" s="93"/>
      <c r="H377" s="95"/>
    </row>
    <row r="378" spans="1:8" x14ac:dyDescent="0.25">
      <c r="A378" s="94"/>
      <c r="B378" s="93"/>
      <c r="H378" s="95"/>
    </row>
    <row r="379" spans="1:8" x14ac:dyDescent="0.25">
      <c r="A379" s="94"/>
      <c r="B379" s="93"/>
      <c r="H379" s="95"/>
    </row>
    <row r="380" spans="1:8" x14ac:dyDescent="0.25">
      <c r="A380" s="94"/>
      <c r="B380" s="93"/>
      <c r="H380" s="95"/>
    </row>
    <row r="381" spans="1:8" x14ac:dyDescent="0.25">
      <c r="A381" s="94"/>
      <c r="B381" s="93"/>
      <c r="H381" s="95"/>
    </row>
    <row r="382" spans="1:8" x14ac:dyDescent="0.25">
      <c r="A382" s="94"/>
      <c r="B382" s="93"/>
      <c r="H382" s="95"/>
    </row>
    <row r="383" spans="1:8" x14ac:dyDescent="0.25">
      <c r="A383" s="94"/>
      <c r="B383" s="93"/>
      <c r="H383" s="95"/>
    </row>
    <row r="384" spans="1:8" x14ac:dyDescent="0.25">
      <c r="A384" s="94"/>
      <c r="B384" s="93"/>
      <c r="H384" s="95"/>
    </row>
    <row r="385" spans="1:8" x14ac:dyDescent="0.25">
      <c r="A385" s="94"/>
      <c r="B385" s="93"/>
      <c r="H385" s="95"/>
    </row>
    <row r="386" spans="1:8" x14ac:dyDescent="0.25">
      <c r="A386" s="94"/>
      <c r="B386" s="93"/>
      <c r="H386" s="95"/>
    </row>
    <row r="387" spans="1:8" x14ac:dyDescent="0.25">
      <c r="A387" s="94"/>
      <c r="B387" s="93"/>
      <c r="H387" s="95"/>
    </row>
    <row r="388" spans="1:8" x14ac:dyDescent="0.25">
      <c r="A388" s="94"/>
      <c r="B388" s="93"/>
      <c r="H388" s="95"/>
    </row>
    <row r="389" spans="1:8" x14ac:dyDescent="0.25">
      <c r="A389" s="94"/>
      <c r="B389" s="93"/>
      <c r="H389" s="95"/>
    </row>
    <row r="390" spans="1:8" x14ac:dyDescent="0.25">
      <c r="A390" s="94"/>
      <c r="B390" s="93"/>
      <c r="H390" s="95"/>
    </row>
    <row r="391" spans="1:8" x14ac:dyDescent="0.25">
      <c r="A391" s="94"/>
      <c r="B391" s="93"/>
      <c r="H391" s="95"/>
    </row>
    <row r="392" spans="1:8" x14ac:dyDescent="0.25">
      <c r="A392" s="94"/>
      <c r="B392" s="93"/>
      <c r="H392" s="95"/>
    </row>
    <row r="393" spans="1:8" x14ac:dyDescent="0.25">
      <c r="A393" s="94"/>
      <c r="B393" s="93"/>
      <c r="H393" s="95"/>
    </row>
    <row r="394" spans="1:8" x14ac:dyDescent="0.25">
      <c r="A394" s="94"/>
      <c r="B394" s="93"/>
      <c r="H394" s="95"/>
    </row>
    <row r="395" spans="1:8" x14ac:dyDescent="0.25">
      <c r="A395" s="94"/>
      <c r="B395" s="93"/>
      <c r="H395" s="95"/>
    </row>
    <row r="396" spans="1:8" x14ac:dyDescent="0.25">
      <c r="A396" s="94"/>
      <c r="B396" s="93"/>
      <c r="H396" s="95"/>
    </row>
    <row r="397" spans="1:8" x14ac:dyDescent="0.25">
      <c r="A397" s="94"/>
      <c r="B397" s="93"/>
      <c r="H397" s="95"/>
    </row>
    <row r="398" spans="1:8" x14ac:dyDescent="0.25">
      <c r="A398" s="94"/>
      <c r="B398" s="93"/>
      <c r="H398" s="95"/>
    </row>
    <row r="399" spans="1:8" x14ac:dyDescent="0.25">
      <c r="A399" s="94"/>
      <c r="B399" s="93"/>
      <c r="H399" s="95"/>
    </row>
    <row r="400" spans="1:8" x14ac:dyDescent="0.25">
      <c r="A400" s="94"/>
      <c r="B400" s="93"/>
      <c r="H400" s="95"/>
    </row>
    <row r="401" spans="1:8" x14ac:dyDescent="0.25">
      <c r="A401" s="94"/>
      <c r="B401" s="93"/>
      <c r="H401" s="95"/>
    </row>
    <row r="402" spans="1:8" x14ac:dyDescent="0.25">
      <c r="A402" s="94"/>
      <c r="B402" s="93"/>
      <c r="H402" s="95"/>
    </row>
    <row r="403" spans="1:8" x14ac:dyDescent="0.25">
      <c r="A403" s="94"/>
      <c r="B403" s="93"/>
      <c r="H403" s="95"/>
    </row>
    <row r="404" spans="1:8" x14ac:dyDescent="0.25">
      <c r="A404" s="94"/>
      <c r="B404" s="93"/>
      <c r="H404" s="95"/>
    </row>
    <row r="405" spans="1:8" x14ac:dyDescent="0.25">
      <c r="A405" s="94"/>
      <c r="B405" s="93"/>
      <c r="H405" s="95"/>
    </row>
    <row r="406" spans="1:8" x14ac:dyDescent="0.25">
      <c r="A406" s="94"/>
      <c r="B406" s="93"/>
      <c r="H406" s="95"/>
    </row>
    <row r="407" spans="1:8" x14ac:dyDescent="0.25">
      <c r="A407" s="94"/>
      <c r="B407" s="93"/>
      <c r="H407" s="95"/>
    </row>
    <row r="408" spans="1:8" x14ac:dyDescent="0.25">
      <c r="A408" s="94"/>
      <c r="B408" s="93"/>
      <c r="H408" s="95"/>
    </row>
    <row r="409" spans="1:8" x14ac:dyDescent="0.25">
      <c r="A409" s="94"/>
      <c r="B409" s="93"/>
      <c r="H409" s="95"/>
    </row>
    <row r="410" spans="1:8" x14ac:dyDescent="0.25">
      <c r="A410" s="94"/>
      <c r="B410" s="93"/>
      <c r="H410" s="95"/>
    </row>
    <row r="411" spans="1:8" x14ac:dyDescent="0.25">
      <c r="A411" s="94"/>
      <c r="B411" s="93"/>
      <c r="H411" s="95"/>
    </row>
    <row r="412" spans="1:8" x14ac:dyDescent="0.25">
      <c r="A412" s="94"/>
      <c r="B412" s="93"/>
      <c r="H412" s="95"/>
    </row>
    <row r="413" spans="1:8" x14ac:dyDescent="0.25">
      <c r="A413" s="94"/>
      <c r="B413" s="93"/>
      <c r="H413" s="95"/>
    </row>
    <row r="414" spans="1:8" x14ac:dyDescent="0.25">
      <c r="A414" s="94"/>
      <c r="B414" s="93"/>
      <c r="H414" s="95"/>
    </row>
    <row r="415" spans="1:8" x14ac:dyDescent="0.25">
      <c r="A415" s="94"/>
      <c r="B415" s="93"/>
      <c r="H415" s="95"/>
    </row>
    <row r="416" spans="1:8" x14ac:dyDescent="0.25">
      <c r="A416" s="94"/>
      <c r="B416" s="93"/>
      <c r="H416" s="95"/>
    </row>
    <row r="417" spans="1:8" x14ac:dyDescent="0.25">
      <c r="A417" s="94"/>
      <c r="B417" s="93"/>
      <c r="H417" s="95"/>
    </row>
    <row r="418" spans="1:8" x14ac:dyDescent="0.25">
      <c r="A418" s="94"/>
      <c r="B418" s="93"/>
      <c r="H418" s="95"/>
    </row>
    <row r="419" spans="1:8" x14ac:dyDescent="0.25">
      <c r="A419" s="94"/>
      <c r="B419" s="93"/>
      <c r="H419" s="95"/>
    </row>
    <row r="420" spans="1:8" x14ac:dyDescent="0.25">
      <c r="A420" s="94"/>
      <c r="B420" s="93"/>
      <c r="H420" s="95"/>
    </row>
    <row r="421" spans="1:8" x14ac:dyDescent="0.25">
      <c r="A421" s="94"/>
      <c r="B421" s="93"/>
      <c r="H421" s="95"/>
    </row>
    <row r="422" spans="1:8" x14ac:dyDescent="0.25">
      <c r="A422" s="94"/>
      <c r="B422" s="93"/>
      <c r="H422" s="95"/>
    </row>
    <row r="423" spans="1:8" x14ac:dyDescent="0.25">
      <c r="A423" s="94"/>
      <c r="B423" s="93"/>
      <c r="H423" s="95"/>
    </row>
    <row r="424" spans="1:8" x14ac:dyDescent="0.25">
      <c r="A424" s="94"/>
      <c r="B424" s="93"/>
      <c r="H424" s="95"/>
    </row>
    <row r="425" spans="1:8" x14ac:dyDescent="0.25">
      <c r="A425" s="94"/>
      <c r="B425" s="93"/>
      <c r="H425" s="95"/>
    </row>
    <row r="426" spans="1:8" x14ac:dyDescent="0.25">
      <c r="A426" s="94"/>
      <c r="B426" s="93"/>
      <c r="H426" s="95"/>
    </row>
    <row r="427" spans="1:8" x14ac:dyDescent="0.25">
      <c r="A427" s="94"/>
      <c r="B427" s="93"/>
      <c r="H427" s="95"/>
    </row>
    <row r="428" spans="1:8" x14ac:dyDescent="0.25">
      <c r="A428" s="94"/>
      <c r="B428" s="93"/>
      <c r="H428" s="95"/>
    </row>
    <row r="429" spans="1:8" x14ac:dyDescent="0.25">
      <c r="A429" s="94"/>
      <c r="B429" s="93"/>
      <c r="H429" s="95"/>
    </row>
    <row r="430" spans="1:8" x14ac:dyDescent="0.25">
      <c r="A430" s="94"/>
      <c r="B430" s="93"/>
      <c r="H430" s="95"/>
    </row>
    <row r="431" spans="1:8" x14ac:dyDescent="0.25">
      <c r="A431" s="94"/>
      <c r="B431" s="93"/>
      <c r="H431" s="95"/>
    </row>
    <row r="432" spans="1:8" x14ac:dyDescent="0.25">
      <c r="A432" s="94"/>
      <c r="B432" s="93"/>
      <c r="H432" s="95"/>
    </row>
    <row r="433" spans="1:8" x14ac:dyDescent="0.25">
      <c r="A433" s="94"/>
      <c r="B433" s="93"/>
      <c r="H433" s="95"/>
    </row>
    <row r="434" spans="1:8" x14ac:dyDescent="0.25">
      <c r="A434" s="94"/>
      <c r="B434" s="93"/>
      <c r="H434" s="95"/>
    </row>
    <row r="435" spans="1:8" x14ac:dyDescent="0.25">
      <c r="A435" s="94"/>
      <c r="B435" s="93"/>
      <c r="H435" s="95"/>
    </row>
    <row r="436" spans="1:8" x14ac:dyDescent="0.25">
      <c r="A436" s="94"/>
      <c r="B436" s="93"/>
      <c r="H436" s="95"/>
    </row>
    <row r="437" spans="1:8" x14ac:dyDescent="0.25">
      <c r="A437" s="94"/>
      <c r="B437" s="93"/>
      <c r="H437" s="95"/>
    </row>
    <row r="438" spans="1:8" x14ac:dyDescent="0.25">
      <c r="A438" s="94"/>
      <c r="B438" s="93"/>
      <c r="H438" s="95"/>
    </row>
    <row r="439" spans="1:8" x14ac:dyDescent="0.25">
      <c r="A439" s="94"/>
      <c r="B439" s="93"/>
      <c r="H439" s="95"/>
    </row>
    <row r="440" spans="1:8" x14ac:dyDescent="0.25">
      <c r="A440" s="94"/>
      <c r="B440" s="93"/>
      <c r="H440" s="95"/>
    </row>
    <row r="441" spans="1:8" x14ac:dyDescent="0.25">
      <c r="A441" s="94"/>
      <c r="B441" s="93"/>
      <c r="H441" s="95"/>
    </row>
    <row r="442" spans="1:8" x14ac:dyDescent="0.25">
      <c r="A442" s="94"/>
      <c r="B442" s="93"/>
      <c r="H442" s="95"/>
    </row>
    <row r="443" spans="1:8" x14ac:dyDescent="0.25">
      <c r="A443" s="94"/>
      <c r="B443" s="93"/>
      <c r="H443" s="95"/>
    </row>
    <row r="444" spans="1:8" x14ac:dyDescent="0.25">
      <c r="A444" s="94"/>
      <c r="B444" s="93"/>
      <c r="H444" s="95"/>
    </row>
    <row r="445" spans="1:8" x14ac:dyDescent="0.25">
      <c r="A445" s="94"/>
      <c r="B445" s="93"/>
      <c r="H445" s="95"/>
    </row>
    <row r="446" spans="1:8" x14ac:dyDescent="0.25">
      <c r="A446" s="94"/>
      <c r="B446" s="93"/>
      <c r="H446" s="95"/>
    </row>
    <row r="447" spans="1:8" x14ac:dyDescent="0.25">
      <c r="A447" s="94"/>
      <c r="B447" s="93"/>
      <c r="H447" s="95"/>
    </row>
    <row r="448" spans="1:8" x14ac:dyDescent="0.25">
      <c r="A448" s="94"/>
      <c r="B448" s="93"/>
      <c r="H448" s="95"/>
    </row>
    <row r="449" spans="1:8" x14ac:dyDescent="0.25">
      <c r="A449" s="94"/>
      <c r="B449" s="93"/>
      <c r="H449" s="95"/>
    </row>
    <row r="450" spans="1:8" x14ac:dyDescent="0.25">
      <c r="A450" s="94"/>
      <c r="B450" s="93"/>
      <c r="H450" s="95"/>
    </row>
    <row r="451" spans="1:8" x14ac:dyDescent="0.25">
      <c r="A451" s="94"/>
      <c r="B451" s="93"/>
      <c r="H451" s="95"/>
    </row>
    <row r="452" spans="1:8" x14ac:dyDescent="0.25">
      <c r="A452" s="94"/>
      <c r="B452" s="93"/>
      <c r="H452" s="95"/>
    </row>
    <row r="453" spans="1:8" x14ac:dyDescent="0.25">
      <c r="A453" s="94"/>
      <c r="B453" s="93"/>
      <c r="H453" s="95"/>
    </row>
    <row r="454" spans="1:8" x14ac:dyDescent="0.25">
      <c r="A454" s="94"/>
      <c r="B454" s="93"/>
      <c r="H454" s="95"/>
    </row>
    <row r="455" spans="1:8" x14ac:dyDescent="0.25">
      <c r="A455" s="94"/>
      <c r="B455" s="93"/>
      <c r="H455" s="95"/>
    </row>
    <row r="456" spans="1:8" x14ac:dyDescent="0.25">
      <c r="A456" s="94"/>
      <c r="B456" s="93"/>
      <c r="H456" s="95"/>
    </row>
    <row r="457" spans="1:8" x14ac:dyDescent="0.25">
      <c r="A457" s="94"/>
      <c r="B457" s="93"/>
      <c r="H457" s="95"/>
    </row>
    <row r="458" spans="1:8" x14ac:dyDescent="0.25">
      <c r="A458" s="94"/>
      <c r="B458" s="93"/>
      <c r="H458" s="95"/>
    </row>
    <row r="459" spans="1:8" x14ac:dyDescent="0.25">
      <c r="A459" s="94"/>
      <c r="B459" s="93"/>
      <c r="H459" s="95"/>
    </row>
    <row r="460" spans="1:8" x14ac:dyDescent="0.25">
      <c r="A460" s="94"/>
      <c r="B460" s="93"/>
      <c r="H460" s="95"/>
    </row>
    <row r="461" spans="1:8" x14ac:dyDescent="0.25">
      <c r="A461" s="94"/>
      <c r="B461" s="93"/>
      <c r="H461" s="95"/>
    </row>
    <row r="462" spans="1:8" x14ac:dyDescent="0.25">
      <c r="A462" s="94"/>
      <c r="B462" s="93"/>
      <c r="H462" s="95"/>
    </row>
    <row r="463" spans="1:8" x14ac:dyDescent="0.25">
      <c r="A463" s="94"/>
      <c r="B463" s="93"/>
      <c r="H463" s="95"/>
    </row>
    <row r="464" spans="1:8" x14ac:dyDescent="0.25">
      <c r="A464" s="94"/>
      <c r="B464" s="93"/>
      <c r="H464" s="95"/>
    </row>
    <row r="465" spans="1:8" x14ac:dyDescent="0.25">
      <c r="A465" s="94"/>
      <c r="B465" s="93"/>
      <c r="H465" s="95"/>
    </row>
    <row r="466" spans="1:8" x14ac:dyDescent="0.25">
      <c r="A466" s="94"/>
      <c r="B466" s="93"/>
      <c r="H466" s="95"/>
    </row>
    <row r="467" spans="1:8" x14ac:dyDescent="0.25">
      <c r="A467" s="94"/>
      <c r="B467" s="93"/>
      <c r="H467" s="95"/>
    </row>
    <row r="468" spans="1:8" x14ac:dyDescent="0.25">
      <c r="A468" s="94"/>
      <c r="B468" s="93"/>
      <c r="H468" s="95"/>
    </row>
    <row r="469" spans="1:8" x14ac:dyDescent="0.25">
      <c r="A469" s="94"/>
      <c r="B469" s="93"/>
      <c r="H469" s="95"/>
    </row>
    <row r="470" spans="1:8" x14ac:dyDescent="0.25">
      <c r="A470" s="94"/>
      <c r="B470" s="93"/>
      <c r="H470" s="95"/>
    </row>
    <row r="471" spans="1:8" x14ac:dyDescent="0.25">
      <c r="A471" s="94"/>
      <c r="B471" s="93"/>
      <c r="H471" s="95"/>
    </row>
    <row r="472" spans="1:8" x14ac:dyDescent="0.25">
      <c r="A472" s="94"/>
      <c r="B472" s="93"/>
      <c r="H472" s="95"/>
    </row>
    <row r="473" spans="1:8" x14ac:dyDescent="0.25">
      <c r="A473" s="94"/>
      <c r="B473" s="93"/>
      <c r="H473" s="95"/>
    </row>
    <row r="474" spans="1:8" x14ac:dyDescent="0.25">
      <c r="A474" s="94"/>
      <c r="B474" s="93"/>
      <c r="H474" s="95"/>
    </row>
    <row r="475" spans="1:8" x14ac:dyDescent="0.25">
      <c r="A475" s="94"/>
      <c r="B475" s="93"/>
      <c r="H475" s="95"/>
    </row>
    <row r="476" spans="1:8" x14ac:dyDescent="0.25">
      <c r="A476" s="94"/>
      <c r="B476" s="93"/>
      <c r="H476" s="95"/>
    </row>
    <row r="477" spans="1:8" x14ac:dyDescent="0.25">
      <c r="A477" s="94"/>
      <c r="B477" s="93"/>
      <c r="H477" s="95"/>
    </row>
    <row r="478" spans="1:8" x14ac:dyDescent="0.25">
      <c r="A478" s="94"/>
      <c r="B478" s="93"/>
      <c r="H478" s="95"/>
    </row>
    <row r="479" spans="1:8" x14ac:dyDescent="0.25">
      <c r="A479" s="94"/>
      <c r="B479" s="93"/>
      <c r="H479" s="95"/>
    </row>
    <row r="480" spans="1:8" x14ac:dyDescent="0.25">
      <c r="A480" s="94"/>
      <c r="B480" s="93"/>
      <c r="H480" s="95"/>
    </row>
    <row r="481" spans="1:8" x14ac:dyDescent="0.25">
      <c r="A481" s="94"/>
      <c r="B481" s="93"/>
      <c r="H481" s="95"/>
    </row>
    <row r="482" spans="1:8" x14ac:dyDescent="0.25">
      <c r="A482" s="94"/>
      <c r="B482" s="93"/>
      <c r="H482" s="95"/>
    </row>
    <row r="483" spans="1:8" x14ac:dyDescent="0.25">
      <c r="A483" s="94"/>
      <c r="B483" s="93"/>
      <c r="H483" s="95"/>
    </row>
    <row r="484" spans="1:8" x14ac:dyDescent="0.25">
      <c r="A484" s="94"/>
      <c r="B484" s="93"/>
      <c r="H484" s="95"/>
    </row>
    <row r="485" spans="1:8" x14ac:dyDescent="0.25">
      <c r="A485" s="94"/>
      <c r="B485" s="93"/>
      <c r="H485" s="95"/>
    </row>
    <row r="486" spans="1:8" x14ac:dyDescent="0.25">
      <c r="A486" s="94"/>
      <c r="B486" s="93"/>
      <c r="H486" s="95"/>
    </row>
    <row r="487" spans="1:8" x14ac:dyDescent="0.25">
      <c r="A487" s="94"/>
      <c r="B487" s="93"/>
      <c r="H487" s="95"/>
    </row>
    <row r="488" spans="1:8" x14ac:dyDescent="0.25">
      <c r="A488" s="94"/>
      <c r="B488" s="93"/>
      <c r="H488" s="95"/>
    </row>
    <row r="489" spans="1:8" x14ac:dyDescent="0.25">
      <c r="A489" s="94"/>
      <c r="B489" s="93"/>
      <c r="H489" s="95"/>
    </row>
    <row r="490" spans="1:8" x14ac:dyDescent="0.25">
      <c r="A490" s="94"/>
      <c r="B490" s="93"/>
      <c r="H490" s="95"/>
    </row>
    <row r="491" spans="1:8" x14ac:dyDescent="0.25">
      <c r="A491" s="94"/>
      <c r="B491" s="93"/>
      <c r="H491" s="95"/>
    </row>
    <row r="492" spans="1:8" x14ac:dyDescent="0.25">
      <c r="A492" s="94"/>
      <c r="B492" s="93"/>
      <c r="H492" s="95"/>
    </row>
    <row r="493" spans="1:8" x14ac:dyDescent="0.25">
      <c r="A493" s="94"/>
      <c r="B493" s="93"/>
      <c r="H493" s="95"/>
    </row>
    <row r="494" spans="1:8" x14ac:dyDescent="0.25">
      <c r="A494" s="94"/>
      <c r="B494" s="93"/>
      <c r="H494" s="95"/>
    </row>
    <row r="495" spans="1:8" x14ac:dyDescent="0.25">
      <c r="A495" s="94"/>
      <c r="B495" s="93"/>
      <c r="H495" s="95"/>
    </row>
    <row r="496" spans="1:8" x14ac:dyDescent="0.25">
      <c r="A496" s="94"/>
      <c r="B496" s="93"/>
      <c r="H496" s="95"/>
    </row>
    <row r="497" spans="1:8" x14ac:dyDescent="0.25">
      <c r="A497" s="94"/>
      <c r="B497" s="93"/>
      <c r="H497" s="95"/>
    </row>
    <row r="498" spans="1:8" x14ac:dyDescent="0.25">
      <c r="A498" s="94"/>
      <c r="B498" s="93"/>
      <c r="H498" s="95"/>
    </row>
    <row r="499" spans="1:8" x14ac:dyDescent="0.25">
      <c r="A499" s="94"/>
      <c r="B499" s="93"/>
      <c r="H499" s="95"/>
    </row>
    <row r="500" spans="1:8" x14ac:dyDescent="0.25">
      <c r="A500" s="94"/>
      <c r="B500" s="93"/>
      <c r="H500" s="95"/>
    </row>
    <row r="501" spans="1:8" x14ac:dyDescent="0.25">
      <c r="A501" s="94"/>
      <c r="B501" s="93"/>
      <c r="H501" s="95"/>
    </row>
    <row r="502" spans="1:8" x14ac:dyDescent="0.25">
      <c r="A502" s="94"/>
      <c r="B502" s="93"/>
      <c r="H502" s="95"/>
    </row>
    <row r="503" spans="1:8" x14ac:dyDescent="0.25">
      <c r="A503" s="94"/>
      <c r="B503" s="93"/>
      <c r="H503" s="95"/>
    </row>
    <row r="504" spans="1:8" x14ac:dyDescent="0.25">
      <c r="A504" s="94"/>
      <c r="B504" s="93"/>
      <c r="H504" s="95"/>
    </row>
    <row r="505" spans="1:8" x14ac:dyDescent="0.25">
      <c r="A505" s="94"/>
      <c r="B505" s="93"/>
      <c r="H505" s="95"/>
    </row>
    <row r="506" spans="1:8" x14ac:dyDescent="0.25">
      <c r="A506" s="94"/>
      <c r="B506" s="93"/>
      <c r="H506" s="95"/>
    </row>
    <row r="507" spans="1:8" x14ac:dyDescent="0.25">
      <c r="A507" s="94"/>
      <c r="B507" s="93"/>
      <c r="H507" s="95"/>
    </row>
    <row r="508" spans="1:8" x14ac:dyDescent="0.25">
      <c r="A508" s="94"/>
      <c r="B508" s="93"/>
      <c r="H508" s="95"/>
    </row>
    <row r="509" spans="1:8" x14ac:dyDescent="0.25">
      <c r="A509" s="94"/>
      <c r="B509" s="93"/>
      <c r="H509" s="95"/>
    </row>
    <row r="510" spans="1:8" x14ac:dyDescent="0.25">
      <c r="A510" s="94"/>
      <c r="B510" s="93"/>
      <c r="H510" s="95"/>
    </row>
    <row r="511" spans="1:8" x14ac:dyDescent="0.25">
      <c r="A511" s="94"/>
      <c r="B511" s="93"/>
      <c r="H511" s="95"/>
    </row>
    <row r="512" spans="1:8" x14ac:dyDescent="0.25">
      <c r="A512" s="94"/>
      <c r="B512" s="93"/>
      <c r="H512" s="95"/>
    </row>
    <row r="513" spans="1:8" x14ac:dyDescent="0.25">
      <c r="A513" s="94"/>
      <c r="B513" s="93"/>
      <c r="H513" s="95"/>
    </row>
    <row r="514" spans="1:8" x14ac:dyDescent="0.25">
      <c r="A514" s="94"/>
      <c r="B514" s="93"/>
      <c r="H514" s="95"/>
    </row>
    <row r="515" spans="1:8" x14ac:dyDescent="0.25">
      <c r="A515" s="94"/>
      <c r="B515" s="93"/>
      <c r="H515" s="95"/>
    </row>
    <row r="516" spans="1:8" x14ac:dyDescent="0.25">
      <c r="A516" s="94"/>
      <c r="B516" s="93"/>
      <c r="H516" s="95"/>
    </row>
    <row r="517" spans="1:8" x14ac:dyDescent="0.25">
      <c r="A517" s="94"/>
      <c r="B517" s="93"/>
      <c r="H517" s="95"/>
    </row>
    <row r="518" spans="1:8" x14ac:dyDescent="0.25">
      <c r="A518" s="94"/>
      <c r="B518" s="93"/>
      <c r="H518" s="95"/>
    </row>
    <row r="519" spans="1:8" x14ac:dyDescent="0.25">
      <c r="A519" s="94"/>
      <c r="B519" s="93"/>
      <c r="H519" s="95"/>
    </row>
    <row r="520" spans="1:8" x14ac:dyDescent="0.25">
      <c r="A520" s="94"/>
      <c r="B520" s="93"/>
      <c r="H520" s="95"/>
    </row>
    <row r="521" spans="1:8" x14ac:dyDescent="0.25">
      <c r="A521" s="94"/>
      <c r="B521" s="93"/>
      <c r="H521" s="95"/>
    </row>
    <row r="522" spans="1:8" x14ac:dyDescent="0.25">
      <c r="A522" s="94"/>
      <c r="B522" s="93"/>
      <c r="H522" s="95"/>
    </row>
    <row r="523" spans="1:8" x14ac:dyDescent="0.25">
      <c r="A523" s="94"/>
      <c r="B523" s="93"/>
      <c r="H523" s="95"/>
    </row>
    <row r="524" spans="1:8" x14ac:dyDescent="0.25">
      <c r="A524" s="94"/>
      <c r="B524" s="93"/>
      <c r="H524" s="95"/>
    </row>
    <row r="525" spans="1:8" x14ac:dyDescent="0.25">
      <c r="A525" s="94"/>
      <c r="B525" s="93"/>
      <c r="H525" s="95"/>
    </row>
    <row r="526" spans="1:8" x14ac:dyDescent="0.25">
      <c r="A526" s="94"/>
      <c r="B526" s="93"/>
      <c r="H526" s="95"/>
    </row>
    <row r="527" spans="1:8" x14ac:dyDescent="0.25">
      <c r="A527" s="94"/>
      <c r="B527" s="93"/>
      <c r="H527" s="95"/>
    </row>
    <row r="528" spans="1:8" x14ac:dyDescent="0.25">
      <c r="A528" s="94"/>
      <c r="B528" s="93"/>
      <c r="H528" s="95"/>
    </row>
    <row r="529" spans="1:8" x14ac:dyDescent="0.25">
      <c r="A529" s="94"/>
      <c r="B529" s="93"/>
      <c r="H529" s="95"/>
    </row>
    <row r="530" spans="1:8" x14ac:dyDescent="0.25">
      <c r="A530" s="94"/>
      <c r="B530" s="93"/>
      <c r="H530" s="95"/>
    </row>
    <row r="531" spans="1:8" x14ac:dyDescent="0.25">
      <c r="A531" s="94"/>
      <c r="B531" s="93"/>
      <c r="H531" s="95"/>
    </row>
    <row r="532" spans="1:8" x14ac:dyDescent="0.25">
      <c r="A532" s="94"/>
      <c r="B532" s="93"/>
      <c r="H532" s="95"/>
    </row>
    <row r="533" spans="1:8" x14ac:dyDescent="0.25">
      <c r="A533" s="94"/>
      <c r="B533" s="93"/>
      <c r="H533" s="95"/>
    </row>
    <row r="534" spans="1:8" x14ac:dyDescent="0.25">
      <c r="A534" s="94"/>
      <c r="B534" s="93"/>
      <c r="H534" s="95"/>
    </row>
    <row r="535" spans="1:8" x14ac:dyDescent="0.25">
      <c r="A535" s="94"/>
      <c r="B535" s="93"/>
      <c r="H535" s="95"/>
    </row>
    <row r="536" spans="1:8" x14ac:dyDescent="0.25">
      <c r="A536" s="94"/>
      <c r="B536" s="93"/>
      <c r="H536" s="95"/>
    </row>
    <row r="537" spans="1:8" x14ac:dyDescent="0.25">
      <c r="A537" s="94"/>
      <c r="B537" s="93"/>
      <c r="H537" s="95"/>
    </row>
    <row r="538" spans="1:8" x14ac:dyDescent="0.25">
      <c r="A538" s="94"/>
      <c r="B538" s="93"/>
      <c r="H538" s="95"/>
    </row>
    <row r="539" spans="1:8" x14ac:dyDescent="0.25">
      <c r="A539" s="94"/>
      <c r="B539" s="93"/>
      <c r="H539" s="95"/>
    </row>
    <row r="540" spans="1:8" x14ac:dyDescent="0.25">
      <c r="A540" s="94"/>
      <c r="B540" s="93"/>
      <c r="H540" s="95"/>
    </row>
    <row r="541" spans="1:8" x14ac:dyDescent="0.25">
      <c r="A541" s="94"/>
      <c r="B541" s="93"/>
      <c r="H541" s="95"/>
    </row>
    <row r="542" spans="1:8" x14ac:dyDescent="0.25">
      <c r="A542" s="94"/>
      <c r="B542" s="93"/>
      <c r="H542" s="95"/>
    </row>
    <row r="543" spans="1:8" x14ac:dyDescent="0.25">
      <c r="A543" s="94"/>
      <c r="B543" s="93"/>
      <c r="H543" s="95"/>
    </row>
    <row r="544" spans="1:8" x14ac:dyDescent="0.25">
      <c r="A544" s="94"/>
      <c r="B544" s="93"/>
      <c r="H544" s="95"/>
    </row>
    <row r="545" spans="1:8" x14ac:dyDescent="0.25">
      <c r="A545" s="94"/>
      <c r="B545" s="93"/>
      <c r="H545" s="95"/>
    </row>
    <row r="546" spans="1:8" x14ac:dyDescent="0.25">
      <c r="A546" s="94"/>
      <c r="B546" s="93"/>
      <c r="H546" s="95"/>
    </row>
    <row r="547" spans="1:8" x14ac:dyDescent="0.25">
      <c r="A547" s="94"/>
      <c r="B547" s="93"/>
      <c r="H547" s="95"/>
    </row>
    <row r="548" spans="1:8" x14ac:dyDescent="0.25">
      <c r="A548" s="94"/>
      <c r="B548" s="93"/>
      <c r="H548" s="95"/>
    </row>
    <row r="549" spans="1:8" x14ac:dyDescent="0.25">
      <c r="A549" s="94"/>
      <c r="B549" s="93"/>
      <c r="H549" s="95"/>
    </row>
    <row r="550" spans="1:8" x14ac:dyDescent="0.25">
      <c r="A550" s="94"/>
      <c r="B550" s="93"/>
      <c r="H550" s="95"/>
    </row>
    <row r="551" spans="1:8" x14ac:dyDescent="0.25">
      <c r="A551" s="94"/>
      <c r="B551" s="93"/>
      <c r="H551" s="95"/>
    </row>
    <row r="552" spans="1:8" x14ac:dyDescent="0.25">
      <c r="A552" s="94"/>
      <c r="B552" s="93"/>
      <c r="H552" s="95"/>
    </row>
    <row r="553" spans="1:8" x14ac:dyDescent="0.25">
      <c r="A553" s="94"/>
      <c r="B553" s="93"/>
      <c r="H553" s="95"/>
    </row>
    <row r="554" spans="1:8" x14ac:dyDescent="0.25">
      <c r="A554" s="94"/>
      <c r="B554" s="93"/>
      <c r="H554" s="95"/>
    </row>
    <row r="555" spans="1:8" x14ac:dyDescent="0.25">
      <c r="A555" s="94"/>
      <c r="B555" s="93"/>
      <c r="H555" s="95"/>
    </row>
    <row r="556" spans="1:8" x14ac:dyDescent="0.25">
      <c r="A556" s="94"/>
      <c r="B556" s="93"/>
      <c r="H556" s="95"/>
    </row>
    <row r="557" spans="1:8" x14ac:dyDescent="0.25">
      <c r="A557" s="94"/>
      <c r="B557" s="93"/>
      <c r="H557" s="95"/>
    </row>
    <row r="558" spans="1:8" x14ac:dyDescent="0.25">
      <c r="A558" s="94"/>
      <c r="B558" s="93"/>
      <c r="H558" s="95"/>
    </row>
    <row r="559" spans="1:8" x14ac:dyDescent="0.25">
      <c r="A559" s="94"/>
      <c r="B559" s="93"/>
      <c r="H559" s="95"/>
    </row>
    <row r="560" spans="1:8" x14ac:dyDescent="0.25">
      <c r="A560" s="94"/>
      <c r="B560" s="93"/>
      <c r="H560" s="95"/>
    </row>
    <row r="561" spans="1:8" x14ac:dyDescent="0.25">
      <c r="A561" s="94"/>
      <c r="B561" s="93"/>
      <c r="H561" s="95"/>
    </row>
    <row r="562" spans="1:8" x14ac:dyDescent="0.25">
      <c r="A562" s="94"/>
      <c r="B562" s="93"/>
      <c r="H562" s="95"/>
    </row>
    <row r="563" spans="1:8" x14ac:dyDescent="0.25">
      <c r="A563" s="94"/>
      <c r="B563" s="93"/>
      <c r="H563" s="95"/>
    </row>
    <row r="564" spans="1:8" x14ac:dyDescent="0.25">
      <c r="A564" s="94"/>
      <c r="B564" s="93"/>
      <c r="H564" s="95"/>
    </row>
    <row r="565" spans="1:8" x14ac:dyDescent="0.25">
      <c r="A565" s="94"/>
      <c r="B565" s="93"/>
      <c r="H565" s="95"/>
    </row>
    <row r="566" spans="1:8" x14ac:dyDescent="0.25">
      <c r="A566" s="94"/>
      <c r="B566" s="93"/>
      <c r="H566" s="95"/>
    </row>
    <row r="567" spans="1:8" x14ac:dyDescent="0.25">
      <c r="A567" s="94"/>
      <c r="B567" s="93"/>
      <c r="H567" s="95"/>
    </row>
    <row r="568" spans="1:8" x14ac:dyDescent="0.25">
      <c r="A568" s="94"/>
      <c r="B568" s="93"/>
      <c r="H568" s="95"/>
    </row>
    <row r="569" spans="1:8" x14ac:dyDescent="0.25">
      <c r="A569" s="94"/>
      <c r="B569" s="93"/>
      <c r="H569" s="95"/>
    </row>
    <row r="570" spans="1:8" x14ac:dyDescent="0.25">
      <c r="A570" s="94"/>
      <c r="B570" s="93"/>
      <c r="H570" s="95"/>
    </row>
    <row r="571" spans="1:8" x14ac:dyDescent="0.25">
      <c r="A571" s="94"/>
      <c r="B571" s="93"/>
      <c r="H571" s="95"/>
    </row>
    <row r="572" spans="1:8" x14ac:dyDescent="0.25">
      <c r="A572" s="94"/>
      <c r="B572" s="93"/>
      <c r="H572" s="95"/>
    </row>
    <row r="573" spans="1:8" x14ac:dyDescent="0.25">
      <c r="A573" s="94"/>
      <c r="B573" s="93"/>
      <c r="H573" s="95"/>
    </row>
    <row r="574" spans="1:8" x14ac:dyDescent="0.25">
      <c r="A574" s="94"/>
      <c r="B574" s="93"/>
      <c r="H574" s="95"/>
    </row>
    <row r="575" spans="1:8" x14ac:dyDescent="0.25">
      <c r="A575" s="94"/>
      <c r="B575" s="93"/>
      <c r="H575" s="95"/>
    </row>
    <row r="576" spans="1:8" x14ac:dyDescent="0.25">
      <c r="A576" s="94"/>
      <c r="B576" s="93"/>
      <c r="H576" s="95"/>
    </row>
    <row r="577" spans="1:8" x14ac:dyDescent="0.25">
      <c r="A577" s="94"/>
      <c r="B577" s="93"/>
      <c r="H577" s="95"/>
    </row>
    <row r="578" spans="1:8" x14ac:dyDescent="0.25">
      <c r="A578" s="94"/>
      <c r="B578" s="93"/>
      <c r="H578" s="95"/>
    </row>
    <row r="579" spans="1:8" x14ac:dyDescent="0.25">
      <c r="A579" s="94"/>
      <c r="B579" s="93"/>
      <c r="H579" s="95"/>
    </row>
    <row r="580" spans="1:8" x14ac:dyDescent="0.25">
      <c r="A580" s="94"/>
      <c r="B580" s="93"/>
      <c r="H580" s="95"/>
    </row>
    <row r="581" spans="1:8" x14ac:dyDescent="0.25">
      <c r="A581" s="94"/>
      <c r="B581" s="93"/>
      <c r="H581" s="95"/>
    </row>
    <row r="582" spans="1:8" x14ac:dyDescent="0.25">
      <c r="A582" s="94"/>
      <c r="B582" s="93"/>
      <c r="H582" s="95"/>
    </row>
    <row r="583" spans="1:8" x14ac:dyDescent="0.25">
      <c r="A583" s="94"/>
      <c r="B583" s="93"/>
      <c r="H583" s="95"/>
    </row>
    <row r="584" spans="1:8" x14ac:dyDescent="0.25">
      <c r="A584" s="94"/>
      <c r="B584" s="93"/>
      <c r="H584" s="95"/>
    </row>
    <row r="585" spans="1:8" x14ac:dyDescent="0.25">
      <c r="A585" s="94"/>
      <c r="B585" s="93"/>
      <c r="H585" s="95"/>
    </row>
    <row r="586" spans="1:8" x14ac:dyDescent="0.25">
      <c r="A586" s="94"/>
      <c r="B586" s="93"/>
      <c r="H586" s="95"/>
    </row>
    <row r="587" spans="1:8" x14ac:dyDescent="0.25">
      <c r="A587" s="94"/>
      <c r="B587" s="93"/>
      <c r="H587" s="95"/>
    </row>
    <row r="588" spans="1:8" x14ac:dyDescent="0.25">
      <c r="A588" s="94"/>
      <c r="B588" s="93"/>
      <c r="H588" s="95"/>
    </row>
    <row r="589" spans="1:8" x14ac:dyDescent="0.25">
      <c r="A589" s="94"/>
      <c r="B589" s="93"/>
      <c r="H589" s="95"/>
    </row>
    <row r="590" spans="1:8" x14ac:dyDescent="0.25">
      <c r="A590" s="94"/>
      <c r="B590" s="93"/>
      <c r="H590" s="95"/>
    </row>
    <row r="591" spans="1:8" x14ac:dyDescent="0.25">
      <c r="A591" s="94"/>
      <c r="B591" s="93"/>
      <c r="H591" s="95"/>
    </row>
    <row r="592" spans="1:8" x14ac:dyDescent="0.25">
      <c r="A592" s="94"/>
      <c r="B592" s="93"/>
      <c r="H592" s="95"/>
    </row>
    <row r="593" spans="1:8" x14ac:dyDescent="0.25">
      <c r="A593" s="94"/>
      <c r="B593" s="93"/>
      <c r="H593" s="95"/>
    </row>
    <row r="594" spans="1:8" x14ac:dyDescent="0.25">
      <c r="A594" s="94"/>
      <c r="B594" s="93"/>
      <c r="H594" s="95"/>
    </row>
    <row r="595" spans="1:8" x14ac:dyDescent="0.25">
      <c r="A595" s="94"/>
      <c r="B595" s="93"/>
      <c r="H595" s="95"/>
    </row>
    <row r="596" spans="1:8" x14ac:dyDescent="0.25">
      <c r="A596" s="94"/>
      <c r="B596" s="93"/>
      <c r="H596" s="95"/>
    </row>
    <row r="597" spans="1:8" x14ac:dyDescent="0.25">
      <c r="A597" s="94"/>
      <c r="B597" s="93"/>
      <c r="H597" s="95"/>
    </row>
    <row r="598" spans="1:8" x14ac:dyDescent="0.25">
      <c r="A598" s="94"/>
      <c r="B598" s="93"/>
      <c r="H598" s="95"/>
    </row>
    <row r="599" spans="1:8" x14ac:dyDescent="0.25">
      <c r="A599" s="94"/>
      <c r="B599" s="93"/>
      <c r="H599" s="95"/>
    </row>
    <row r="600" spans="1:8" x14ac:dyDescent="0.25">
      <c r="A600" s="94"/>
      <c r="B600" s="93"/>
      <c r="H600" s="95"/>
    </row>
    <row r="601" spans="1:8" x14ac:dyDescent="0.25">
      <c r="A601" s="94"/>
      <c r="B601" s="93"/>
      <c r="H601" s="95"/>
    </row>
    <row r="602" spans="1:8" x14ac:dyDescent="0.25">
      <c r="A602" s="94"/>
      <c r="B602" s="93"/>
      <c r="H602" s="95"/>
    </row>
    <row r="603" spans="1:8" x14ac:dyDescent="0.25">
      <c r="A603" s="94"/>
      <c r="B603" s="93"/>
      <c r="H603" s="95"/>
    </row>
    <row r="604" spans="1:8" x14ac:dyDescent="0.25">
      <c r="A604" s="94"/>
      <c r="B604" s="93"/>
      <c r="H604" s="95"/>
    </row>
    <row r="605" spans="1:8" x14ac:dyDescent="0.25">
      <c r="A605" s="94"/>
      <c r="B605" s="93"/>
      <c r="H605" s="95"/>
    </row>
    <row r="606" spans="1:8" x14ac:dyDescent="0.25">
      <c r="A606" s="94"/>
      <c r="B606" s="93"/>
      <c r="H606" s="95"/>
    </row>
    <row r="607" spans="1:8" x14ac:dyDescent="0.25">
      <c r="A607" s="94"/>
      <c r="B607" s="93"/>
      <c r="H607" s="95"/>
    </row>
    <row r="608" spans="1:8" x14ac:dyDescent="0.25">
      <c r="A608" s="94"/>
      <c r="B608" s="93"/>
      <c r="H608" s="95"/>
    </row>
    <row r="609" spans="1:8" x14ac:dyDescent="0.25">
      <c r="A609" s="94"/>
      <c r="B609" s="93"/>
      <c r="H609" s="95"/>
    </row>
    <row r="610" spans="1:8" x14ac:dyDescent="0.25">
      <c r="A610" s="94"/>
      <c r="B610" s="93"/>
      <c r="H610" s="95"/>
    </row>
    <row r="611" spans="1:8" x14ac:dyDescent="0.25">
      <c r="A611" s="94"/>
      <c r="B611" s="93"/>
      <c r="H611" s="95"/>
    </row>
    <row r="612" spans="1:8" x14ac:dyDescent="0.25">
      <c r="A612" s="94"/>
      <c r="B612" s="93"/>
      <c r="H612" s="95"/>
    </row>
    <row r="613" spans="1:8" x14ac:dyDescent="0.25">
      <c r="A613" s="94"/>
      <c r="B613" s="93"/>
      <c r="H613" s="95"/>
    </row>
    <row r="614" spans="1:8" x14ac:dyDescent="0.25">
      <c r="A614" s="94"/>
      <c r="B614" s="93"/>
      <c r="H614" s="95"/>
    </row>
    <row r="615" spans="1:8" x14ac:dyDescent="0.25">
      <c r="A615" s="94"/>
      <c r="B615" s="93"/>
      <c r="H615" s="95"/>
    </row>
    <row r="616" spans="1:8" x14ac:dyDescent="0.25">
      <c r="A616" s="94"/>
      <c r="B616" s="93"/>
      <c r="H616" s="95"/>
    </row>
    <row r="617" spans="1:8" x14ac:dyDescent="0.25">
      <c r="A617" s="94"/>
      <c r="B617" s="93"/>
      <c r="H617" s="95"/>
    </row>
    <row r="618" spans="1:8" x14ac:dyDescent="0.25">
      <c r="A618" s="94"/>
      <c r="B618" s="93"/>
      <c r="H618" s="95"/>
    </row>
    <row r="619" spans="1:8" x14ac:dyDescent="0.25">
      <c r="A619" s="94"/>
      <c r="B619" s="93"/>
      <c r="H619" s="95"/>
    </row>
    <row r="620" spans="1:8" x14ac:dyDescent="0.25">
      <c r="A620" s="94"/>
      <c r="B620" s="93"/>
      <c r="H620" s="95"/>
    </row>
    <row r="621" spans="1:8" x14ac:dyDescent="0.25">
      <c r="A621" s="94"/>
      <c r="B621" s="93"/>
      <c r="H621" s="95"/>
    </row>
    <row r="622" spans="1:8" x14ac:dyDescent="0.25">
      <c r="A622" s="94"/>
      <c r="B622" s="93"/>
      <c r="H622" s="95"/>
    </row>
    <row r="623" spans="1:8" x14ac:dyDescent="0.25">
      <c r="A623" s="94"/>
      <c r="B623" s="93"/>
      <c r="H623" s="95"/>
    </row>
    <row r="624" spans="1:8" x14ac:dyDescent="0.25">
      <c r="A624" s="94"/>
      <c r="B624" s="93"/>
      <c r="H624" s="95"/>
    </row>
    <row r="625" spans="1:8" x14ac:dyDescent="0.25">
      <c r="A625" s="94"/>
      <c r="B625" s="93"/>
      <c r="H625" s="95"/>
    </row>
    <row r="626" spans="1:8" x14ac:dyDescent="0.25">
      <c r="A626" s="94"/>
      <c r="B626" s="93"/>
      <c r="H626" s="95"/>
    </row>
    <row r="627" spans="1:8" x14ac:dyDescent="0.25">
      <c r="A627" s="94"/>
      <c r="B627" s="93"/>
      <c r="H627" s="95"/>
    </row>
    <row r="628" spans="1:8" x14ac:dyDescent="0.25">
      <c r="A628" s="94"/>
      <c r="B628" s="93"/>
      <c r="H628" s="95"/>
    </row>
    <row r="629" spans="1:8" x14ac:dyDescent="0.25">
      <c r="A629" s="94"/>
      <c r="B629" s="93"/>
      <c r="H629" s="95"/>
    </row>
    <row r="630" spans="1:8" x14ac:dyDescent="0.25">
      <c r="A630" s="94"/>
      <c r="B630" s="93"/>
      <c r="H630" s="95"/>
    </row>
    <row r="631" spans="1:8" x14ac:dyDescent="0.25">
      <c r="A631" s="94"/>
      <c r="B631" s="93"/>
      <c r="H631" s="95"/>
    </row>
    <row r="632" spans="1:8" x14ac:dyDescent="0.25">
      <c r="A632" s="94"/>
      <c r="B632" s="93"/>
      <c r="H632" s="95"/>
    </row>
    <row r="633" spans="1:8" x14ac:dyDescent="0.25">
      <c r="A633" s="94"/>
      <c r="B633" s="93"/>
      <c r="H633" s="95"/>
    </row>
    <row r="634" spans="1:8" x14ac:dyDescent="0.25">
      <c r="A634" s="94"/>
      <c r="B634" s="93"/>
      <c r="H634" s="95"/>
    </row>
    <row r="635" spans="1:8" x14ac:dyDescent="0.25">
      <c r="A635" s="94"/>
      <c r="B635" s="93"/>
      <c r="H635" s="95"/>
    </row>
    <row r="636" spans="1:8" x14ac:dyDescent="0.25">
      <c r="A636" s="94"/>
      <c r="B636" s="93"/>
      <c r="H636" s="95"/>
    </row>
    <row r="637" spans="1:8" x14ac:dyDescent="0.25">
      <c r="A637" s="94"/>
      <c r="B637" s="93"/>
      <c r="H637" s="95"/>
    </row>
    <row r="638" spans="1:8" x14ac:dyDescent="0.25">
      <c r="A638" s="94"/>
      <c r="B638" s="93"/>
      <c r="H638" s="95"/>
    </row>
    <row r="639" spans="1:8" x14ac:dyDescent="0.25">
      <c r="A639" s="94"/>
      <c r="B639" s="93"/>
      <c r="H639" s="95"/>
    </row>
    <row r="640" spans="1:8" x14ac:dyDescent="0.25">
      <c r="A640" s="94"/>
      <c r="B640" s="93"/>
      <c r="H640" s="95"/>
    </row>
    <row r="641" spans="1:8" x14ac:dyDescent="0.25">
      <c r="A641" s="94"/>
      <c r="B641" s="93"/>
      <c r="H641" s="95"/>
    </row>
    <row r="642" spans="1:8" x14ac:dyDescent="0.25">
      <c r="A642" s="94"/>
      <c r="B642" s="93"/>
      <c r="H642" s="95"/>
    </row>
    <row r="643" spans="1:8" x14ac:dyDescent="0.25">
      <c r="A643" s="94"/>
      <c r="B643" s="93"/>
      <c r="H643" s="95"/>
    </row>
    <row r="644" spans="1:8" x14ac:dyDescent="0.25">
      <c r="A644" s="94"/>
      <c r="B644" s="93"/>
      <c r="H644" s="95"/>
    </row>
    <row r="645" spans="1:8" x14ac:dyDescent="0.25">
      <c r="A645" s="94"/>
      <c r="B645" s="93"/>
      <c r="H645" s="95"/>
    </row>
    <row r="646" spans="1:8" x14ac:dyDescent="0.25">
      <c r="A646" s="94"/>
      <c r="B646" s="93"/>
      <c r="H646" s="95"/>
    </row>
    <row r="647" spans="1:8" x14ac:dyDescent="0.25">
      <c r="A647" s="94"/>
      <c r="B647" s="93"/>
      <c r="H647" s="95"/>
    </row>
    <row r="648" spans="1:8" x14ac:dyDescent="0.25">
      <c r="A648" s="94"/>
      <c r="B648" s="93"/>
      <c r="H648" s="95"/>
    </row>
    <row r="649" spans="1:8" x14ac:dyDescent="0.25">
      <c r="A649" s="94"/>
      <c r="B649" s="93"/>
      <c r="H649" s="95"/>
    </row>
    <row r="650" spans="1:8" x14ac:dyDescent="0.25">
      <c r="A650" s="94"/>
      <c r="B650" s="93"/>
      <c r="H650" s="95"/>
    </row>
    <row r="651" spans="1:8" x14ac:dyDescent="0.25">
      <c r="A651" s="94"/>
      <c r="B651" s="93"/>
      <c r="H651" s="95"/>
    </row>
    <row r="652" spans="1:8" x14ac:dyDescent="0.25">
      <c r="A652" s="94"/>
      <c r="B652" s="93"/>
      <c r="H652" s="95"/>
    </row>
    <row r="653" spans="1:8" x14ac:dyDescent="0.25">
      <c r="A653" s="94"/>
      <c r="B653" s="93"/>
      <c r="H653" s="95"/>
    </row>
    <row r="654" spans="1:8" x14ac:dyDescent="0.25">
      <c r="A654" s="94"/>
      <c r="B654" s="93"/>
      <c r="H654" s="95"/>
    </row>
    <row r="655" spans="1:8" x14ac:dyDescent="0.25">
      <c r="A655" s="94"/>
      <c r="B655" s="93"/>
      <c r="H655" s="95"/>
    </row>
    <row r="656" spans="1:8" x14ac:dyDescent="0.25">
      <c r="A656" s="94"/>
      <c r="B656" s="93"/>
      <c r="H656" s="95"/>
    </row>
    <row r="657" spans="1:8" x14ac:dyDescent="0.25">
      <c r="A657" s="94"/>
      <c r="B657" s="93"/>
      <c r="H657" s="95"/>
    </row>
    <row r="658" spans="1:8" x14ac:dyDescent="0.25">
      <c r="A658" s="94"/>
      <c r="B658" s="93"/>
      <c r="H658" s="95"/>
    </row>
    <row r="659" spans="1:8" x14ac:dyDescent="0.25">
      <c r="A659" s="94"/>
      <c r="B659" s="93"/>
      <c r="H659" s="95"/>
    </row>
    <row r="660" spans="1:8" x14ac:dyDescent="0.25">
      <c r="A660" s="94"/>
      <c r="B660" s="93"/>
      <c r="H660" s="95"/>
    </row>
    <row r="661" spans="1:8" x14ac:dyDescent="0.25">
      <c r="A661" s="94"/>
      <c r="B661" s="93"/>
      <c r="H661" s="95"/>
    </row>
    <row r="662" spans="1:8" x14ac:dyDescent="0.25">
      <c r="A662" s="94"/>
      <c r="B662" s="93"/>
      <c r="H662" s="95"/>
    </row>
    <row r="663" spans="1:8" x14ac:dyDescent="0.25">
      <c r="A663" s="94"/>
      <c r="B663" s="93"/>
      <c r="H663" s="95"/>
    </row>
    <row r="664" spans="1:8" x14ac:dyDescent="0.25">
      <c r="A664" s="94"/>
      <c r="B664" s="93"/>
      <c r="H664" s="95"/>
    </row>
    <row r="665" spans="1:8" x14ac:dyDescent="0.25">
      <c r="A665" s="94"/>
      <c r="B665" s="93"/>
      <c r="H665" s="95"/>
    </row>
    <row r="666" spans="1:8" x14ac:dyDescent="0.25">
      <c r="A666" s="94"/>
      <c r="B666" s="93"/>
      <c r="H666" s="95"/>
    </row>
    <row r="667" spans="1:8" x14ac:dyDescent="0.25">
      <c r="A667" s="94"/>
      <c r="B667" s="93"/>
      <c r="H667" s="95"/>
    </row>
    <row r="668" spans="1:8" x14ac:dyDescent="0.25">
      <c r="A668" s="94"/>
      <c r="B668" s="93"/>
      <c r="H668" s="95"/>
    </row>
    <row r="669" spans="1:8" x14ac:dyDescent="0.25">
      <c r="A669" s="94"/>
      <c r="B669" s="93"/>
      <c r="H669" s="95"/>
    </row>
    <row r="670" spans="1:8" x14ac:dyDescent="0.25">
      <c r="A670" s="94"/>
      <c r="B670" s="93"/>
      <c r="H670" s="95"/>
    </row>
    <row r="671" spans="1:8" x14ac:dyDescent="0.25">
      <c r="A671" s="94"/>
      <c r="B671" s="93"/>
      <c r="H671" s="95"/>
    </row>
    <row r="672" spans="1:8" x14ac:dyDescent="0.25">
      <c r="A672" s="94"/>
      <c r="B672" s="93"/>
      <c r="H672" s="95"/>
    </row>
    <row r="673" spans="1:8" x14ac:dyDescent="0.25">
      <c r="A673" s="94"/>
      <c r="B673" s="93"/>
      <c r="H673" s="95"/>
    </row>
    <row r="674" spans="1:8" x14ac:dyDescent="0.25">
      <c r="A674" s="94"/>
      <c r="B674" s="93"/>
      <c r="H674" s="95"/>
    </row>
    <row r="675" spans="1:8" x14ac:dyDescent="0.25">
      <c r="A675" s="94"/>
      <c r="B675" s="93"/>
      <c r="H675" s="95"/>
    </row>
    <row r="676" spans="1:8" x14ac:dyDescent="0.25">
      <c r="A676" s="94"/>
      <c r="B676" s="93"/>
      <c r="H676" s="95"/>
    </row>
    <row r="677" spans="1:8" x14ac:dyDescent="0.25">
      <c r="A677" s="94"/>
      <c r="B677" s="93"/>
      <c r="H677" s="95"/>
    </row>
    <row r="678" spans="1:8" x14ac:dyDescent="0.25">
      <c r="A678" s="94"/>
      <c r="B678" s="93"/>
      <c r="H678" s="95"/>
    </row>
    <row r="679" spans="1:8" x14ac:dyDescent="0.25">
      <c r="A679" s="94"/>
      <c r="B679" s="93"/>
      <c r="H679" s="95"/>
    </row>
    <row r="680" spans="1:8" x14ac:dyDescent="0.25">
      <c r="A680" s="94"/>
      <c r="B680" s="93"/>
      <c r="H680" s="95"/>
    </row>
    <row r="681" spans="1:8" x14ac:dyDescent="0.25">
      <c r="A681" s="94"/>
      <c r="B681" s="93"/>
      <c r="H681" s="95"/>
    </row>
    <row r="682" spans="1:8" x14ac:dyDescent="0.25">
      <c r="A682" s="94"/>
      <c r="B682" s="93"/>
      <c r="H682" s="95"/>
    </row>
    <row r="683" spans="1:8" x14ac:dyDescent="0.25">
      <c r="A683" s="94"/>
      <c r="B683" s="93"/>
      <c r="H683" s="95"/>
    </row>
    <row r="684" spans="1:8" x14ac:dyDescent="0.25">
      <c r="A684" s="94"/>
      <c r="B684" s="93"/>
      <c r="H684" s="95"/>
    </row>
    <row r="685" spans="1:8" x14ac:dyDescent="0.25">
      <c r="A685" s="94"/>
      <c r="B685" s="93"/>
      <c r="H685" s="95"/>
    </row>
    <row r="686" spans="1:8" x14ac:dyDescent="0.25">
      <c r="A686" s="94"/>
      <c r="B686" s="93"/>
      <c r="H686" s="95"/>
    </row>
    <row r="687" spans="1:8" x14ac:dyDescent="0.25">
      <c r="A687" s="94"/>
      <c r="B687" s="93"/>
      <c r="H687" s="95"/>
    </row>
    <row r="688" spans="1:8" x14ac:dyDescent="0.25">
      <c r="A688" s="94"/>
      <c r="B688" s="93"/>
      <c r="H688" s="95"/>
    </row>
    <row r="689" spans="1:8" x14ac:dyDescent="0.25">
      <c r="A689" s="94"/>
      <c r="B689" s="93"/>
      <c r="H689" s="95"/>
    </row>
    <row r="690" spans="1:8" x14ac:dyDescent="0.25">
      <c r="A690" s="94"/>
      <c r="B690" s="93"/>
      <c r="H690" s="95"/>
    </row>
    <row r="691" spans="1:8" x14ac:dyDescent="0.25">
      <c r="A691" s="94"/>
      <c r="B691" s="93"/>
      <c r="H691" s="95"/>
    </row>
    <row r="692" spans="1:8" x14ac:dyDescent="0.25">
      <c r="A692" s="94"/>
      <c r="B692" s="93"/>
      <c r="H692" s="95"/>
    </row>
    <row r="693" spans="1:8" x14ac:dyDescent="0.25">
      <c r="A693" s="94"/>
      <c r="B693" s="93"/>
      <c r="H693" s="95"/>
    </row>
    <row r="694" spans="1:8" x14ac:dyDescent="0.25">
      <c r="A694" s="94"/>
      <c r="B694" s="93"/>
      <c r="H694" s="95"/>
    </row>
    <row r="695" spans="1:8" x14ac:dyDescent="0.25">
      <c r="A695" s="94"/>
      <c r="B695" s="93"/>
      <c r="H695" s="95"/>
    </row>
    <row r="696" spans="1:8" x14ac:dyDescent="0.25">
      <c r="A696" s="94"/>
      <c r="B696" s="93"/>
      <c r="H696" s="95"/>
    </row>
    <row r="697" spans="1:8" x14ac:dyDescent="0.25">
      <c r="A697" s="94"/>
      <c r="B697" s="93"/>
      <c r="H697" s="95"/>
    </row>
    <row r="698" spans="1:8" x14ac:dyDescent="0.25">
      <c r="A698" s="94"/>
      <c r="B698" s="93"/>
      <c r="H698" s="95"/>
    </row>
    <row r="699" spans="1:8" x14ac:dyDescent="0.25">
      <c r="A699" s="94"/>
      <c r="B699" s="93"/>
      <c r="H699" s="95"/>
    </row>
    <row r="700" spans="1:8" x14ac:dyDescent="0.25">
      <c r="A700" s="94"/>
      <c r="B700" s="93"/>
      <c r="H700" s="95"/>
    </row>
    <row r="701" spans="1:8" x14ac:dyDescent="0.25">
      <c r="A701" s="94"/>
      <c r="B701" s="93"/>
      <c r="H701" s="95"/>
    </row>
    <row r="702" spans="1:8" x14ac:dyDescent="0.25">
      <c r="A702" s="94"/>
      <c r="B702" s="93"/>
      <c r="H702" s="95"/>
    </row>
    <row r="703" spans="1:8" x14ac:dyDescent="0.25">
      <c r="A703" s="94"/>
      <c r="B703" s="93"/>
      <c r="H703" s="95"/>
    </row>
    <row r="704" spans="1:8" x14ac:dyDescent="0.25">
      <c r="A704" s="94"/>
      <c r="B704" s="93"/>
      <c r="H704" s="95"/>
    </row>
    <row r="705" spans="1:8" x14ac:dyDescent="0.25">
      <c r="A705" s="94"/>
      <c r="B705" s="93"/>
      <c r="H705" s="95"/>
    </row>
    <row r="706" spans="1:8" x14ac:dyDescent="0.25">
      <c r="A706" s="94"/>
      <c r="B706" s="93"/>
      <c r="H706" s="95"/>
    </row>
    <row r="707" spans="1:8" x14ac:dyDescent="0.25">
      <c r="A707" s="94"/>
      <c r="B707" s="93"/>
      <c r="H707" s="95"/>
    </row>
    <row r="708" spans="1:8" x14ac:dyDescent="0.25">
      <c r="A708" s="94"/>
      <c r="B708" s="93"/>
      <c r="H708" s="95"/>
    </row>
    <row r="709" spans="1:8" x14ac:dyDescent="0.25">
      <c r="A709" s="94"/>
      <c r="B709" s="93"/>
      <c r="H709" s="95"/>
    </row>
    <row r="710" spans="1:8" x14ac:dyDescent="0.25">
      <c r="A710" s="94"/>
      <c r="B710" s="93"/>
      <c r="H710" s="95"/>
    </row>
    <row r="711" spans="1:8" x14ac:dyDescent="0.25">
      <c r="A711" s="94"/>
      <c r="B711" s="93"/>
      <c r="H711" s="95"/>
    </row>
    <row r="712" spans="1:8" x14ac:dyDescent="0.25">
      <c r="A712" s="94"/>
      <c r="B712" s="93"/>
      <c r="H712" s="95"/>
    </row>
    <row r="713" spans="1:8" x14ac:dyDescent="0.25">
      <c r="A713" s="94"/>
      <c r="B713" s="93"/>
      <c r="H713" s="95"/>
    </row>
    <row r="714" spans="1:8" x14ac:dyDescent="0.25">
      <c r="A714" s="94"/>
      <c r="B714" s="93"/>
      <c r="H714" s="95"/>
    </row>
    <row r="715" spans="1:8" x14ac:dyDescent="0.25">
      <c r="A715" s="94"/>
      <c r="B715" s="93"/>
      <c r="H715" s="95"/>
    </row>
    <row r="716" spans="1:8" x14ac:dyDescent="0.25">
      <c r="A716" s="94"/>
      <c r="B716" s="93"/>
      <c r="H716" s="95"/>
    </row>
    <row r="717" spans="1:8" x14ac:dyDescent="0.25">
      <c r="A717" s="94"/>
      <c r="B717" s="93"/>
      <c r="H717" s="95"/>
    </row>
    <row r="718" spans="1:8" x14ac:dyDescent="0.25">
      <c r="A718" s="94"/>
      <c r="B718" s="93"/>
      <c r="H718" s="95"/>
    </row>
    <row r="719" spans="1:8" x14ac:dyDescent="0.25">
      <c r="A719" s="94"/>
      <c r="B719" s="93"/>
      <c r="H719" s="95"/>
    </row>
    <row r="720" spans="1:8" x14ac:dyDescent="0.25">
      <c r="A720" s="94"/>
      <c r="B720" s="93"/>
      <c r="H720" s="95"/>
    </row>
    <row r="721" spans="1:8" x14ac:dyDescent="0.25">
      <c r="A721" s="94"/>
      <c r="B721" s="93"/>
      <c r="H721" s="95"/>
    </row>
    <row r="722" spans="1:8" x14ac:dyDescent="0.25">
      <c r="A722" s="94"/>
      <c r="B722" s="93"/>
      <c r="H722" s="95"/>
    </row>
    <row r="723" spans="1:8" x14ac:dyDescent="0.25">
      <c r="A723" s="94"/>
      <c r="B723" s="93"/>
      <c r="H723" s="95"/>
    </row>
    <row r="724" spans="1:8" x14ac:dyDescent="0.25">
      <c r="A724" s="94"/>
      <c r="B724" s="93"/>
      <c r="H724" s="95"/>
    </row>
    <row r="725" spans="1:8" x14ac:dyDescent="0.25">
      <c r="A725" s="94"/>
      <c r="B725" s="93"/>
      <c r="H725" s="95"/>
    </row>
    <row r="726" spans="1:8" x14ac:dyDescent="0.25">
      <c r="A726" s="94"/>
      <c r="B726" s="93"/>
      <c r="H726" s="95"/>
    </row>
    <row r="727" spans="1:8" x14ac:dyDescent="0.25">
      <c r="A727" s="94"/>
      <c r="B727" s="93"/>
      <c r="H727" s="95"/>
    </row>
    <row r="728" spans="1:8" x14ac:dyDescent="0.25">
      <c r="A728" s="94"/>
      <c r="B728" s="93"/>
      <c r="H728" s="95"/>
    </row>
    <row r="729" spans="1:8" x14ac:dyDescent="0.25">
      <c r="A729" s="94"/>
      <c r="B729" s="93"/>
      <c r="H729" s="95"/>
    </row>
    <row r="730" spans="1:8" x14ac:dyDescent="0.25">
      <c r="A730" s="94"/>
      <c r="B730" s="93"/>
      <c r="H730" s="95"/>
    </row>
    <row r="731" spans="1:8" x14ac:dyDescent="0.25">
      <c r="A731" s="94"/>
      <c r="B731" s="93"/>
      <c r="H731" s="95"/>
    </row>
    <row r="732" spans="1:8" x14ac:dyDescent="0.25">
      <c r="A732" s="94"/>
      <c r="B732" s="93"/>
      <c r="H732" s="95"/>
    </row>
    <row r="733" spans="1:8" x14ac:dyDescent="0.25">
      <c r="A733" s="94"/>
      <c r="B733" s="93"/>
      <c r="H733" s="95"/>
    </row>
    <row r="734" spans="1:8" x14ac:dyDescent="0.25">
      <c r="A734" s="94"/>
      <c r="B734" s="93"/>
      <c r="H734" s="95"/>
    </row>
    <row r="735" spans="1:8" x14ac:dyDescent="0.25">
      <c r="A735" s="94"/>
      <c r="B735" s="93"/>
      <c r="H735" s="95"/>
    </row>
    <row r="736" spans="1:8" x14ac:dyDescent="0.25">
      <c r="A736" s="94"/>
      <c r="B736" s="93"/>
      <c r="H736" s="95"/>
    </row>
    <row r="737" spans="1:8" x14ac:dyDescent="0.25">
      <c r="A737" s="94"/>
      <c r="B737" s="93"/>
      <c r="H737" s="95"/>
    </row>
    <row r="738" spans="1:8" x14ac:dyDescent="0.25">
      <c r="A738" s="94"/>
      <c r="B738" s="93"/>
      <c r="H738" s="95"/>
    </row>
    <row r="739" spans="1:8" x14ac:dyDescent="0.25">
      <c r="A739" s="94"/>
      <c r="B739" s="93"/>
      <c r="H739" s="95"/>
    </row>
    <row r="740" spans="1:8" x14ac:dyDescent="0.25">
      <c r="A740" s="94"/>
      <c r="B740" s="93"/>
      <c r="H740" s="95"/>
    </row>
    <row r="741" spans="1:8" x14ac:dyDescent="0.25">
      <c r="A741" s="94"/>
      <c r="B741" s="93"/>
      <c r="H741" s="95"/>
    </row>
    <row r="742" spans="1:8" x14ac:dyDescent="0.25">
      <c r="A742" s="94"/>
      <c r="B742" s="93"/>
      <c r="H742" s="95"/>
    </row>
    <row r="743" spans="1:8" x14ac:dyDescent="0.25">
      <c r="A743" s="94"/>
      <c r="B743" s="93"/>
      <c r="H743" s="95"/>
    </row>
    <row r="744" spans="1:8" x14ac:dyDescent="0.25">
      <c r="A744" s="94"/>
      <c r="B744" s="93"/>
      <c r="H744" s="95"/>
    </row>
    <row r="745" spans="1:8" x14ac:dyDescent="0.25">
      <c r="A745" s="94"/>
      <c r="B745" s="93"/>
      <c r="H745" s="95"/>
    </row>
    <row r="746" spans="1:8" x14ac:dyDescent="0.25">
      <c r="A746" s="94"/>
      <c r="B746" s="93"/>
      <c r="H746" s="95"/>
    </row>
    <row r="747" spans="1:8" x14ac:dyDescent="0.25">
      <c r="A747" s="94"/>
      <c r="B747" s="93"/>
      <c r="H747" s="95"/>
    </row>
    <row r="748" spans="1:8" x14ac:dyDescent="0.25">
      <c r="A748" s="94"/>
      <c r="B748" s="93"/>
      <c r="H748" s="95"/>
    </row>
    <row r="749" spans="1:8" x14ac:dyDescent="0.25">
      <c r="A749" s="94"/>
      <c r="B749" s="93"/>
      <c r="H749" s="95"/>
    </row>
    <row r="750" spans="1:8" x14ac:dyDescent="0.25">
      <c r="A750" s="94"/>
      <c r="B750" s="93"/>
      <c r="H750" s="95"/>
    </row>
    <row r="751" spans="1:8" x14ac:dyDescent="0.25">
      <c r="A751" s="94"/>
      <c r="B751" s="93"/>
      <c r="H751" s="95"/>
    </row>
    <row r="752" spans="1:8" x14ac:dyDescent="0.25">
      <c r="A752" s="94"/>
      <c r="B752" s="93"/>
      <c r="H752" s="95"/>
    </row>
    <row r="753" spans="1:8" x14ac:dyDescent="0.25">
      <c r="A753" s="94"/>
      <c r="B753" s="93"/>
      <c r="H753" s="95"/>
    </row>
    <row r="754" spans="1:8" x14ac:dyDescent="0.25">
      <c r="A754" s="94"/>
      <c r="B754" s="93"/>
      <c r="H754" s="95"/>
    </row>
    <row r="755" spans="1:8" x14ac:dyDescent="0.25">
      <c r="A755" s="94"/>
      <c r="B755" s="93"/>
      <c r="H755" s="95"/>
    </row>
    <row r="756" spans="1:8" x14ac:dyDescent="0.25">
      <c r="A756" s="94"/>
      <c r="B756" s="93"/>
      <c r="H756" s="95"/>
    </row>
    <row r="757" spans="1:8" x14ac:dyDescent="0.25">
      <c r="A757" s="94"/>
      <c r="B757" s="93"/>
      <c r="H757" s="95"/>
    </row>
    <row r="758" spans="1:8" x14ac:dyDescent="0.25">
      <c r="A758" s="94"/>
      <c r="B758" s="93"/>
      <c r="H758" s="95"/>
    </row>
    <row r="759" spans="1:8" x14ac:dyDescent="0.25">
      <c r="A759" s="94"/>
      <c r="B759" s="93"/>
      <c r="H759" s="95"/>
    </row>
    <row r="760" spans="1:8" x14ac:dyDescent="0.25">
      <c r="A760" s="94"/>
      <c r="B760" s="93"/>
      <c r="H760" s="95"/>
    </row>
    <row r="761" spans="1:8" x14ac:dyDescent="0.25">
      <c r="A761" s="94"/>
      <c r="B761" s="93"/>
      <c r="H761" s="95"/>
    </row>
    <row r="762" spans="1:8" x14ac:dyDescent="0.25">
      <c r="A762" s="94"/>
      <c r="B762" s="93"/>
      <c r="H762" s="95"/>
    </row>
    <row r="763" spans="1:8" x14ac:dyDescent="0.25">
      <c r="A763" s="94"/>
      <c r="B763" s="93"/>
      <c r="H763" s="95"/>
    </row>
    <row r="764" spans="1:8" x14ac:dyDescent="0.25">
      <c r="A764" s="94"/>
      <c r="B764" s="93"/>
      <c r="H764" s="95"/>
    </row>
    <row r="765" spans="1:8" x14ac:dyDescent="0.25">
      <c r="A765" s="94"/>
      <c r="B765" s="93"/>
      <c r="H765" s="95"/>
    </row>
    <row r="766" spans="1:8" x14ac:dyDescent="0.25">
      <c r="A766" s="94"/>
      <c r="B766" s="93"/>
      <c r="H766" s="95"/>
    </row>
    <row r="767" spans="1:8" x14ac:dyDescent="0.25">
      <c r="A767" s="94"/>
      <c r="B767" s="93"/>
      <c r="H767" s="95"/>
    </row>
    <row r="768" spans="1:8" x14ac:dyDescent="0.25">
      <c r="A768" s="94"/>
      <c r="B768" s="93"/>
      <c r="H768" s="95"/>
    </row>
    <row r="769" spans="1:8" x14ac:dyDescent="0.25">
      <c r="A769" s="94"/>
      <c r="B769" s="93"/>
      <c r="H769" s="95"/>
    </row>
    <row r="770" spans="1:8" x14ac:dyDescent="0.25">
      <c r="A770" s="94"/>
      <c r="B770" s="93"/>
      <c r="H770" s="95"/>
    </row>
    <row r="771" spans="1:8" x14ac:dyDescent="0.25">
      <c r="A771" s="94"/>
      <c r="B771" s="93"/>
      <c r="H771" s="95"/>
    </row>
    <row r="772" spans="1:8" x14ac:dyDescent="0.25">
      <c r="A772" s="94"/>
      <c r="B772" s="93"/>
      <c r="H772" s="95"/>
    </row>
    <row r="773" spans="1:8" x14ac:dyDescent="0.25">
      <c r="A773" s="94"/>
      <c r="B773" s="93"/>
      <c r="H773" s="95"/>
    </row>
    <row r="774" spans="1:8" x14ac:dyDescent="0.25">
      <c r="A774" s="94"/>
      <c r="B774" s="93"/>
      <c r="H774" s="95"/>
    </row>
    <row r="775" spans="1:8" x14ac:dyDescent="0.25">
      <c r="A775" s="94"/>
      <c r="B775" s="93"/>
      <c r="H775" s="95"/>
    </row>
    <row r="776" spans="1:8" x14ac:dyDescent="0.25">
      <c r="A776" s="94"/>
      <c r="B776" s="93"/>
      <c r="H776" s="95"/>
    </row>
    <row r="777" spans="1:8" x14ac:dyDescent="0.25">
      <c r="A777" s="94"/>
      <c r="B777" s="93"/>
      <c r="H777" s="95"/>
    </row>
    <row r="778" spans="1:8" x14ac:dyDescent="0.25">
      <c r="A778" s="94"/>
      <c r="B778" s="93"/>
      <c r="H778" s="95"/>
    </row>
    <row r="779" spans="1:8" x14ac:dyDescent="0.25">
      <c r="A779" s="94"/>
      <c r="B779" s="93"/>
      <c r="H779" s="95"/>
    </row>
    <row r="780" spans="1:8" x14ac:dyDescent="0.25">
      <c r="A780" s="94"/>
      <c r="B780" s="93"/>
      <c r="H780" s="95"/>
    </row>
    <row r="781" spans="1:8" x14ac:dyDescent="0.25">
      <c r="A781" s="94"/>
      <c r="B781" s="93"/>
      <c r="H781" s="95"/>
    </row>
    <row r="782" spans="1:8" x14ac:dyDescent="0.25">
      <c r="A782" s="94"/>
      <c r="B782" s="93"/>
      <c r="H782" s="95"/>
    </row>
    <row r="783" spans="1:8" x14ac:dyDescent="0.25">
      <c r="A783" s="94"/>
      <c r="B783" s="93"/>
      <c r="H783" s="95"/>
    </row>
    <row r="784" spans="1:8" x14ac:dyDescent="0.25">
      <c r="A784" s="94"/>
      <c r="B784" s="93"/>
      <c r="H784" s="95"/>
    </row>
    <row r="785" spans="1:8" x14ac:dyDescent="0.25">
      <c r="A785" s="94"/>
      <c r="B785" s="93"/>
      <c r="H785" s="95"/>
    </row>
    <row r="786" spans="1:8" x14ac:dyDescent="0.25">
      <c r="A786" s="94"/>
      <c r="B786" s="93"/>
      <c r="H786" s="95"/>
    </row>
    <row r="787" spans="1:8" x14ac:dyDescent="0.25">
      <c r="A787" s="94"/>
      <c r="B787" s="93"/>
      <c r="H787" s="95"/>
    </row>
    <row r="788" spans="1:8" x14ac:dyDescent="0.25">
      <c r="A788" s="94"/>
      <c r="B788" s="93"/>
      <c r="H788" s="95"/>
    </row>
    <row r="789" spans="1:8" x14ac:dyDescent="0.25">
      <c r="A789" s="94"/>
      <c r="B789" s="93"/>
      <c r="H789" s="95"/>
    </row>
    <row r="790" spans="1:8" x14ac:dyDescent="0.25">
      <c r="A790" s="94"/>
      <c r="B790" s="93"/>
      <c r="H790" s="95"/>
    </row>
    <row r="791" spans="1:8" x14ac:dyDescent="0.25">
      <c r="A791" s="94"/>
      <c r="B791" s="93"/>
      <c r="H791" s="95"/>
    </row>
    <row r="792" spans="1:8" x14ac:dyDescent="0.25">
      <c r="A792" s="94"/>
      <c r="B792" s="93"/>
      <c r="H792" s="95"/>
    </row>
    <row r="793" spans="1:8" x14ac:dyDescent="0.25">
      <c r="A793" s="94"/>
      <c r="B793" s="93"/>
      <c r="H793" s="95"/>
    </row>
    <row r="794" spans="1:8" x14ac:dyDescent="0.25">
      <c r="A794" s="94"/>
      <c r="B794" s="93"/>
      <c r="H794" s="95"/>
    </row>
    <row r="795" spans="1:8" x14ac:dyDescent="0.25">
      <c r="A795" s="94"/>
      <c r="B795" s="93"/>
      <c r="H795" s="95"/>
    </row>
    <row r="796" spans="1:8" x14ac:dyDescent="0.25">
      <c r="A796" s="94"/>
      <c r="B796" s="93"/>
      <c r="H796" s="95"/>
    </row>
    <row r="797" spans="1:8" x14ac:dyDescent="0.25">
      <c r="A797" s="94"/>
      <c r="B797" s="93"/>
      <c r="H797" s="95"/>
    </row>
    <row r="798" spans="1:8" x14ac:dyDescent="0.25">
      <c r="A798" s="94"/>
      <c r="B798" s="93"/>
      <c r="H798" s="95"/>
    </row>
    <row r="799" spans="1:8" x14ac:dyDescent="0.25">
      <c r="A799" s="94"/>
      <c r="B799" s="93"/>
      <c r="H799" s="95"/>
    </row>
    <row r="800" spans="1:8" x14ac:dyDescent="0.25">
      <c r="A800" s="94"/>
      <c r="B800" s="93"/>
      <c r="H800" s="95"/>
    </row>
    <row r="801" spans="1:8" x14ac:dyDescent="0.25">
      <c r="A801" s="94"/>
      <c r="B801" s="93"/>
      <c r="H801" s="95"/>
    </row>
    <row r="802" spans="1:8" x14ac:dyDescent="0.25">
      <c r="A802" s="94"/>
      <c r="B802" s="93"/>
      <c r="H802" s="95"/>
    </row>
    <row r="803" spans="1:8" x14ac:dyDescent="0.25">
      <c r="A803" s="94"/>
      <c r="B803" s="93"/>
      <c r="H803" s="95"/>
    </row>
    <row r="804" spans="1:8" x14ac:dyDescent="0.25">
      <c r="A804" s="94"/>
      <c r="B804" s="93"/>
      <c r="H804" s="95"/>
    </row>
    <row r="805" spans="1:8" x14ac:dyDescent="0.25">
      <c r="A805" s="94"/>
      <c r="B805" s="93"/>
      <c r="H805" s="95"/>
    </row>
    <row r="806" spans="1:8" x14ac:dyDescent="0.25">
      <c r="A806" s="94"/>
      <c r="B806" s="93"/>
      <c r="H806" s="95"/>
    </row>
    <row r="807" spans="1:8" x14ac:dyDescent="0.25">
      <c r="A807" s="94"/>
      <c r="B807" s="93"/>
      <c r="H807" s="95"/>
    </row>
    <row r="808" spans="1:8" x14ac:dyDescent="0.25">
      <c r="A808" s="94"/>
      <c r="B808" s="93"/>
      <c r="H808" s="95"/>
    </row>
    <row r="809" spans="1:8" x14ac:dyDescent="0.25">
      <c r="A809" s="94"/>
      <c r="B809" s="93"/>
      <c r="H809" s="95"/>
    </row>
    <row r="810" spans="1:8" x14ac:dyDescent="0.25">
      <c r="A810" s="94"/>
      <c r="B810" s="93"/>
      <c r="H810" s="95"/>
    </row>
    <row r="811" spans="1:8" x14ac:dyDescent="0.25">
      <c r="A811" s="94"/>
      <c r="B811" s="93"/>
      <c r="H811" s="95"/>
    </row>
    <row r="812" spans="1:8" x14ac:dyDescent="0.25">
      <c r="A812" s="94"/>
      <c r="B812" s="93"/>
      <c r="H812" s="95"/>
    </row>
    <row r="813" spans="1:8" x14ac:dyDescent="0.25">
      <c r="A813" s="94"/>
      <c r="B813" s="93"/>
      <c r="H813" s="95"/>
    </row>
    <row r="814" spans="1:8" x14ac:dyDescent="0.25">
      <c r="A814" s="94"/>
      <c r="B814" s="93"/>
      <c r="H814" s="95"/>
    </row>
    <row r="815" spans="1:8" x14ac:dyDescent="0.25">
      <c r="A815" s="94"/>
      <c r="B815" s="93"/>
      <c r="H815" s="95"/>
    </row>
    <row r="816" spans="1:8" x14ac:dyDescent="0.25">
      <c r="A816" s="94"/>
      <c r="B816" s="93"/>
      <c r="H816" s="95"/>
    </row>
    <row r="817" spans="1:8" x14ac:dyDescent="0.25">
      <c r="A817" s="94"/>
      <c r="B817" s="93"/>
      <c r="H817" s="95"/>
    </row>
    <row r="818" spans="1:8" x14ac:dyDescent="0.25">
      <c r="A818" s="94"/>
      <c r="B818" s="93"/>
      <c r="H818" s="95"/>
    </row>
    <row r="819" spans="1:8" x14ac:dyDescent="0.25">
      <c r="A819" s="94"/>
      <c r="B819" s="93"/>
      <c r="H819" s="95"/>
    </row>
    <row r="820" spans="1:8" x14ac:dyDescent="0.25">
      <c r="A820" s="94"/>
      <c r="B820" s="93"/>
      <c r="H820" s="95"/>
    </row>
    <row r="821" spans="1:8" x14ac:dyDescent="0.25">
      <c r="A821" s="94"/>
      <c r="B821" s="93"/>
      <c r="H821" s="95"/>
    </row>
    <row r="822" spans="1:8" x14ac:dyDescent="0.25">
      <c r="A822" s="94"/>
      <c r="B822" s="93"/>
      <c r="H822" s="95"/>
    </row>
    <row r="823" spans="1:8" x14ac:dyDescent="0.25">
      <c r="A823" s="94"/>
      <c r="B823" s="93"/>
      <c r="H823" s="95"/>
    </row>
    <row r="824" spans="1:8" x14ac:dyDescent="0.25">
      <c r="A824" s="94"/>
      <c r="B824" s="93"/>
      <c r="H824" s="95"/>
    </row>
    <row r="825" spans="1:8" x14ac:dyDescent="0.25">
      <c r="A825" s="94"/>
      <c r="B825" s="93"/>
      <c r="H825" s="95"/>
    </row>
    <row r="826" spans="1:8" x14ac:dyDescent="0.25">
      <c r="A826" s="94"/>
      <c r="B826" s="93"/>
      <c r="H826" s="95"/>
    </row>
    <row r="827" spans="1:8" x14ac:dyDescent="0.25">
      <c r="A827" s="94"/>
      <c r="B827" s="93"/>
      <c r="H827" s="95"/>
    </row>
    <row r="828" spans="1:8" x14ac:dyDescent="0.25">
      <c r="A828" s="94"/>
      <c r="B828" s="93"/>
      <c r="H828" s="95"/>
    </row>
    <row r="829" spans="1:8" x14ac:dyDescent="0.25">
      <c r="A829" s="94"/>
      <c r="B829" s="93"/>
      <c r="H829" s="95"/>
    </row>
    <row r="830" spans="1:8" x14ac:dyDescent="0.25">
      <c r="A830" s="94"/>
      <c r="B830" s="93"/>
      <c r="H830" s="95"/>
    </row>
    <row r="831" spans="1:8" x14ac:dyDescent="0.25">
      <c r="A831" s="94"/>
      <c r="B831" s="93"/>
      <c r="H831" s="95"/>
    </row>
    <row r="832" spans="1:8" x14ac:dyDescent="0.25">
      <c r="A832" s="94"/>
      <c r="B832" s="93"/>
      <c r="H832" s="95"/>
    </row>
    <row r="833" spans="1:8" x14ac:dyDescent="0.25">
      <c r="A833" s="94"/>
      <c r="B833" s="93"/>
      <c r="H833" s="95"/>
    </row>
    <row r="834" spans="1:8" x14ac:dyDescent="0.25">
      <c r="A834" s="94"/>
      <c r="B834" s="93"/>
      <c r="H834" s="95"/>
    </row>
    <row r="835" spans="1:8" x14ac:dyDescent="0.25">
      <c r="A835" s="94"/>
      <c r="B835" s="93"/>
      <c r="H835" s="95"/>
    </row>
    <row r="836" spans="1:8" x14ac:dyDescent="0.25">
      <c r="A836" s="94"/>
      <c r="B836" s="93"/>
      <c r="H836" s="95"/>
    </row>
    <row r="837" spans="1:8" x14ac:dyDescent="0.25">
      <c r="A837" s="94"/>
      <c r="B837" s="93"/>
      <c r="H837" s="95"/>
    </row>
    <row r="838" spans="1:8" x14ac:dyDescent="0.25">
      <c r="A838" s="94"/>
      <c r="B838" s="93"/>
      <c r="H838" s="95"/>
    </row>
    <row r="839" spans="1:8" x14ac:dyDescent="0.25">
      <c r="A839" s="94"/>
      <c r="B839" s="93"/>
      <c r="H839" s="95"/>
    </row>
    <row r="840" spans="1:8" x14ac:dyDescent="0.25">
      <c r="A840" s="94"/>
      <c r="B840" s="93"/>
      <c r="H840" s="95"/>
    </row>
    <row r="841" spans="1:8" x14ac:dyDescent="0.25">
      <c r="A841" s="94"/>
      <c r="B841" s="93"/>
      <c r="H841" s="95"/>
    </row>
    <row r="842" spans="1:8" x14ac:dyDescent="0.25">
      <c r="A842" s="94"/>
      <c r="B842" s="93"/>
      <c r="H842" s="95"/>
    </row>
    <row r="843" spans="1:8" x14ac:dyDescent="0.25">
      <c r="A843" s="94"/>
      <c r="B843" s="93"/>
      <c r="H843" s="95"/>
    </row>
    <row r="844" spans="1:8" x14ac:dyDescent="0.25">
      <c r="A844" s="94"/>
      <c r="B844" s="93"/>
      <c r="H844" s="95"/>
    </row>
    <row r="845" spans="1:8" x14ac:dyDescent="0.25">
      <c r="A845" s="94"/>
      <c r="B845" s="93"/>
      <c r="H845" s="95"/>
    </row>
    <row r="846" spans="1:8" x14ac:dyDescent="0.25">
      <c r="A846" s="94"/>
      <c r="B846" s="93"/>
      <c r="H846" s="95"/>
    </row>
    <row r="847" spans="1:8" x14ac:dyDescent="0.25">
      <c r="A847" s="94"/>
      <c r="B847" s="93"/>
      <c r="H847" s="95"/>
    </row>
    <row r="848" spans="1:8" x14ac:dyDescent="0.25">
      <c r="A848" s="94"/>
      <c r="B848" s="93"/>
      <c r="H848" s="95"/>
    </row>
    <row r="849" spans="1:8" x14ac:dyDescent="0.25">
      <c r="A849" s="94"/>
      <c r="B849" s="93"/>
      <c r="H849" s="95"/>
    </row>
    <row r="850" spans="1:8" x14ac:dyDescent="0.25">
      <c r="A850" s="94"/>
      <c r="B850" s="93"/>
      <c r="H850" s="95"/>
    </row>
    <row r="851" spans="1:8" x14ac:dyDescent="0.25">
      <c r="A851" s="94"/>
      <c r="B851" s="93"/>
      <c r="H851" s="95"/>
    </row>
    <row r="852" spans="1:8" x14ac:dyDescent="0.25">
      <c r="A852" s="94"/>
      <c r="B852" s="93"/>
      <c r="H852" s="95"/>
    </row>
    <row r="853" spans="1:8" x14ac:dyDescent="0.25">
      <c r="A853" s="94"/>
      <c r="B853" s="93"/>
      <c r="H853" s="95"/>
    </row>
    <row r="854" spans="1:8" x14ac:dyDescent="0.25">
      <c r="A854" s="94"/>
      <c r="B854" s="93"/>
      <c r="H854" s="95"/>
    </row>
    <row r="855" spans="1:8" x14ac:dyDescent="0.25">
      <c r="A855" s="94"/>
      <c r="B855" s="93"/>
      <c r="H855" s="95"/>
    </row>
    <row r="856" spans="1:8" x14ac:dyDescent="0.25">
      <c r="A856" s="94"/>
      <c r="B856" s="93"/>
      <c r="H856" s="95"/>
    </row>
    <row r="857" spans="1:8" x14ac:dyDescent="0.25">
      <c r="A857" s="94"/>
      <c r="B857" s="93"/>
      <c r="H857" s="95"/>
    </row>
    <row r="858" spans="1:8" x14ac:dyDescent="0.25">
      <c r="A858" s="94"/>
      <c r="B858" s="93"/>
      <c r="H858" s="95"/>
    </row>
    <row r="859" spans="1:8" x14ac:dyDescent="0.25">
      <c r="A859" s="94"/>
      <c r="B859" s="93"/>
      <c r="H859" s="95"/>
    </row>
    <row r="860" spans="1:8" x14ac:dyDescent="0.25">
      <c r="A860" s="94"/>
      <c r="B860" s="93"/>
      <c r="H860" s="95"/>
    </row>
    <row r="861" spans="1:8" x14ac:dyDescent="0.25">
      <c r="A861" s="94"/>
      <c r="B861" s="93"/>
      <c r="H861" s="95"/>
    </row>
    <row r="862" spans="1:8" x14ac:dyDescent="0.25">
      <c r="A862" s="94"/>
      <c r="B862" s="93"/>
      <c r="H862" s="95"/>
    </row>
    <row r="863" spans="1:8" x14ac:dyDescent="0.25">
      <c r="A863" s="94"/>
      <c r="B863" s="93"/>
      <c r="H863" s="95"/>
    </row>
    <row r="864" spans="1:8" x14ac:dyDescent="0.25">
      <c r="A864" s="94"/>
      <c r="B864" s="93"/>
      <c r="H864" s="95"/>
    </row>
    <row r="865" spans="1:8" x14ac:dyDescent="0.25">
      <c r="A865" s="94"/>
      <c r="B865" s="93"/>
      <c r="H865" s="95"/>
    </row>
    <row r="866" spans="1:8" x14ac:dyDescent="0.25">
      <c r="A866" s="94"/>
      <c r="B866" s="93"/>
      <c r="H866" s="95"/>
    </row>
    <row r="867" spans="1:8" x14ac:dyDescent="0.25">
      <c r="A867" s="94"/>
      <c r="B867" s="93"/>
      <c r="H867" s="95"/>
    </row>
    <row r="868" spans="1:8" x14ac:dyDescent="0.25">
      <c r="A868" s="94"/>
      <c r="B868" s="93"/>
      <c r="H868" s="95"/>
    </row>
    <row r="869" spans="1:8" x14ac:dyDescent="0.25">
      <c r="A869" s="94"/>
      <c r="B869" s="93"/>
      <c r="H869" s="95"/>
    </row>
    <row r="870" spans="1:8" x14ac:dyDescent="0.25">
      <c r="A870" s="94"/>
      <c r="B870" s="93"/>
      <c r="H870" s="95"/>
    </row>
    <row r="871" spans="1:8" x14ac:dyDescent="0.25">
      <c r="A871" s="94"/>
      <c r="B871" s="93"/>
      <c r="H871" s="95"/>
    </row>
    <row r="872" spans="1:8" x14ac:dyDescent="0.25">
      <c r="A872" s="94"/>
      <c r="B872" s="93"/>
      <c r="H872" s="95"/>
    </row>
    <row r="873" spans="1:8" x14ac:dyDescent="0.25">
      <c r="A873" s="94"/>
      <c r="B873" s="93"/>
      <c r="H873" s="95"/>
    </row>
    <row r="874" spans="1:8" x14ac:dyDescent="0.25">
      <c r="A874" s="94"/>
      <c r="B874" s="93"/>
      <c r="H874" s="95"/>
    </row>
    <row r="875" spans="1:8" x14ac:dyDescent="0.25">
      <c r="A875" s="94"/>
      <c r="B875" s="93"/>
      <c r="H875" s="95"/>
    </row>
    <row r="876" spans="1:8" x14ac:dyDescent="0.25">
      <c r="A876" s="94"/>
      <c r="B876" s="93"/>
      <c r="H876" s="95"/>
    </row>
    <row r="877" spans="1:8" x14ac:dyDescent="0.25">
      <c r="A877" s="94"/>
      <c r="B877" s="93"/>
      <c r="H877" s="95"/>
    </row>
    <row r="878" spans="1:8" x14ac:dyDescent="0.25">
      <c r="A878" s="94"/>
      <c r="B878" s="93"/>
      <c r="H878" s="95"/>
    </row>
    <row r="879" spans="1:8" x14ac:dyDescent="0.25">
      <c r="A879" s="94"/>
      <c r="B879" s="93"/>
      <c r="H879" s="95"/>
    </row>
    <row r="880" spans="1:8" x14ac:dyDescent="0.25">
      <c r="A880" s="94"/>
      <c r="B880" s="93"/>
      <c r="H880" s="95"/>
    </row>
    <row r="881" spans="1:8" x14ac:dyDescent="0.25">
      <c r="A881" s="94"/>
      <c r="B881" s="93"/>
      <c r="H881" s="95"/>
    </row>
    <row r="882" spans="1:8" x14ac:dyDescent="0.25">
      <c r="A882" s="94"/>
      <c r="B882" s="93"/>
      <c r="H882" s="95"/>
    </row>
    <row r="883" spans="1:8" x14ac:dyDescent="0.25">
      <c r="A883" s="94"/>
      <c r="B883" s="93"/>
      <c r="H883" s="95"/>
    </row>
    <row r="884" spans="1:8" x14ac:dyDescent="0.25">
      <c r="A884" s="94"/>
      <c r="B884" s="93"/>
      <c r="H884" s="95"/>
    </row>
    <row r="885" spans="1:8" x14ac:dyDescent="0.25">
      <c r="A885" s="94"/>
      <c r="B885" s="93"/>
      <c r="H885" s="95"/>
    </row>
    <row r="886" spans="1:8" x14ac:dyDescent="0.25">
      <c r="A886" s="94"/>
      <c r="B886" s="93"/>
      <c r="H886" s="95"/>
    </row>
    <row r="887" spans="1:8" x14ac:dyDescent="0.25">
      <c r="A887" s="94"/>
      <c r="B887" s="93"/>
      <c r="H887" s="95"/>
    </row>
    <row r="888" spans="1:8" x14ac:dyDescent="0.25">
      <c r="A888" s="94"/>
      <c r="B888" s="93"/>
      <c r="H888" s="95"/>
    </row>
    <row r="889" spans="1:8" x14ac:dyDescent="0.25">
      <c r="A889" s="94"/>
      <c r="B889" s="93"/>
      <c r="H889" s="95"/>
    </row>
    <row r="890" spans="1:8" x14ac:dyDescent="0.25">
      <c r="A890" s="94"/>
      <c r="B890" s="93"/>
      <c r="H890" s="95"/>
    </row>
    <row r="891" spans="1:8" x14ac:dyDescent="0.25">
      <c r="A891" s="94"/>
      <c r="B891" s="93"/>
      <c r="H891" s="95"/>
    </row>
    <row r="892" spans="1:8" x14ac:dyDescent="0.25">
      <c r="A892" s="94"/>
      <c r="B892" s="93"/>
      <c r="H892" s="95"/>
    </row>
    <row r="893" spans="1:8" x14ac:dyDescent="0.25">
      <c r="A893" s="94"/>
      <c r="B893" s="93"/>
      <c r="H893" s="95"/>
    </row>
    <row r="894" spans="1:8" x14ac:dyDescent="0.25">
      <c r="A894" s="94"/>
      <c r="B894" s="93"/>
      <c r="H894" s="95"/>
    </row>
    <row r="895" spans="1:8" x14ac:dyDescent="0.25">
      <c r="A895" s="94"/>
      <c r="B895" s="93"/>
      <c r="H895" s="95"/>
    </row>
    <row r="896" spans="1:8" x14ac:dyDescent="0.25">
      <c r="A896" s="94"/>
      <c r="B896" s="93"/>
      <c r="H896" s="95"/>
    </row>
    <row r="897" spans="1:8" x14ac:dyDescent="0.25">
      <c r="A897" s="94"/>
      <c r="B897" s="93"/>
      <c r="H897" s="95"/>
    </row>
    <row r="898" spans="1:8" x14ac:dyDescent="0.25">
      <c r="A898" s="94"/>
      <c r="B898" s="93"/>
      <c r="H898" s="95"/>
    </row>
    <row r="899" spans="1:8" x14ac:dyDescent="0.25">
      <c r="A899" s="94"/>
      <c r="B899" s="93"/>
      <c r="H899" s="95"/>
    </row>
    <row r="900" spans="1:8" x14ac:dyDescent="0.25">
      <c r="A900" s="94"/>
      <c r="B900" s="93"/>
      <c r="H900" s="95"/>
    </row>
    <row r="901" spans="1:8" x14ac:dyDescent="0.25">
      <c r="A901" s="94"/>
      <c r="B901" s="93"/>
      <c r="H901" s="95"/>
    </row>
    <row r="902" spans="1:8" x14ac:dyDescent="0.25">
      <c r="A902" s="94"/>
      <c r="B902" s="93"/>
      <c r="H902" s="95"/>
    </row>
    <row r="903" spans="1:8" x14ac:dyDescent="0.25">
      <c r="A903" s="94"/>
      <c r="B903" s="93"/>
      <c r="H903" s="95"/>
    </row>
    <row r="904" spans="1:8" x14ac:dyDescent="0.25">
      <c r="A904" s="94"/>
      <c r="B904" s="93"/>
      <c r="H904" s="95"/>
    </row>
    <row r="905" spans="1:8" x14ac:dyDescent="0.25">
      <c r="A905" s="94"/>
      <c r="B905" s="93"/>
      <c r="H905" s="95"/>
    </row>
    <row r="906" spans="1:8" x14ac:dyDescent="0.25">
      <c r="A906" s="94"/>
      <c r="B906" s="93"/>
      <c r="H906" s="95"/>
    </row>
    <row r="907" spans="1:8" x14ac:dyDescent="0.25">
      <c r="A907" s="94"/>
      <c r="B907" s="93"/>
      <c r="H907" s="95"/>
    </row>
    <row r="908" spans="1:8" x14ac:dyDescent="0.25">
      <c r="A908" s="94"/>
      <c r="B908" s="93"/>
      <c r="H908" s="95"/>
    </row>
    <row r="909" spans="1:8" x14ac:dyDescent="0.25">
      <c r="A909" s="94"/>
      <c r="B909" s="93"/>
      <c r="H909" s="95"/>
    </row>
    <row r="910" spans="1:8" x14ac:dyDescent="0.25">
      <c r="A910" s="94"/>
      <c r="B910" s="93"/>
      <c r="H910" s="95"/>
    </row>
    <row r="911" spans="1:8" x14ac:dyDescent="0.25">
      <c r="A911" s="94"/>
      <c r="B911" s="93"/>
      <c r="H911" s="95"/>
    </row>
    <row r="912" spans="1:8" x14ac:dyDescent="0.25">
      <c r="A912" s="94"/>
      <c r="B912" s="93"/>
      <c r="H912" s="95"/>
    </row>
    <row r="913" spans="1:8" x14ac:dyDescent="0.25">
      <c r="A913" s="94"/>
      <c r="B913" s="93"/>
      <c r="H913" s="95"/>
    </row>
    <row r="914" spans="1:8" x14ac:dyDescent="0.25">
      <c r="A914" s="94"/>
      <c r="B914" s="93"/>
      <c r="H914" s="95"/>
    </row>
    <row r="915" spans="1:8" x14ac:dyDescent="0.25">
      <c r="A915" s="94"/>
      <c r="B915" s="93"/>
      <c r="H915" s="95"/>
    </row>
    <row r="916" spans="1:8" x14ac:dyDescent="0.25">
      <c r="A916" s="94"/>
      <c r="B916" s="93"/>
      <c r="H916" s="95"/>
    </row>
    <row r="917" spans="1:8" x14ac:dyDescent="0.25">
      <c r="A917" s="94"/>
      <c r="B917" s="93"/>
      <c r="H917" s="95"/>
    </row>
    <row r="918" spans="1:8" x14ac:dyDescent="0.25">
      <c r="A918" s="94"/>
      <c r="B918" s="93"/>
      <c r="H918" s="95"/>
    </row>
    <row r="919" spans="1:8" x14ac:dyDescent="0.25">
      <c r="A919" s="94"/>
      <c r="B919" s="93"/>
      <c r="H919" s="95"/>
    </row>
    <row r="920" spans="1:8" x14ac:dyDescent="0.25">
      <c r="A920" s="94"/>
      <c r="B920" s="93"/>
      <c r="H920" s="95"/>
    </row>
    <row r="921" spans="1:8" x14ac:dyDescent="0.25">
      <c r="A921" s="94"/>
      <c r="B921" s="93"/>
      <c r="H921" s="95"/>
    </row>
    <row r="922" spans="1:8" x14ac:dyDescent="0.25">
      <c r="A922" s="94"/>
      <c r="B922" s="93"/>
      <c r="H922" s="95"/>
    </row>
    <row r="923" spans="1:8" x14ac:dyDescent="0.25">
      <c r="A923" s="94"/>
      <c r="B923" s="93"/>
      <c r="H923" s="95"/>
    </row>
    <row r="924" spans="1:8" x14ac:dyDescent="0.25">
      <c r="A924" s="94"/>
      <c r="B924" s="93"/>
      <c r="H924" s="95"/>
    </row>
    <row r="925" spans="1:8" x14ac:dyDescent="0.25">
      <c r="A925" s="94"/>
      <c r="B925" s="93"/>
      <c r="H925" s="95"/>
    </row>
    <row r="926" spans="1:8" x14ac:dyDescent="0.25">
      <c r="A926" s="94"/>
      <c r="B926" s="93"/>
      <c r="H926" s="95"/>
    </row>
    <row r="927" spans="1:8" x14ac:dyDescent="0.25">
      <c r="A927" s="94"/>
      <c r="B927" s="93"/>
      <c r="H927" s="95"/>
    </row>
    <row r="928" spans="1:8" x14ac:dyDescent="0.25">
      <c r="A928" s="94"/>
      <c r="B928" s="93"/>
      <c r="H928" s="95"/>
    </row>
    <row r="929" spans="1:8" x14ac:dyDescent="0.25">
      <c r="A929" s="94"/>
      <c r="B929" s="93"/>
      <c r="H929" s="95"/>
    </row>
    <row r="930" spans="1:8" x14ac:dyDescent="0.25">
      <c r="A930" s="94"/>
      <c r="B930" s="93"/>
      <c r="H930" s="95"/>
    </row>
    <row r="931" spans="1:8" x14ac:dyDescent="0.25">
      <c r="A931" s="94"/>
      <c r="B931" s="93"/>
      <c r="H931" s="95"/>
    </row>
    <row r="932" spans="1:8" x14ac:dyDescent="0.25">
      <c r="A932" s="94"/>
      <c r="B932" s="93"/>
      <c r="H932" s="95"/>
    </row>
    <row r="933" spans="1:8" x14ac:dyDescent="0.25">
      <c r="A933" s="94"/>
      <c r="B933" s="93"/>
      <c r="H933" s="95"/>
    </row>
    <row r="934" spans="1:8" x14ac:dyDescent="0.25">
      <c r="A934" s="94"/>
      <c r="B934" s="93"/>
      <c r="H934" s="95"/>
    </row>
    <row r="935" spans="1:8" x14ac:dyDescent="0.25">
      <c r="A935" s="94"/>
      <c r="B935" s="93"/>
      <c r="H935" s="95"/>
    </row>
    <row r="936" spans="1:8" x14ac:dyDescent="0.25">
      <c r="A936" s="94"/>
      <c r="B936" s="93"/>
      <c r="H936" s="95"/>
    </row>
    <row r="937" spans="1:8" x14ac:dyDescent="0.25">
      <c r="A937" s="94"/>
      <c r="B937" s="93"/>
      <c r="H937" s="95"/>
    </row>
    <row r="938" spans="1:8" x14ac:dyDescent="0.25">
      <c r="A938" s="94"/>
      <c r="B938" s="93"/>
      <c r="H938" s="95"/>
    </row>
    <row r="939" spans="1:8" x14ac:dyDescent="0.25">
      <c r="A939" s="94"/>
      <c r="B939" s="93"/>
      <c r="H939" s="95"/>
    </row>
    <row r="940" spans="1:8" x14ac:dyDescent="0.25">
      <c r="A940" s="94"/>
      <c r="B940" s="93"/>
      <c r="H940" s="95"/>
    </row>
    <row r="941" spans="1:8" x14ac:dyDescent="0.25">
      <c r="A941" s="94"/>
      <c r="B941" s="93"/>
      <c r="H941" s="95"/>
    </row>
    <row r="942" spans="1:8" x14ac:dyDescent="0.25">
      <c r="A942" s="94"/>
      <c r="B942" s="93"/>
      <c r="H942" s="95"/>
    </row>
    <row r="943" spans="1:8" x14ac:dyDescent="0.25">
      <c r="A943" s="94"/>
      <c r="B943" s="93"/>
      <c r="H943" s="95"/>
    </row>
    <row r="944" spans="1:8" x14ac:dyDescent="0.25">
      <c r="A944" s="94"/>
      <c r="B944" s="93"/>
      <c r="H944" s="95"/>
    </row>
    <row r="945" spans="1:8" x14ac:dyDescent="0.25">
      <c r="A945" s="94"/>
      <c r="B945" s="93"/>
      <c r="H945" s="95"/>
    </row>
    <row r="946" spans="1:8" x14ac:dyDescent="0.25">
      <c r="A946" s="94"/>
      <c r="B946" s="93"/>
      <c r="H946" s="95"/>
    </row>
    <row r="947" spans="1:8" x14ac:dyDescent="0.25">
      <c r="A947" s="94"/>
      <c r="B947" s="93"/>
      <c r="H947" s="95"/>
    </row>
    <row r="948" spans="1:8" x14ac:dyDescent="0.25">
      <c r="A948" s="94"/>
      <c r="B948" s="93"/>
      <c r="H948" s="95"/>
    </row>
    <row r="949" spans="1:8" x14ac:dyDescent="0.25">
      <c r="A949" s="94"/>
      <c r="B949" s="93"/>
      <c r="H949" s="95"/>
    </row>
    <row r="950" spans="1:8" x14ac:dyDescent="0.25">
      <c r="A950" s="94"/>
      <c r="B950" s="93"/>
      <c r="H950" s="95"/>
    </row>
    <row r="951" spans="1:8" x14ac:dyDescent="0.25">
      <c r="A951" s="94"/>
      <c r="B951" s="93"/>
      <c r="H951" s="95"/>
    </row>
    <row r="952" spans="1:8" x14ac:dyDescent="0.25">
      <c r="A952" s="94"/>
      <c r="B952" s="93"/>
      <c r="H952" s="95"/>
    </row>
    <row r="953" spans="1:8" x14ac:dyDescent="0.25">
      <c r="A953" s="94"/>
      <c r="B953" s="93"/>
      <c r="H953" s="95"/>
    </row>
    <row r="954" spans="1:8" x14ac:dyDescent="0.25">
      <c r="A954" s="94"/>
      <c r="B954" s="93"/>
      <c r="H954" s="95"/>
    </row>
    <row r="955" spans="1:8" x14ac:dyDescent="0.25">
      <c r="A955" s="94"/>
      <c r="B955" s="93"/>
      <c r="H955" s="95"/>
    </row>
    <row r="956" spans="1:8" x14ac:dyDescent="0.25">
      <c r="A956" s="94"/>
      <c r="B956" s="93"/>
      <c r="H956" s="95"/>
    </row>
    <row r="957" spans="1:8" x14ac:dyDescent="0.25">
      <c r="A957" s="94"/>
      <c r="B957" s="93"/>
      <c r="H957" s="95"/>
    </row>
    <row r="958" spans="1:8" x14ac:dyDescent="0.25">
      <c r="A958" s="94"/>
      <c r="B958" s="93"/>
      <c r="H958" s="95"/>
    </row>
    <row r="959" spans="1:8" x14ac:dyDescent="0.25">
      <c r="A959" s="94"/>
      <c r="B959" s="93"/>
      <c r="H959" s="95"/>
    </row>
    <row r="960" spans="1:8" x14ac:dyDescent="0.25">
      <c r="A960" s="94"/>
      <c r="B960" s="93"/>
      <c r="H960" s="95"/>
    </row>
    <row r="961" spans="1:8" x14ac:dyDescent="0.25">
      <c r="A961" s="94"/>
      <c r="B961" s="93"/>
      <c r="H961" s="95"/>
    </row>
    <row r="962" spans="1:8" x14ac:dyDescent="0.25">
      <c r="A962" s="94"/>
      <c r="B962" s="93"/>
      <c r="H962" s="95"/>
    </row>
    <row r="963" spans="1:8" x14ac:dyDescent="0.25">
      <c r="A963" s="94"/>
      <c r="B963" s="93"/>
      <c r="H963" s="95"/>
    </row>
    <row r="964" spans="1:8" x14ac:dyDescent="0.25">
      <c r="A964" s="94"/>
      <c r="B964" s="93"/>
      <c r="H964" s="95"/>
    </row>
    <row r="965" spans="1:8" x14ac:dyDescent="0.25">
      <c r="A965" s="94"/>
      <c r="B965" s="93"/>
      <c r="H965" s="95"/>
    </row>
    <row r="966" spans="1:8" x14ac:dyDescent="0.25">
      <c r="A966" s="94"/>
      <c r="B966" s="93"/>
      <c r="H966" s="95"/>
    </row>
    <row r="967" spans="1:8" x14ac:dyDescent="0.25">
      <c r="A967" s="94"/>
      <c r="B967" s="93"/>
      <c r="H967" s="95"/>
    </row>
    <row r="968" spans="1:8" x14ac:dyDescent="0.25">
      <c r="A968" s="94"/>
      <c r="B968" s="93"/>
      <c r="H968" s="95"/>
    </row>
    <row r="969" spans="1:8" x14ac:dyDescent="0.25">
      <c r="A969" s="94"/>
      <c r="B969" s="93"/>
      <c r="H969" s="95"/>
    </row>
    <row r="970" spans="1:8" x14ac:dyDescent="0.25">
      <c r="A970" s="94"/>
      <c r="B970" s="93"/>
      <c r="H970" s="95"/>
    </row>
    <row r="971" spans="1:8" x14ac:dyDescent="0.25">
      <c r="A971" s="94"/>
      <c r="B971" s="93"/>
      <c r="H971" s="95"/>
    </row>
    <row r="972" spans="1:8" x14ac:dyDescent="0.25">
      <c r="A972" s="94"/>
      <c r="B972" s="93"/>
      <c r="H972" s="95"/>
    </row>
    <row r="973" spans="1:8" x14ac:dyDescent="0.25">
      <c r="A973" s="94"/>
      <c r="B973" s="93"/>
      <c r="H973" s="95"/>
    </row>
    <row r="974" spans="1:8" x14ac:dyDescent="0.25">
      <c r="A974" s="94"/>
      <c r="B974" s="93"/>
      <c r="H974" s="95"/>
    </row>
    <row r="975" spans="1:8" x14ac:dyDescent="0.25">
      <c r="A975" s="94"/>
      <c r="B975" s="93"/>
      <c r="H975" s="95"/>
    </row>
    <row r="976" spans="1:8" x14ac:dyDescent="0.25">
      <c r="A976" s="94"/>
      <c r="B976" s="93"/>
      <c r="H976" s="95"/>
    </row>
    <row r="977" spans="1:8" x14ac:dyDescent="0.25">
      <c r="A977" s="94"/>
      <c r="B977" s="93"/>
      <c r="H977" s="95"/>
    </row>
    <row r="978" spans="1:8" x14ac:dyDescent="0.25">
      <c r="A978" s="94"/>
      <c r="B978" s="93"/>
      <c r="H978" s="95"/>
    </row>
    <row r="979" spans="1:8" x14ac:dyDescent="0.25">
      <c r="A979" s="94"/>
      <c r="B979" s="93"/>
      <c r="H979" s="95"/>
    </row>
    <row r="980" spans="1:8" x14ac:dyDescent="0.25">
      <c r="A980" s="94"/>
      <c r="B980" s="93"/>
      <c r="H980" s="95"/>
    </row>
    <row r="981" spans="1:8" x14ac:dyDescent="0.25">
      <c r="A981" s="94"/>
      <c r="B981" s="93"/>
      <c r="H981" s="95"/>
    </row>
    <row r="982" spans="1:8" x14ac:dyDescent="0.25">
      <c r="A982" s="94"/>
      <c r="B982" s="93"/>
      <c r="H982" s="95"/>
    </row>
    <row r="983" spans="1:8" x14ac:dyDescent="0.25">
      <c r="A983" s="94"/>
      <c r="B983" s="93"/>
      <c r="H983" s="95"/>
    </row>
    <row r="984" spans="1:8" x14ac:dyDescent="0.25">
      <c r="A984" s="94"/>
      <c r="B984" s="93"/>
      <c r="H984" s="95"/>
    </row>
    <row r="985" spans="1:8" x14ac:dyDescent="0.25">
      <c r="A985" s="94"/>
      <c r="B985" s="93"/>
      <c r="H985" s="95"/>
    </row>
    <row r="986" spans="1:8" x14ac:dyDescent="0.25">
      <c r="A986" s="94"/>
      <c r="B986" s="93"/>
      <c r="H986" s="95"/>
    </row>
    <row r="987" spans="1:8" x14ac:dyDescent="0.25">
      <c r="A987" s="94"/>
      <c r="B987" s="93"/>
      <c r="H987" s="95"/>
    </row>
    <row r="988" spans="1:8" x14ac:dyDescent="0.25">
      <c r="A988" s="94"/>
      <c r="B988" s="93"/>
      <c r="H988" s="95"/>
    </row>
    <row r="989" spans="1:8" x14ac:dyDescent="0.25">
      <c r="A989" s="94"/>
      <c r="B989" s="93"/>
      <c r="H989" s="95"/>
    </row>
    <row r="990" spans="1:8" x14ac:dyDescent="0.25">
      <c r="A990" s="94"/>
      <c r="B990" s="93"/>
      <c r="H990" s="95"/>
    </row>
    <row r="991" spans="1:8" x14ac:dyDescent="0.25">
      <c r="A991" s="94"/>
      <c r="B991" s="93"/>
      <c r="H991" s="95"/>
    </row>
    <row r="992" spans="1:8" x14ac:dyDescent="0.25">
      <c r="A992" s="94"/>
      <c r="B992" s="93"/>
      <c r="H992" s="95"/>
    </row>
    <row r="993" spans="1:8" x14ac:dyDescent="0.25">
      <c r="A993" s="94"/>
      <c r="B993" s="93"/>
      <c r="H993" s="95"/>
    </row>
    <row r="994" spans="1:8" x14ac:dyDescent="0.25">
      <c r="A994" s="94"/>
      <c r="B994" s="93"/>
      <c r="H994" s="95"/>
    </row>
    <row r="995" spans="1:8" x14ac:dyDescent="0.25">
      <c r="A995" s="94"/>
      <c r="B995" s="93"/>
      <c r="H995" s="95"/>
    </row>
    <row r="996" spans="1:8" x14ac:dyDescent="0.25">
      <c r="A996" s="94"/>
      <c r="B996" s="93"/>
      <c r="H996" s="95"/>
    </row>
    <row r="997" spans="1:8" x14ac:dyDescent="0.25">
      <c r="A997" s="94"/>
      <c r="B997" s="93"/>
      <c r="H997" s="95"/>
    </row>
    <row r="998" spans="1:8" x14ac:dyDescent="0.25">
      <c r="A998" s="94"/>
      <c r="B998" s="93"/>
      <c r="H998" s="95"/>
    </row>
    <row r="999" spans="1:8" x14ac:dyDescent="0.25">
      <c r="A999" s="94"/>
      <c r="B999" s="93"/>
      <c r="H999" s="95"/>
    </row>
    <row r="1000" spans="1:8" x14ac:dyDescent="0.25">
      <c r="A1000" s="94"/>
      <c r="B1000" s="93"/>
      <c r="H1000" s="95"/>
    </row>
    <row r="1001" spans="1:8" x14ac:dyDescent="0.25">
      <c r="A1001" s="94"/>
      <c r="B1001" s="93"/>
      <c r="H1001" s="95"/>
    </row>
    <row r="1002" spans="1:8" x14ac:dyDescent="0.25">
      <c r="A1002" s="94"/>
      <c r="B1002" s="93"/>
      <c r="H1002" s="95"/>
    </row>
    <row r="1003" spans="1:8" x14ac:dyDescent="0.25">
      <c r="A1003" s="94"/>
      <c r="B1003" s="93"/>
      <c r="H1003" s="95"/>
    </row>
    <row r="1004" spans="1:8" x14ac:dyDescent="0.25">
      <c r="A1004" s="94"/>
      <c r="B1004" s="93"/>
      <c r="H1004" s="95"/>
    </row>
    <row r="1005" spans="1:8" x14ac:dyDescent="0.25">
      <c r="A1005" s="94"/>
      <c r="B1005" s="93"/>
      <c r="H1005" s="95"/>
    </row>
    <row r="1006" spans="1:8" x14ac:dyDescent="0.25">
      <c r="A1006" s="94"/>
      <c r="B1006" s="93"/>
      <c r="H1006" s="95"/>
    </row>
    <row r="1007" spans="1:8" x14ac:dyDescent="0.25">
      <c r="A1007" s="94"/>
      <c r="B1007" s="93"/>
      <c r="H1007" s="95"/>
    </row>
    <row r="1008" spans="1:8" x14ac:dyDescent="0.25">
      <c r="A1008" s="94"/>
      <c r="B1008" s="93"/>
      <c r="H1008" s="95"/>
    </row>
    <row r="1009" spans="1:8" x14ac:dyDescent="0.25">
      <c r="A1009" s="94"/>
      <c r="B1009" s="93"/>
      <c r="H1009" s="95"/>
    </row>
    <row r="1010" spans="1:8" x14ac:dyDescent="0.25">
      <c r="A1010" s="94"/>
      <c r="B1010" s="93"/>
      <c r="H1010" s="95"/>
    </row>
    <row r="1011" spans="1:8" x14ac:dyDescent="0.25">
      <c r="A1011" s="94"/>
      <c r="B1011" s="93"/>
      <c r="H1011" s="95"/>
    </row>
    <row r="1012" spans="1:8" x14ac:dyDescent="0.25">
      <c r="A1012" s="94"/>
      <c r="B1012" s="93"/>
      <c r="H1012" s="95"/>
    </row>
    <row r="1013" spans="1:8" x14ac:dyDescent="0.25">
      <c r="A1013" s="94"/>
      <c r="B1013" s="93"/>
      <c r="H1013" s="95"/>
    </row>
    <row r="1014" spans="1:8" x14ac:dyDescent="0.25">
      <c r="A1014" s="94"/>
      <c r="B1014" s="93"/>
      <c r="H1014" s="95"/>
    </row>
    <row r="1015" spans="1:8" x14ac:dyDescent="0.25">
      <c r="A1015" s="94"/>
      <c r="B1015" s="93"/>
      <c r="H1015" s="95"/>
    </row>
    <row r="1016" spans="1:8" x14ac:dyDescent="0.25">
      <c r="A1016" s="94"/>
      <c r="B1016" s="93"/>
      <c r="H1016" s="95"/>
    </row>
    <row r="1017" spans="1:8" x14ac:dyDescent="0.25">
      <c r="A1017" s="94"/>
      <c r="B1017" s="93"/>
      <c r="H1017" s="95"/>
    </row>
    <row r="1018" spans="1:8" x14ac:dyDescent="0.25">
      <c r="A1018" s="94"/>
      <c r="B1018" s="93"/>
      <c r="H1018" s="95"/>
    </row>
    <row r="1019" spans="1:8" x14ac:dyDescent="0.25">
      <c r="A1019" s="94"/>
      <c r="B1019" s="93"/>
      <c r="H1019" s="95"/>
    </row>
    <row r="1020" spans="1:8" x14ac:dyDescent="0.25">
      <c r="A1020" s="94"/>
      <c r="B1020" s="93"/>
      <c r="H1020" s="95"/>
    </row>
    <row r="1021" spans="1:8" x14ac:dyDescent="0.25">
      <c r="A1021" s="94"/>
      <c r="B1021" s="93"/>
      <c r="H1021" s="95"/>
    </row>
    <row r="1022" spans="1:8" x14ac:dyDescent="0.25">
      <c r="A1022" s="94"/>
      <c r="B1022" s="93"/>
      <c r="H1022" s="95"/>
    </row>
    <row r="1023" spans="1:8" x14ac:dyDescent="0.25">
      <c r="A1023" s="94"/>
      <c r="B1023" s="93"/>
      <c r="H1023" s="95"/>
    </row>
    <row r="1024" spans="1:8" x14ac:dyDescent="0.25">
      <c r="A1024" s="94"/>
      <c r="B1024" s="93"/>
      <c r="H1024" s="95"/>
    </row>
    <row r="1025" spans="1:8" x14ac:dyDescent="0.25">
      <c r="A1025" s="94"/>
      <c r="B1025" s="93"/>
      <c r="H1025" s="95"/>
    </row>
    <row r="1026" spans="1:8" x14ac:dyDescent="0.25">
      <c r="A1026" s="94"/>
      <c r="B1026" s="93"/>
      <c r="H1026" s="95"/>
    </row>
    <row r="1027" spans="1:8" x14ac:dyDescent="0.25">
      <c r="A1027" s="94"/>
      <c r="B1027" s="93"/>
      <c r="H1027" s="95"/>
    </row>
    <row r="1028" spans="1:8" x14ac:dyDescent="0.25">
      <c r="A1028" s="94"/>
      <c r="B1028" s="93"/>
      <c r="H1028" s="95"/>
    </row>
    <row r="1029" spans="1:8" x14ac:dyDescent="0.25">
      <c r="A1029" s="94"/>
      <c r="B1029" s="93"/>
      <c r="H1029" s="95"/>
    </row>
    <row r="1030" spans="1:8" x14ac:dyDescent="0.25">
      <c r="A1030" s="94"/>
      <c r="B1030" s="93"/>
      <c r="H1030" s="95"/>
    </row>
    <row r="1031" spans="1:8" x14ac:dyDescent="0.25">
      <c r="A1031" s="94"/>
      <c r="B1031" s="93"/>
      <c r="H1031" s="95"/>
    </row>
    <row r="1032" spans="1:8" x14ac:dyDescent="0.25">
      <c r="A1032" s="94"/>
      <c r="B1032" s="93"/>
      <c r="H1032" s="95"/>
    </row>
    <row r="1033" spans="1:8" x14ac:dyDescent="0.25">
      <c r="A1033" s="94"/>
      <c r="B1033" s="93"/>
      <c r="H1033" s="95"/>
    </row>
    <row r="1034" spans="1:8" x14ac:dyDescent="0.25">
      <c r="A1034" s="94"/>
      <c r="B1034" s="93"/>
      <c r="H1034" s="95"/>
    </row>
    <row r="1035" spans="1:8" x14ac:dyDescent="0.25">
      <c r="A1035" s="94"/>
      <c r="B1035" s="93"/>
      <c r="H1035" s="95"/>
    </row>
    <row r="1036" spans="1:8" x14ac:dyDescent="0.25">
      <c r="A1036" s="94"/>
      <c r="B1036" s="93"/>
      <c r="H1036" s="95"/>
    </row>
    <row r="1037" spans="1:8" x14ac:dyDescent="0.25">
      <c r="A1037" s="94"/>
      <c r="B1037" s="93"/>
      <c r="H1037" s="95"/>
    </row>
    <row r="1038" spans="1:8" x14ac:dyDescent="0.25">
      <c r="A1038" s="94"/>
      <c r="B1038" s="93"/>
      <c r="H1038" s="95"/>
    </row>
    <row r="1039" spans="1:8" x14ac:dyDescent="0.25">
      <c r="A1039" s="94"/>
      <c r="B1039" s="93"/>
      <c r="H1039" s="95"/>
    </row>
    <row r="1040" spans="1:8" x14ac:dyDescent="0.25">
      <c r="A1040" s="94"/>
      <c r="B1040" s="93"/>
      <c r="H1040" s="95"/>
    </row>
    <row r="1041" spans="1:8" x14ac:dyDescent="0.25">
      <c r="A1041" s="94"/>
      <c r="B1041" s="93"/>
      <c r="H1041" s="95"/>
    </row>
    <row r="1042" spans="1:8" x14ac:dyDescent="0.25">
      <c r="A1042" s="94"/>
      <c r="B1042" s="93"/>
      <c r="H1042" s="95"/>
    </row>
    <row r="1043" spans="1:8" x14ac:dyDescent="0.25">
      <c r="A1043" s="94"/>
      <c r="B1043" s="93"/>
      <c r="H1043" s="95"/>
    </row>
    <row r="1044" spans="1:8" x14ac:dyDescent="0.25">
      <c r="A1044" s="94"/>
      <c r="B1044" s="93"/>
      <c r="H1044" s="95"/>
    </row>
    <row r="1045" spans="1:8" x14ac:dyDescent="0.25">
      <c r="A1045" s="94"/>
      <c r="B1045" s="93"/>
      <c r="H1045" s="95"/>
    </row>
    <row r="1046" spans="1:8" x14ac:dyDescent="0.25">
      <c r="A1046" s="94"/>
      <c r="B1046" s="93"/>
      <c r="H1046" s="95"/>
    </row>
    <row r="1047" spans="1:8" x14ac:dyDescent="0.25">
      <c r="A1047" s="94"/>
      <c r="B1047" s="93"/>
      <c r="H1047" s="95"/>
    </row>
    <row r="1048" spans="1:8" x14ac:dyDescent="0.25">
      <c r="A1048" s="94"/>
      <c r="B1048" s="93"/>
      <c r="H1048" s="95"/>
    </row>
    <row r="1049" spans="1:8" x14ac:dyDescent="0.25">
      <c r="A1049" s="94"/>
      <c r="B1049" s="93"/>
      <c r="H1049" s="95"/>
    </row>
    <row r="1050" spans="1:8" x14ac:dyDescent="0.25">
      <c r="A1050" s="94"/>
      <c r="B1050" s="93"/>
      <c r="H1050" s="95"/>
    </row>
    <row r="1051" spans="1:8" x14ac:dyDescent="0.25">
      <c r="A1051" s="94"/>
      <c r="B1051" s="93"/>
      <c r="H1051" s="95"/>
    </row>
    <row r="1052" spans="1:8" x14ac:dyDescent="0.25">
      <c r="A1052" s="94"/>
      <c r="B1052" s="93"/>
      <c r="H1052" s="95"/>
    </row>
    <row r="1053" spans="1:8" x14ac:dyDescent="0.25">
      <c r="A1053" s="94"/>
      <c r="B1053" s="93"/>
      <c r="H1053" s="95"/>
    </row>
    <row r="1054" spans="1:8" x14ac:dyDescent="0.25">
      <c r="A1054" s="94"/>
      <c r="B1054" s="93"/>
      <c r="H1054" s="95"/>
    </row>
    <row r="1055" spans="1:8" x14ac:dyDescent="0.25">
      <c r="A1055" s="94"/>
      <c r="B1055" s="93"/>
      <c r="H1055" s="95"/>
    </row>
    <row r="1056" spans="1:8" x14ac:dyDescent="0.25">
      <c r="A1056" s="94"/>
      <c r="B1056" s="93"/>
      <c r="H1056" s="95"/>
    </row>
    <row r="1057" spans="1:8" x14ac:dyDescent="0.25">
      <c r="A1057" s="94"/>
      <c r="B1057" s="93"/>
      <c r="H1057" s="95"/>
    </row>
    <row r="1058" spans="1:8" x14ac:dyDescent="0.25">
      <c r="A1058" s="94"/>
      <c r="B1058" s="93"/>
      <c r="H1058" s="95"/>
    </row>
    <row r="1059" spans="1:8" x14ac:dyDescent="0.25">
      <c r="A1059" s="94"/>
      <c r="B1059" s="93"/>
      <c r="H1059" s="95"/>
    </row>
    <row r="1060" spans="1:8" x14ac:dyDescent="0.25">
      <c r="A1060" s="94"/>
      <c r="B1060" s="93"/>
      <c r="H1060" s="95"/>
    </row>
    <row r="1061" spans="1:8" x14ac:dyDescent="0.25">
      <c r="A1061" s="94"/>
      <c r="B1061" s="93"/>
      <c r="H1061" s="95"/>
    </row>
    <row r="1062" spans="1:8" x14ac:dyDescent="0.25">
      <c r="A1062" s="94"/>
      <c r="B1062" s="93"/>
      <c r="H1062" s="95"/>
    </row>
    <row r="1063" spans="1:8" x14ac:dyDescent="0.25">
      <c r="A1063" s="94"/>
      <c r="B1063" s="93"/>
      <c r="H1063" s="95"/>
    </row>
    <row r="1064" spans="1:8" x14ac:dyDescent="0.25">
      <c r="A1064" s="94"/>
      <c r="B1064" s="93"/>
      <c r="H1064" s="95"/>
    </row>
    <row r="1065" spans="1:8" x14ac:dyDescent="0.25">
      <c r="A1065" s="94"/>
      <c r="B1065" s="93"/>
      <c r="H1065" s="95"/>
    </row>
    <row r="1066" spans="1:8" x14ac:dyDescent="0.25">
      <c r="A1066" s="94"/>
      <c r="B1066" s="93"/>
      <c r="H1066" s="95"/>
    </row>
    <row r="1067" spans="1:8" x14ac:dyDescent="0.25">
      <c r="A1067" s="94"/>
      <c r="B1067" s="93"/>
      <c r="H1067" s="95"/>
    </row>
    <row r="1068" spans="1:8" x14ac:dyDescent="0.25">
      <c r="A1068" s="94"/>
      <c r="B1068" s="93"/>
      <c r="H1068" s="95"/>
    </row>
    <row r="1069" spans="1:8" x14ac:dyDescent="0.25">
      <c r="A1069" s="94"/>
      <c r="B1069" s="93"/>
      <c r="H1069" s="95"/>
    </row>
    <row r="1070" spans="1:8" x14ac:dyDescent="0.25">
      <c r="A1070" s="94"/>
      <c r="B1070" s="93"/>
      <c r="H1070" s="95"/>
    </row>
    <row r="1071" spans="1:8" x14ac:dyDescent="0.25">
      <c r="A1071" s="94"/>
      <c r="B1071" s="93"/>
      <c r="H1071" s="95"/>
    </row>
    <row r="1072" spans="1:8" x14ac:dyDescent="0.25">
      <c r="A1072" s="94"/>
      <c r="B1072" s="93"/>
      <c r="H1072" s="95"/>
    </row>
    <row r="1073" spans="1:8" x14ac:dyDescent="0.25">
      <c r="A1073" s="94"/>
      <c r="B1073" s="93"/>
      <c r="H1073" s="95"/>
    </row>
    <row r="1074" spans="1:8" x14ac:dyDescent="0.25">
      <c r="A1074" s="94"/>
      <c r="B1074" s="93"/>
      <c r="H1074" s="95"/>
    </row>
    <row r="1075" spans="1:8" x14ac:dyDescent="0.25">
      <c r="A1075" s="94"/>
      <c r="B1075" s="93"/>
      <c r="H1075" s="95"/>
    </row>
    <row r="1076" spans="1:8" x14ac:dyDescent="0.25">
      <c r="A1076" s="94"/>
      <c r="B1076" s="93"/>
      <c r="H1076" s="95"/>
    </row>
    <row r="1077" spans="1:8" x14ac:dyDescent="0.25">
      <c r="A1077" s="94"/>
      <c r="B1077" s="93"/>
      <c r="H1077" s="95"/>
    </row>
    <row r="1078" spans="1:8" x14ac:dyDescent="0.25">
      <c r="A1078" s="94"/>
      <c r="B1078" s="93"/>
      <c r="H1078" s="95"/>
    </row>
    <row r="1079" spans="1:8" x14ac:dyDescent="0.25">
      <c r="A1079" s="94"/>
      <c r="B1079" s="93"/>
      <c r="H1079" s="95"/>
    </row>
    <row r="1080" spans="1:8" x14ac:dyDescent="0.25">
      <c r="A1080" s="94"/>
      <c r="B1080" s="93"/>
      <c r="H1080" s="95"/>
    </row>
    <row r="1081" spans="1:8" x14ac:dyDescent="0.25">
      <c r="A1081" s="94"/>
      <c r="B1081" s="93"/>
      <c r="H1081" s="95"/>
    </row>
    <row r="1082" spans="1:8" x14ac:dyDescent="0.25">
      <c r="A1082" s="94"/>
      <c r="B1082" s="93"/>
      <c r="H1082" s="95"/>
    </row>
    <row r="1083" spans="1:8" x14ac:dyDescent="0.25">
      <c r="A1083" s="94"/>
      <c r="B1083" s="93"/>
      <c r="H1083" s="95"/>
    </row>
    <row r="1084" spans="1:8" x14ac:dyDescent="0.25">
      <c r="A1084" s="94"/>
      <c r="B1084" s="93"/>
      <c r="H1084" s="95"/>
    </row>
    <row r="1085" spans="1:8" x14ac:dyDescent="0.25">
      <c r="A1085" s="94"/>
      <c r="B1085" s="93"/>
      <c r="H1085" s="95"/>
    </row>
    <row r="1086" spans="1:8" x14ac:dyDescent="0.25">
      <c r="A1086" s="94"/>
      <c r="B1086" s="93"/>
      <c r="H1086" s="95"/>
    </row>
    <row r="1087" spans="1:8" x14ac:dyDescent="0.25">
      <c r="A1087" s="94"/>
      <c r="B1087" s="93"/>
      <c r="H1087" s="95"/>
    </row>
    <row r="1088" spans="1:8" x14ac:dyDescent="0.25">
      <c r="A1088" s="94"/>
      <c r="B1088" s="93"/>
      <c r="H1088" s="95"/>
    </row>
    <row r="1089" spans="1:8" x14ac:dyDescent="0.25">
      <c r="A1089" s="94"/>
      <c r="B1089" s="93"/>
      <c r="H1089" s="95"/>
    </row>
    <row r="1090" spans="1:8" x14ac:dyDescent="0.25">
      <c r="A1090" s="94"/>
      <c r="B1090" s="93"/>
      <c r="H1090" s="95"/>
    </row>
    <row r="1091" spans="1:8" x14ac:dyDescent="0.25">
      <c r="A1091" s="94"/>
      <c r="B1091" s="93"/>
      <c r="H1091" s="95"/>
    </row>
    <row r="1092" spans="1:8" x14ac:dyDescent="0.25">
      <c r="A1092" s="94"/>
      <c r="B1092" s="93"/>
      <c r="H1092" s="95"/>
    </row>
    <row r="1093" spans="1:8" x14ac:dyDescent="0.25">
      <c r="A1093" s="94"/>
      <c r="B1093" s="93"/>
      <c r="H1093" s="95"/>
    </row>
    <row r="1094" spans="1:8" x14ac:dyDescent="0.25">
      <c r="A1094" s="94"/>
      <c r="B1094" s="93"/>
      <c r="H1094" s="95"/>
    </row>
    <row r="1095" spans="1:8" x14ac:dyDescent="0.25">
      <c r="A1095" s="94"/>
      <c r="B1095" s="93"/>
      <c r="H1095" s="95"/>
    </row>
    <row r="1096" spans="1:8" x14ac:dyDescent="0.25">
      <c r="A1096" s="94"/>
      <c r="B1096" s="93"/>
      <c r="H1096" s="95"/>
    </row>
    <row r="1097" spans="1:8" x14ac:dyDescent="0.25">
      <c r="A1097" s="94"/>
      <c r="B1097" s="93"/>
      <c r="H1097" s="95"/>
    </row>
    <row r="1098" spans="1:8" x14ac:dyDescent="0.25">
      <c r="A1098" s="94"/>
      <c r="B1098" s="93"/>
      <c r="H1098" s="95"/>
    </row>
    <row r="1099" spans="1:8" x14ac:dyDescent="0.25">
      <c r="A1099" s="94"/>
      <c r="B1099" s="93"/>
      <c r="H1099" s="95"/>
    </row>
    <row r="1100" spans="1:8" x14ac:dyDescent="0.25">
      <c r="A1100" s="94"/>
      <c r="B1100" s="93"/>
      <c r="H1100" s="95"/>
    </row>
    <row r="1101" spans="1:8" x14ac:dyDescent="0.25">
      <c r="A1101" s="94"/>
      <c r="B1101" s="93"/>
      <c r="H1101" s="95"/>
    </row>
    <row r="1102" spans="1:8" x14ac:dyDescent="0.25">
      <c r="A1102" s="94"/>
      <c r="B1102" s="93"/>
      <c r="H1102" s="95"/>
    </row>
    <row r="1103" spans="1:8" x14ac:dyDescent="0.25">
      <c r="A1103" s="94"/>
      <c r="B1103" s="93"/>
      <c r="H1103" s="95"/>
    </row>
    <row r="1104" spans="1:8" x14ac:dyDescent="0.25">
      <c r="A1104" s="94"/>
      <c r="B1104" s="93"/>
      <c r="H1104" s="95"/>
    </row>
    <row r="1105" spans="1:8" x14ac:dyDescent="0.25">
      <c r="A1105" s="94"/>
      <c r="B1105" s="93"/>
      <c r="H1105" s="95"/>
    </row>
    <row r="1106" spans="1:8" x14ac:dyDescent="0.25">
      <c r="A1106" s="94"/>
      <c r="B1106" s="93"/>
      <c r="H1106" s="95"/>
    </row>
    <row r="1107" spans="1:8" x14ac:dyDescent="0.25">
      <c r="A1107" s="94"/>
      <c r="B1107" s="93"/>
      <c r="H1107" s="95"/>
    </row>
    <row r="1108" spans="1:8" x14ac:dyDescent="0.25">
      <c r="A1108" s="94"/>
      <c r="B1108" s="93"/>
      <c r="H1108" s="95"/>
    </row>
    <row r="1109" spans="1:8" x14ac:dyDescent="0.25">
      <c r="A1109" s="94"/>
      <c r="B1109" s="93"/>
      <c r="H1109" s="95"/>
    </row>
    <row r="1110" spans="1:8" x14ac:dyDescent="0.25">
      <c r="A1110" s="94"/>
      <c r="B1110" s="93"/>
      <c r="H1110" s="95"/>
    </row>
    <row r="1111" spans="1:8" x14ac:dyDescent="0.25">
      <c r="A1111" s="94"/>
      <c r="B1111" s="93"/>
      <c r="H1111" s="95"/>
    </row>
    <row r="1112" spans="1:8" x14ac:dyDescent="0.25">
      <c r="A1112" s="94"/>
      <c r="B1112" s="93"/>
      <c r="H1112" s="95"/>
    </row>
    <row r="1113" spans="1:8" x14ac:dyDescent="0.25">
      <c r="A1113" s="94"/>
      <c r="B1113" s="93"/>
      <c r="H1113" s="95"/>
    </row>
    <row r="1114" spans="1:8" x14ac:dyDescent="0.25">
      <c r="A1114" s="94"/>
      <c r="B1114" s="93"/>
      <c r="H1114" s="95"/>
    </row>
    <row r="1115" spans="1:8" x14ac:dyDescent="0.25">
      <c r="A1115" s="94"/>
      <c r="B1115" s="93"/>
      <c r="H1115" s="95"/>
    </row>
    <row r="1116" spans="1:8" x14ac:dyDescent="0.25">
      <c r="A1116" s="94"/>
      <c r="B1116" s="93"/>
      <c r="H1116" s="95"/>
    </row>
    <row r="1117" spans="1:8" x14ac:dyDescent="0.25">
      <c r="A1117" s="94"/>
      <c r="B1117" s="93"/>
      <c r="H1117" s="95"/>
    </row>
    <row r="1118" spans="1:8" x14ac:dyDescent="0.25">
      <c r="A1118" s="94"/>
      <c r="B1118" s="93"/>
      <c r="H1118" s="95"/>
    </row>
    <row r="1119" spans="1:8" x14ac:dyDescent="0.25">
      <c r="A1119" s="94"/>
      <c r="B1119" s="93"/>
      <c r="H1119" s="95"/>
    </row>
    <row r="1120" spans="1:8" x14ac:dyDescent="0.25">
      <c r="A1120" s="94"/>
      <c r="B1120" s="93"/>
      <c r="H1120" s="95"/>
    </row>
    <row r="1121" spans="1:8" x14ac:dyDescent="0.25">
      <c r="A1121" s="94"/>
      <c r="B1121" s="93"/>
      <c r="H1121" s="95"/>
    </row>
    <row r="1122" spans="1:8" x14ac:dyDescent="0.25">
      <c r="A1122" s="94"/>
      <c r="B1122" s="93"/>
      <c r="H1122" s="95"/>
    </row>
    <row r="1123" spans="1:8" x14ac:dyDescent="0.25">
      <c r="A1123" s="94"/>
      <c r="B1123" s="93"/>
      <c r="H1123" s="95"/>
    </row>
    <row r="1124" spans="1:8" x14ac:dyDescent="0.25">
      <c r="A1124" s="94"/>
      <c r="B1124" s="93"/>
      <c r="H1124" s="95"/>
    </row>
    <row r="1125" spans="1:8" x14ac:dyDescent="0.25">
      <c r="A1125" s="94"/>
      <c r="B1125" s="93"/>
      <c r="H1125" s="95"/>
    </row>
    <row r="1126" spans="1:8" x14ac:dyDescent="0.25">
      <c r="A1126" s="94"/>
      <c r="B1126" s="93"/>
      <c r="H1126" s="95"/>
    </row>
    <row r="1127" spans="1:8" x14ac:dyDescent="0.25">
      <c r="A1127" s="94"/>
      <c r="B1127" s="93"/>
      <c r="H1127" s="95"/>
    </row>
    <row r="1128" spans="1:8" x14ac:dyDescent="0.25">
      <c r="A1128" s="94"/>
      <c r="B1128" s="93"/>
      <c r="H1128" s="95"/>
    </row>
    <row r="1129" spans="1:8" x14ac:dyDescent="0.25">
      <c r="A1129" s="94"/>
      <c r="B1129" s="93"/>
      <c r="H1129" s="95"/>
    </row>
    <row r="1130" spans="1:8" x14ac:dyDescent="0.25">
      <c r="A1130" s="94"/>
      <c r="B1130" s="93"/>
      <c r="H1130" s="95"/>
    </row>
    <row r="1131" spans="1:8" x14ac:dyDescent="0.25">
      <c r="A1131" s="94"/>
      <c r="B1131" s="93"/>
      <c r="H1131" s="95"/>
    </row>
    <row r="1132" spans="1:8" x14ac:dyDescent="0.25">
      <c r="A1132" s="94"/>
      <c r="B1132" s="93"/>
      <c r="H1132" s="95"/>
    </row>
    <row r="1133" spans="1:8" x14ac:dyDescent="0.25">
      <c r="A1133" s="94"/>
      <c r="B1133" s="93"/>
      <c r="H1133" s="95"/>
    </row>
    <row r="1134" spans="1:8" x14ac:dyDescent="0.25">
      <c r="A1134" s="94"/>
      <c r="B1134" s="93"/>
      <c r="H1134" s="95"/>
    </row>
    <row r="1135" spans="1:8" x14ac:dyDescent="0.25">
      <c r="A1135" s="94"/>
      <c r="B1135" s="93"/>
      <c r="H1135" s="95"/>
    </row>
    <row r="1136" spans="1:8" x14ac:dyDescent="0.25">
      <c r="A1136" s="94"/>
      <c r="B1136" s="93"/>
      <c r="H1136" s="95"/>
    </row>
    <row r="1137" spans="1:8" x14ac:dyDescent="0.25">
      <c r="A1137" s="94"/>
      <c r="B1137" s="93"/>
      <c r="H1137" s="95"/>
    </row>
    <row r="1138" spans="1:8" x14ac:dyDescent="0.25">
      <c r="A1138" s="94"/>
      <c r="B1138" s="93"/>
      <c r="H1138" s="95"/>
    </row>
    <row r="1139" spans="1:8" x14ac:dyDescent="0.25">
      <c r="A1139" s="94"/>
      <c r="B1139" s="93"/>
      <c r="H1139" s="95"/>
    </row>
    <row r="1140" spans="1:8" x14ac:dyDescent="0.25">
      <c r="A1140" s="94"/>
      <c r="B1140" s="93"/>
      <c r="H1140" s="95"/>
    </row>
    <row r="1141" spans="1:8" x14ac:dyDescent="0.25">
      <c r="A1141" s="94"/>
      <c r="B1141" s="93"/>
      <c r="H1141" s="95"/>
    </row>
    <row r="1142" spans="1:8" x14ac:dyDescent="0.25">
      <c r="A1142" s="94"/>
      <c r="B1142" s="93"/>
      <c r="H1142" s="95"/>
    </row>
    <row r="1143" spans="1:8" x14ac:dyDescent="0.25">
      <c r="A1143" s="94"/>
      <c r="B1143" s="93"/>
      <c r="H1143" s="95"/>
    </row>
    <row r="1144" spans="1:8" x14ac:dyDescent="0.25">
      <c r="A1144" s="94"/>
      <c r="B1144" s="93"/>
      <c r="H1144" s="95"/>
    </row>
    <row r="1145" spans="1:8" x14ac:dyDescent="0.25">
      <c r="A1145" s="94"/>
      <c r="B1145" s="93"/>
      <c r="H1145" s="95"/>
    </row>
    <row r="1146" spans="1:8" x14ac:dyDescent="0.25">
      <c r="A1146" s="94"/>
      <c r="B1146" s="93"/>
      <c r="H1146" s="95"/>
    </row>
    <row r="1147" spans="1:8" x14ac:dyDescent="0.25">
      <c r="A1147" s="94"/>
      <c r="B1147" s="93"/>
      <c r="H1147" s="95"/>
    </row>
    <row r="1148" spans="1:8" x14ac:dyDescent="0.25">
      <c r="A1148" s="94"/>
      <c r="B1148" s="93"/>
      <c r="H1148" s="95"/>
    </row>
    <row r="1149" spans="1:8" x14ac:dyDescent="0.25">
      <c r="A1149" s="94"/>
      <c r="B1149" s="93"/>
      <c r="H1149" s="95"/>
    </row>
    <row r="1150" spans="1:8" x14ac:dyDescent="0.25">
      <c r="A1150" s="94"/>
      <c r="B1150" s="93"/>
      <c r="H1150" s="95"/>
    </row>
    <row r="1151" spans="1:8" x14ac:dyDescent="0.25">
      <c r="A1151" s="94"/>
      <c r="B1151" s="93"/>
      <c r="H1151" s="95"/>
    </row>
    <row r="1152" spans="1:8" x14ac:dyDescent="0.25">
      <c r="A1152" s="94"/>
      <c r="B1152" s="93"/>
      <c r="H1152" s="95"/>
    </row>
    <row r="1153" spans="1:8" x14ac:dyDescent="0.25">
      <c r="A1153" s="94"/>
      <c r="B1153" s="93"/>
      <c r="H1153" s="95"/>
    </row>
    <row r="1154" spans="1:8" x14ac:dyDescent="0.25">
      <c r="A1154" s="94"/>
      <c r="B1154" s="93"/>
      <c r="H1154" s="95"/>
    </row>
    <row r="1155" spans="1:8" x14ac:dyDescent="0.25">
      <c r="A1155" s="94"/>
      <c r="B1155" s="93"/>
      <c r="H1155" s="95"/>
    </row>
    <row r="1156" spans="1:8" x14ac:dyDescent="0.25">
      <c r="A1156" s="94"/>
      <c r="B1156" s="93"/>
      <c r="H1156" s="95"/>
    </row>
    <row r="1157" spans="1:8" x14ac:dyDescent="0.25">
      <c r="A1157" s="94"/>
      <c r="B1157" s="93"/>
      <c r="H1157" s="95"/>
    </row>
    <row r="1158" spans="1:8" x14ac:dyDescent="0.25">
      <c r="A1158" s="94"/>
      <c r="B1158" s="93"/>
      <c r="H1158" s="95"/>
    </row>
    <row r="1159" spans="1:8" x14ac:dyDescent="0.25">
      <c r="A1159" s="94"/>
      <c r="B1159" s="93"/>
      <c r="H1159" s="95"/>
    </row>
    <row r="1160" spans="1:8" x14ac:dyDescent="0.25">
      <c r="A1160" s="94"/>
      <c r="B1160" s="93"/>
      <c r="H1160" s="95"/>
    </row>
    <row r="1161" spans="1:8" x14ac:dyDescent="0.25">
      <c r="A1161" s="94"/>
      <c r="B1161" s="93"/>
      <c r="H1161" s="95"/>
    </row>
    <row r="1162" spans="1:8" x14ac:dyDescent="0.25">
      <c r="A1162" s="94"/>
      <c r="B1162" s="93"/>
      <c r="H1162" s="95"/>
    </row>
    <row r="1163" spans="1:8" x14ac:dyDescent="0.25">
      <c r="A1163" s="94"/>
      <c r="B1163" s="93"/>
      <c r="H1163" s="95"/>
    </row>
    <row r="1164" spans="1:8" x14ac:dyDescent="0.25">
      <c r="A1164" s="94"/>
      <c r="B1164" s="93"/>
      <c r="H1164" s="95"/>
    </row>
    <row r="1165" spans="1:8" x14ac:dyDescent="0.25">
      <c r="A1165" s="94"/>
      <c r="B1165" s="93"/>
      <c r="H1165" s="95"/>
    </row>
    <row r="1166" spans="1:8" x14ac:dyDescent="0.25">
      <c r="A1166" s="94"/>
      <c r="B1166" s="93"/>
      <c r="H1166" s="95"/>
    </row>
    <row r="1167" spans="1:8" x14ac:dyDescent="0.25">
      <c r="A1167" s="94"/>
      <c r="B1167" s="93"/>
      <c r="H1167" s="95"/>
    </row>
    <row r="1168" spans="1:8" x14ac:dyDescent="0.25">
      <c r="A1168" s="94"/>
      <c r="B1168" s="93"/>
      <c r="H1168" s="95"/>
    </row>
    <row r="1169" spans="1:8" x14ac:dyDescent="0.25">
      <c r="A1169" s="94"/>
      <c r="B1169" s="93"/>
      <c r="H1169" s="95"/>
    </row>
    <row r="1170" spans="1:8" x14ac:dyDescent="0.25">
      <c r="A1170" s="94"/>
      <c r="B1170" s="93"/>
      <c r="H1170" s="95"/>
    </row>
    <row r="1171" spans="1:8" x14ac:dyDescent="0.25">
      <c r="A1171" s="94"/>
      <c r="B1171" s="93"/>
      <c r="H1171" s="95"/>
    </row>
    <row r="1172" spans="1:8" x14ac:dyDescent="0.25">
      <c r="A1172" s="94"/>
      <c r="B1172" s="93"/>
      <c r="H1172" s="95"/>
    </row>
    <row r="1173" spans="1:8" x14ac:dyDescent="0.25">
      <c r="A1173" s="94"/>
      <c r="B1173" s="93"/>
      <c r="H1173" s="95"/>
    </row>
    <row r="1174" spans="1:8" x14ac:dyDescent="0.25">
      <c r="A1174" s="94"/>
      <c r="B1174" s="93"/>
      <c r="H1174" s="95"/>
    </row>
    <row r="1175" spans="1:8" x14ac:dyDescent="0.25">
      <c r="A1175" s="94"/>
      <c r="B1175" s="93"/>
      <c r="H1175" s="95"/>
    </row>
    <row r="1176" spans="1:8" x14ac:dyDescent="0.25">
      <c r="A1176" s="94"/>
      <c r="B1176" s="93"/>
      <c r="H1176" s="95"/>
    </row>
    <row r="1177" spans="1:8" x14ac:dyDescent="0.25">
      <c r="A1177" s="94"/>
      <c r="B1177" s="93"/>
      <c r="H1177" s="95"/>
    </row>
    <row r="1178" spans="1:8" x14ac:dyDescent="0.25">
      <c r="A1178" s="94"/>
      <c r="B1178" s="93"/>
      <c r="H1178" s="95"/>
    </row>
    <row r="1179" spans="1:8" x14ac:dyDescent="0.25">
      <c r="A1179" s="94"/>
      <c r="B1179" s="93"/>
      <c r="H1179" s="95"/>
    </row>
    <row r="1180" spans="1:8" x14ac:dyDescent="0.25">
      <c r="A1180" s="94"/>
      <c r="B1180" s="93"/>
      <c r="H1180" s="95"/>
    </row>
    <row r="1181" spans="1:8" x14ac:dyDescent="0.25">
      <c r="A1181" s="94"/>
      <c r="B1181" s="93"/>
      <c r="H1181" s="95"/>
    </row>
    <row r="1182" spans="1:8" x14ac:dyDescent="0.25">
      <c r="A1182" s="94"/>
      <c r="B1182" s="93"/>
      <c r="H1182" s="95"/>
    </row>
    <row r="1183" spans="1:8" x14ac:dyDescent="0.25">
      <c r="A1183" s="94"/>
      <c r="B1183" s="93"/>
      <c r="H1183" s="95"/>
    </row>
    <row r="1184" spans="1:8" x14ac:dyDescent="0.25">
      <c r="A1184" s="94"/>
      <c r="B1184" s="93"/>
      <c r="H1184" s="95"/>
    </row>
    <row r="1185" spans="1:8" x14ac:dyDescent="0.25">
      <c r="A1185" s="94"/>
      <c r="B1185" s="93"/>
      <c r="H1185" s="95"/>
    </row>
    <row r="1186" spans="1:8" x14ac:dyDescent="0.25">
      <c r="A1186" s="94"/>
      <c r="B1186" s="93"/>
      <c r="H1186" s="95"/>
    </row>
    <row r="1187" spans="1:8" x14ac:dyDescent="0.25">
      <c r="A1187" s="94"/>
      <c r="B1187" s="93"/>
      <c r="H1187" s="95"/>
    </row>
    <row r="1188" spans="1:8" x14ac:dyDescent="0.25">
      <c r="A1188" s="94"/>
      <c r="B1188" s="93"/>
      <c r="H1188" s="95"/>
    </row>
    <row r="1189" spans="1:8" x14ac:dyDescent="0.25">
      <c r="A1189" s="94"/>
      <c r="B1189" s="93"/>
      <c r="H1189" s="95"/>
    </row>
    <row r="1190" spans="1:8" x14ac:dyDescent="0.25">
      <c r="A1190" s="94"/>
      <c r="B1190" s="93"/>
      <c r="H1190" s="95"/>
    </row>
    <row r="1191" spans="1:8" x14ac:dyDescent="0.25">
      <c r="A1191" s="94"/>
      <c r="B1191" s="93"/>
      <c r="H1191" s="95"/>
    </row>
    <row r="1192" spans="1:8" x14ac:dyDescent="0.25">
      <c r="A1192" s="94"/>
      <c r="B1192" s="93"/>
      <c r="H1192" s="95"/>
    </row>
    <row r="1193" spans="1:8" x14ac:dyDescent="0.25">
      <c r="A1193" s="94"/>
      <c r="B1193" s="93"/>
      <c r="H1193" s="95"/>
    </row>
    <row r="1194" spans="1:8" x14ac:dyDescent="0.25">
      <c r="A1194" s="94"/>
      <c r="B1194" s="93"/>
      <c r="H1194" s="95"/>
    </row>
    <row r="1195" spans="1:8" x14ac:dyDescent="0.25">
      <c r="A1195" s="94"/>
      <c r="B1195" s="93"/>
      <c r="H1195" s="95"/>
    </row>
    <row r="1196" spans="1:8" x14ac:dyDescent="0.25">
      <c r="A1196" s="94"/>
      <c r="B1196" s="93"/>
      <c r="H1196" s="95"/>
    </row>
    <row r="1197" spans="1:8" x14ac:dyDescent="0.25">
      <c r="A1197" s="94"/>
      <c r="B1197" s="93"/>
      <c r="H1197" s="95"/>
    </row>
    <row r="1198" spans="1:8" x14ac:dyDescent="0.25">
      <c r="A1198" s="94"/>
      <c r="B1198" s="93"/>
      <c r="H1198" s="95"/>
    </row>
    <row r="1199" spans="1:8" x14ac:dyDescent="0.25">
      <c r="A1199" s="94"/>
      <c r="B1199" s="93"/>
      <c r="H1199" s="95"/>
    </row>
    <row r="1200" spans="1:8" x14ac:dyDescent="0.25">
      <c r="A1200" s="94"/>
      <c r="B1200" s="93"/>
      <c r="H1200" s="95"/>
    </row>
    <row r="1201" spans="1:8" x14ac:dyDescent="0.25">
      <c r="A1201" s="94"/>
      <c r="B1201" s="93"/>
      <c r="H1201" s="95"/>
    </row>
    <row r="1202" spans="1:8" x14ac:dyDescent="0.25">
      <c r="A1202" s="94"/>
      <c r="B1202" s="93"/>
      <c r="H1202" s="95"/>
    </row>
    <row r="1203" spans="1:8" x14ac:dyDescent="0.25">
      <c r="A1203" s="94"/>
      <c r="B1203" s="93"/>
      <c r="H1203" s="95"/>
    </row>
    <row r="1204" spans="1:8" x14ac:dyDescent="0.25">
      <c r="A1204" s="94"/>
      <c r="B1204" s="93"/>
      <c r="H1204" s="95"/>
    </row>
    <row r="1205" spans="1:8" x14ac:dyDescent="0.25">
      <c r="A1205" s="94"/>
      <c r="B1205" s="93"/>
      <c r="H1205" s="95"/>
    </row>
    <row r="1206" spans="1:8" x14ac:dyDescent="0.25">
      <c r="A1206" s="94"/>
      <c r="B1206" s="93"/>
      <c r="H1206" s="95"/>
    </row>
    <row r="1207" spans="1:8" x14ac:dyDescent="0.25">
      <c r="A1207" s="94"/>
      <c r="B1207" s="93"/>
      <c r="H1207" s="95"/>
    </row>
    <row r="1208" spans="1:8" x14ac:dyDescent="0.25">
      <c r="A1208" s="94"/>
      <c r="B1208" s="93"/>
      <c r="H1208" s="95"/>
    </row>
    <row r="1209" spans="1:8" x14ac:dyDescent="0.25">
      <c r="A1209" s="94"/>
      <c r="B1209" s="93"/>
      <c r="H1209" s="95"/>
    </row>
    <row r="1210" spans="1:8" x14ac:dyDescent="0.25">
      <c r="A1210" s="94"/>
      <c r="B1210" s="93"/>
      <c r="H1210" s="95"/>
    </row>
    <row r="1211" spans="1:8" x14ac:dyDescent="0.25">
      <c r="A1211" s="94"/>
      <c r="B1211" s="93"/>
      <c r="H1211" s="95"/>
    </row>
    <row r="1212" spans="1:8" x14ac:dyDescent="0.25">
      <c r="A1212" s="94"/>
      <c r="B1212" s="93"/>
      <c r="H1212" s="95"/>
    </row>
    <row r="1213" spans="1:8" x14ac:dyDescent="0.25">
      <c r="A1213" s="94"/>
      <c r="B1213" s="93"/>
      <c r="H1213" s="95"/>
    </row>
    <row r="1214" spans="1:8" x14ac:dyDescent="0.25">
      <c r="A1214" s="94"/>
      <c r="B1214" s="93"/>
      <c r="H1214" s="95"/>
    </row>
    <row r="1215" spans="1:8" x14ac:dyDescent="0.25">
      <c r="A1215" s="94"/>
      <c r="B1215" s="93"/>
      <c r="H1215" s="95"/>
    </row>
    <row r="1216" spans="1:8" x14ac:dyDescent="0.25">
      <c r="A1216" s="94"/>
      <c r="B1216" s="93"/>
      <c r="H1216" s="95"/>
    </row>
    <row r="1217" spans="1:8" x14ac:dyDescent="0.25">
      <c r="A1217" s="94"/>
      <c r="B1217" s="93"/>
      <c r="H1217" s="95"/>
    </row>
    <row r="1218" spans="1:8" x14ac:dyDescent="0.25">
      <c r="A1218" s="94"/>
      <c r="B1218" s="93"/>
      <c r="H1218" s="95"/>
    </row>
    <row r="1219" spans="1:8" x14ac:dyDescent="0.25">
      <c r="A1219" s="94"/>
      <c r="B1219" s="93"/>
      <c r="H1219" s="95"/>
    </row>
    <row r="1220" spans="1:8" x14ac:dyDescent="0.25">
      <c r="A1220" s="94"/>
      <c r="B1220" s="93"/>
      <c r="H1220" s="95"/>
    </row>
    <row r="1221" spans="1:8" x14ac:dyDescent="0.25">
      <c r="A1221" s="94"/>
      <c r="B1221" s="93"/>
      <c r="H1221" s="95"/>
    </row>
    <row r="1222" spans="1:8" x14ac:dyDescent="0.25">
      <c r="A1222" s="94"/>
      <c r="B1222" s="93"/>
      <c r="H1222" s="95"/>
    </row>
    <row r="1223" spans="1:8" x14ac:dyDescent="0.25">
      <c r="A1223" s="94"/>
      <c r="B1223" s="93"/>
      <c r="H1223" s="95"/>
    </row>
    <row r="1224" spans="1:8" x14ac:dyDescent="0.25">
      <c r="A1224" s="94"/>
      <c r="B1224" s="93"/>
      <c r="H1224" s="95"/>
    </row>
    <row r="1225" spans="1:8" x14ac:dyDescent="0.25">
      <c r="A1225" s="94"/>
      <c r="B1225" s="93"/>
      <c r="H1225" s="95"/>
    </row>
    <row r="1226" spans="1:8" x14ac:dyDescent="0.25">
      <c r="A1226" s="94"/>
      <c r="B1226" s="93"/>
      <c r="H1226" s="95"/>
    </row>
    <row r="1227" spans="1:8" x14ac:dyDescent="0.25">
      <c r="A1227" s="94"/>
      <c r="B1227" s="93"/>
      <c r="H1227" s="95"/>
    </row>
    <row r="1228" spans="1:8" x14ac:dyDescent="0.25">
      <c r="A1228" s="94"/>
      <c r="B1228" s="93"/>
      <c r="H1228" s="95"/>
    </row>
    <row r="1229" spans="1:8" x14ac:dyDescent="0.25">
      <c r="A1229" s="94"/>
      <c r="B1229" s="93"/>
      <c r="H1229" s="95"/>
    </row>
    <row r="1230" spans="1:8" x14ac:dyDescent="0.25">
      <c r="A1230" s="94"/>
      <c r="B1230" s="93"/>
      <c r="H1230" s="95"/>
    </row>
    <row r="1231" spans="1:8" x14ac:dyDescent="0.25">
      <c r="A1231" s="94"/>
      <c r="B1231" s="93"/>
      <c r="H1231" s="95"/>
    </row>
    <row r="1232" spans="1:8" x14ac:dyDescent="0.25">
      <c r="A1232" s="94"/>
      <c r="B1232" s="93"/>
      <c r="H1232" s="95"/>
    </row>
    <row r="1233" spans="1:8" x14ac:dyDescent="0.25">
      <c r="A1233" s="94"/>
      <c r="B1233" s="93"/>
      <c r="H1233" s="95"/>
    </row>
    <row r="1234" spans="1:8" x14ac:dyDescent="0.25">
      <c r="A1234" s="94"/>
      <c r="B1234" s="93"/>
      <c r="H1234" s="95"/>
    </row>
    <row r="1235" spans="1:8" x14ac:dyDescent="0.25">
      <c r="A1235" s="94"/>
      <c r="B1235" s="93"/>
      <c r="H1235" s="95"/>
    </row>
    <row r="1236" spans="1:8" x14ac:dyDescent="0.25">
      <c r="A1236" s="94"/>
      <c r="B1236" s="93"/>
      <c r="H1236" s="95"/>
    </row>
    <row r="1237" spans="1:8" x14ac:dyDescent="0.25">
      <c r="A1237" s="94"/>
      <c r="B1237" s="93"/>
      <c r="H1237" s="95"/>
    </row>
    <row r="1238" spans="1:8" x14ac:dyDescent="0.25">
      <c r="A1238" s="94"/>
      <c r="B1238" s="93"/>
      <c r="H1238" s="95"/>
    </row>
    <row r="1239" spans="1:8" x14ac:dyDescent="0.25">
      <c r="A1239" s="94"/>
      <c r="B1239" s="93"/>
      <c r="H1239" s="95"/>
    </row>
    <row r="1240" spans="1:8" x14ac:dyDescent="0.25">
      <c r="A1240" s="94"/>
      <c r="B1240" s="93"/>
      <c r="H1240" s="95"/>
    </row>
    <row r="1241" spans="1:8" x14ac:dyDescent="0.25">
      <c r="A1241" s="94"/>
      <c r="B1241" s="93"/>
      <c r="H1241" s="95"/>
    </row>
    <row r="1242" spans="1:8" x14ac:dyDescent="0.25">
      <c r="A1242" s="94"/>
      <c r="B1242" s="93"/>
      <c r="H1242" s="95"/>
    </row>
    <row r="1243" spans="1:8" x14ac:dyDescent="0.25">
      <c r="A1243" s="94"/>
      <c r="B1243" s="93"/>
      <c r="H1243" s="95"/>
    </row>
    <row r="1244" spans="1:8" x14ac:dyDescent="0.25">
      <c r="A1244" s="94"/>
      <c r="B1244" s="93"/>
      <c r="H1244" s="95"/>
    </row>
    <row r="1245" spans="1:8" x14ac:dyDescent="0.25">
      <c r="A1245" s="94"/>
      <c r="B1245" s="93"/>
      <c r="H1245" s="95"/>
    </row>
    <row r="1246" spans="1:8" x14ac:dyDescent="0.25">
      <c r="A1246" s="94"/>
      <c r="B1246" s="93"/>
      <c r="H1246" s="95"/>
    </row>
    <row r="1247" spans="1:8" x14ac:dyDescent="0.25">
      <c r="A1247" s="94"/>
      <c r="B1247" s="93"/>
      <c r="H1247" s="95"/>
    </row>
    <row r="1248" spans="1:8" x14ac:dyDescent="0.25">
      <c r="A1248" s="94"/>
      <c r="B1248" s="93"/>
      <c r="H1248" s="95"/>
    </row>
    <row r="1249" spans="1:8" x14ac:dyDescent="0.25">
      <c r="A1249" s="94"/>
      <c r="B1249" s="93"/>
      <c r="H1249" s="95"/>
    </row>
    <row r="1250" spans="1:8" x14ac:dyDescent="0.25">
      <c r="A1250" s="94"/>
      <c r="B1250" s="93"/>
      <c r="H1250" s="95"/>
    </row>
    <row r="1251" spans="1:8" x14ac:dyDescent="0.25">
      <c r="A1251" s="94"/>
      <c r="B1251" s="93"/>
      <c r="H1251" s="95"/>
    </row>
    <row r="1252" spans="1:8" x14ac:dyDescent="0.25">
      <c r="A1252" s="94"/>
      <c r="B1252" s="93"/>
      <c r="H1252" s="95"/>
    </row>
    <row r="1253" spans="1:8" x14ac:dyDescent="0.25">
      <c r="A1253" s="94"/>
      <c r="B1253" s="93"/>
      <c r="H1253" s="95"/>
    </row>
    <row r="1254" spans="1:8" x14ac:dyDescent="0.25">
      <c r="A1254" s="94"/>
      <c r="B1254" s="93"/>
      <c r="H1254" s="95"/>
    </row>
    <row r="1255" spans="1:8" x14ac:dyDescent="0.25">
      <c r="A1255" s="94"/>
      <c r="B1255" s="93"/>
      <c r="H1255" s="95"/>
    </row>
    <row r="1256" spans="1:8" x14ac:dyDescent="0.25">
      <c r="A1256" s="94"/>
      <c r="B1256" s="93"/>
      <c r="H1256" s="95"/>
    </row>
    <row r="1257" spans="1:8" x14ac:dyDescent="0.25">
      <c r="A1257" s="94"/>
      <c r="B1257" s="93"/>
      <c r="H1257" s="95"/>
    </row>
    <row r="1258" spans="1:8" x14ac:dyDescent="0.25">
      <c r="A1258" s="94"/>
      <c r="B1258" s="93"/>
      <c r="H1258" s="95"/>
    </row>
    <row r="1259" spans="1:8" x14ac:dyDescent="0.25">
      <c r="A1259" s="94"/>
      <c r="B1259" s="93"/>
      <c r="H1259" s="95"/>
    </row>
    <row r="1260" spans="1:8" x14ac:dyDescent="0.25">
      <c r="A1260" s="94"/>
      <c r="B1260" s="93"/>
      <c r="H1260" s="95"/>
    </row>
    <row r="1261" spans="1:8" x14ac:dyDescent="0.25">
      <c r="A1261" s="94"/>
      <c r="B1261" s="93"/>
      <c r="H1261" s="95"/>
    </row>
    <row r="1262" spans="1:8" x14ac:dyDescent="0.25">
      <c r="A1262" s="94"/>
      <c r="B1262" s="93"/>
      <c r="H1262" s="95"/>
    </row>
    <row r="1263" spans="1:8" x14ac:dyDescent="0.25">
      <c r="A1263" s="94"/>
      <c r="B1263" s="93"/>
      <c r="H1263" s="95"/>
    </row>
    <row r="1264" spans="1:8" x14ac:dyDescent="0.25">
      <c r="A1264" s="94"/>
      <c r="B1264" s="93"/>
      <c r="H1264" s="95"/>
    </row>
    <row r="1265" spans="1:8" x14ac:dyDescent="0.25">
      <c r="A1265" s="94"/>
      <c r="B1265" s="93"/>
      <c r="H1265" s="95"/>
    </row>
    <row r="1266" spans="1:8" x14ac:dyDescent="0.25">
      <c r="A1266" s="94"/>
      <c r="B1266" s="93"/>
      <c r="H1266" s="95"/>
    </row>
    <row r="1267" spans="1:8" x14ac:dyDescent="0.25">
      <c r="A1267" s="94"/>
      <c r="B1267" s="93"/>
      <c r="H1267" s="95"/>
    </row>
    <row r="1268" spans="1:8" x14ac:dyDescent="0.25">
      <c r="A1268" s="94"/>
      <c r="B1268" s="93"/>
      <c r="H1268" s="95"/>
    </row>
    <row r="1269" spans="1:8" x14ac:dyDescent="0.25">
      <c r="A1269" s="94"/>
      <c r="B1269" s="93"/>
      <c r="H1269" s="95"/>
    </row>
    <row r="1270" spans="1:8" x14ac:dyDescent="0.25">
      <c r="A1270" s="94"/>
      <c r="B1270" s="93"/>
      <c r="H1270" s="95"/>
    </row>
    <row r="1271" spans="1:8" x14ac:dyDescent="0.25">
      <c r="A1271" s="94"/>
      <c r="B1271" s="93"/>
      <c r="H1271" s="95"/>
    </row>
    <row r="1272" spans="1:8" x14ac:dyDescent="0.25">
      <c r="A1272" s="94"/>
      <c r="B1272" s="93"/>
      <c r="H1272" s="95"/>
    </row>
    <row r="1273" spans="1:8" x14ac:dyDescent="0.25">
      <c r="A1273" s="94"/>
      <c r="B1273" s="93"/>
      <c r="H1273" s="95"/>
    </row>
    <row r="1274" spans="1:8" x14ac:dyDescent="0.25">
      <c r="A1274" s="94"/>
      <c r="B1274" s="93"/>
      <c r="H1274" s="95"/>
    </row>
    <row r="1275" spans="1:8" x14ac:dyDescent="0.25">
      <c r="A1275" s="94"/>
      <c r="B1275" s="93"/>
      <c r="H1275" s="95"/>
    </row>
    <row r="1276" spans="1:8" x14ac:dyDescent="0.25">
      <c r="A1276" s="94"/>
      <c r="B1276" s="93"/>
      <c r="H1276" s="95"/>
    </row>
    <row r="1277" spans="1:8" x14ac:dyDescent="0.25">
      <c r="A1277" s="94"/>
      <c r="B1277" s="93"/>
      <c r="H1277" s="95"/>
    </row>
    <row r="1278" spans="1:8" x14ac:dyDescent="0.25">
      <c r="A1278" s="94"/>
      <c r="B1278" s="93"/>
      <c r="H1278" s="95"/>
    </row>
    <row r="1279" spans="1:8" x14ac:dyDescent="0.25">
      <c r="A1279" s="94"/>
      <c r="B1279" s="93"/>
      <c r="H1279" s="95"/>
    </row>
    <row r="1280" spans="1:8" x14ac:dyDescent="0.25">
      <c r="A1280" s="94"/>
      <c r="B1280" s="93"/>
      <c r="H1280" s="95"/>
    </row>
    <row r="1281" spans="1:8" x14ac:dyDescent="0.25">
      <c r="A1281" s="94"/>
      <c r="B1281" s="93"/>
      <c r="H1281" s="95"/>
    </row>
    <row r="1282" spans="1:8" x14ac:dyDescent="0.25">
      <c r="A1282" s="94"/>
      <c r="B1282" s="93"/>
      <c r="H1282" s="95"/>
    </row>
    <row r="1283" spans="1:8" x14ac:dyDescent="0.25">
      <c r="A1283" s="94"/>
      <c r="B1283" s="93"/>
      <c r="H1283" s="95"/>
    </row>
    <row r="1284" spans="1:8" x14ac:dyDescent="0.25">
      <c r="A1284" s="94"/>
      <c r="B1284" s="93"/>
      <c r="H1284" s="95"/>
    </row>
    <row r="1285" spans="1:8" x14ac:dyDescent="0.25">
      <c r="A1285" s="94"/>
      <c r="B1285" s="93"/>
      <c r="H1285" s="95"/>
    </row>
    <row r="1286" spans="1:8" x14ac:dyDescent="0.25">
      <c r="A1286" s="94"/>
      <c r="B1286" s="93"/>
      <c r="H1286" s="95"/>
    </row>
    <row r="1287" spans="1:8" x14ac:dyDescent="0.25">
      <c r="A1287" s="94"/>
      <c r="B1287" s="93"/>
      <c r="H1287" s="95"/>
    </row>
    <row r="1288" spans="1:8" x14ac:dyDescent="0.25">
      <c r="A1288" s="94"/>
      <c r="B1288" s="93"/>
      <c r="H1288" s="95"/>
    </row>
    <row r="1289" spans="1:8" x14ac:dyDescent="0.25">
      <c r="A1289" s="94"/>
      <c r="B1289" s="93"/>
      <c r="H1289" s="95"/>
    </row>
    <row r="1290" spans="1:8" x14ac:dyDescent="0.25">
      <c r="A1290" s="94"/>
      <c r="B1290" s="93"/>
      <c r="H1290" s="95"/>
    </row>
    <row r="1291" spans="1:8" x14ac:dyDescent="0.25">
      <c r="A1291" s="94"/>
      <c r="B1291" s="93"/>
      <c r="H1291" s="95"/>
    </row>
    <row r="1292" spans="1:8" x14ac:dyDescent="0.25">
      <c r="A1292" s="94"/>
      <c r="B1292" s="93"/>
      <c r="H1292" s="95"/>
    </row>
    <row r="1293" spans="1:8" x14ac:dyDescent="0.25">
      <c r="A1293" s="94"/>
      <c r="B1293" s="93"/>
      <c r="H1293" s="95"/>
    </row>
    <row r="1294" spans="1:8" x14ac:dyDescent="0.25">
      <c r="A1294" s="94"/>
      <c r="B1294" s="93"/>
      <c r="H1294" s="95"/>
    </row>
    <row r="1295" spans="1:8" x14ac:dyDescent="0.25">
      <c r="A1295" s="94"/>
      <c r="B1295" s="93"/>
      <c r="H1295" s="95"/>
    </row>
    <row r="1296" spans="1:8" x14ac:dyDescent="0.25">
      <c r="A1296" s="94"/>
      <c r="B1296" s="93"/>
      <c r="H1296" s="95"/>
    </row>
    <row r="1297" spans="1:8" x14ac:dyDescent="0.25">
      <c r="A1297" s="94"/>
      <c r="B1297" s="93"/>
      <c r="H1297" s="95"/>
    </row>
    <row r="1298" spans="1:8" x14ac:dyDescent="0.25">
      <c r="A1298" s="94"/>
      <c r="B1298" s="93"/>
      <c r="H1298" s="95"/>
    </row>
    <row r="1299" spans="1:8" x14ac:dyDescent="0.25">
      <c r="A1299" s="94"/>
      <c r="B1299" s="93"/>
      <c r="H1299" s="95"/>
    </row>
    <row r="1300" spans="1:8" x14ac:dyDescent="0.25">
      <c r="A1300" s="94"/>
      <c r="B1300" s="93"/>
      <c r="H1300" s="95"/>
    </row>
    <row r="1301" spans="1:8" x14ac:dyDescent="0.25">
      <c r="A1301" s="94"/>
      <c r="B1301" s="93"/>
      <c r="H1301" s="95"/>
    </row>
    <row r="1302" spans="1:8" x14ac:dyDescent="0.25">
      <c r="A1302" s="94"/>
      <c r="B1302" s="93"/>
      <c r="H1302" s="95"/>
    </row>
    <row r="1303" spans="1:8" x14ac:dyDescent="0.25">
      <c r="A1303" s="94"/>
      <c r="B1303" s="93"/>
      <c r="H1303" s="95"/>
    </row>
    <row r="1304" spans="1:8" x14ac:dyDescent="0.25">
      <c r="A1304" s="94"/>
      <c r="B1304" s="93"/>
      <c r="H1304" s="95"/>
    </row>
    <row r="1305" spans="1:8" x14ac:dyDescent="0.25">
      <c r="A1305" s="94"/>
      <c r="B1305" s="93"/>
      <c r="H1305" s="95"/>
    </row>
    <row r="1306" spans="1:8" x14ac:dyDescent="0.25">
      <c r="A1306" s="94"/>
      <c r="B1306" s="93"/>
      <c r="H1306" s="95"/>
    </row>
    <row r="1307" spans="1:8" x14ac:dyDescent="0.25">
      <c r="A1307" s="94"/>
      <c r="B1307" s="93"/>
      <c r="H1307" s="95"/>
    </row>
    <row r="1308" spans="1:8" x14ac:dyDescent="0.25">
      <c r="A1308" s="94"/>
      <c r="B1308" s="93"/>
      <c r="H1308" s="95"/>
    </row>
    <row r="1309" spans="1:8" x14ac:dyDescent="0.25">
      <c r="A1309" s="94"/>
      <c r="B1309" s="93"/>
      <c r="H1309" s="95"/>
    </row>
    <row r="1310" spans="1:8" x14ac:dyDescent="0.25">
      <c r="A1310" s="94"/>
      <c r="B1310" s="93"/>
      <c r="H1310" s="95"/>
    </row>
    <row r="1311" spans="1:8" x14ac:dyDescent="0.25">
      <c r="A1311" s="94"/>
      <c r="B1311" s="93"/>
      <c r="H1311" s="95"/>
    </row>
    <row r="1312" spans="1:8" x14ac:dyDescent="0.25">
      <c r="A1312" s="94"/>
      <c r="B1312" s="93"/>
      <c r="H1312" s="95"/>
    </row>
    <row r="1313" spans="1:8" x14ac:dyDescent="0.25">
      <c r="A1313" s="94"/>
      <c r="B1313" s="93"/>
      <c r="H1313" s="95"/>
    </row>
    <row r="1314" spans="1:8" x14ac:dyDescent="0.25">
      <c r="A1314" s="94"/>
      <c r="B1314" s="93"/>
      <c r="H1314" s="95"/>
    </row>
    <row r="1315" spans="1:8" x14ac:dyDescent="0.25">
      <c r="A1315" s="94"/>
      <c r="B1315" s="93"/>
      <c r="H1315" s="95"/>
    </row>
    <row r="1316" spans="1:8" x14ac:dyDescent="0.25">
      <c r="A1316" s="94"/>
      <c r="B1316" s="93"/>
      <c r="H1316" s="95"/>
    </row>
    <row r="1317" spans="1:8" x14ac:dyDescent="0.25">
      <c r="A1317" s="94"/>
      <c r="B1317" s="93"/>
      <c r="H1317" s="95"/>
    </row>
    <row r="1318" spans="1:8" x14ac:dyDescent="0.25">
      <c r="A1318" s="94"/>
      <c r="B1318" s="93"/>
      <c r="H1318" s="95"/>
    </row>
    <row r="1319" spans="1:8" x14ac:dyDescent="0.25">
      <c r="A1319" s="94"/>
      <c r="B1319" s="93"/>
      <c r="H1319" s="95"/>
    </row>
    <row r="1320" spans="1:8" x14ac:dyDescent="0.25">
      <c r="A1320" s="94"/>
      <c r="B1320" s="93"/>
      <c r="H1320" s="95"/>
    </row>
    <row r="1321" spans="1:8" x14ac:dyDescent="0.25">
      <c r="A1321" s="94"/>
      <c r="B1321" s="93"/>
      <c r="H1321" s="95"/>
    </row>
    <row r="1322" spans="1:8" x14ac:dyDescent="0.25">
      <c r="A1322" s="94"/>
      <c r="B1322" s="93"/>
      <c r="H1322" s="95"/>
    </row>
    <row r="1323" spans="1:8" x14ac:dyDescent="0.25">
      <c r="A1323" s="94"/>
      <c r="B1323" s="93"/>
      <c r="H1323" s="95"/>
    </row>
    <row r="1324" spans="1:8" x14ac:dyDescent="0.25">
      <c r="A1324" s="94"/>
      <c r="B1324" s="93"/>
      <c r="H1324" s="95"/>
    </row>
    <row r="1325" spans="1:8" x14ac:dyDescent="0.25">
      <c r="A1325" s="94"/>
      <c r="B1325" s="93"/>
      <c r="H1325" s="95"/>
    </row>
    <row r="1326" spans="1:8" x14ac:dyDescent="0.25">
      <c r="A1326" s="94"/>
      <c r="B1326" s="93"/>
      <c r="H1326" s="95"/>
    </row>
    <row r="1327" spans="1:8" x14ac:dyDescent="0.25">
      <c r="A1327" s="94"/>
      <c r="B1327" s="93"/>
      <c r="H1327" s="95"/>
    </row>
    <row r="1328" spans="1:8" x14ac:dyDescent="0.25">
      <c r="A1328" s="94"/>
      <c r="B1328" s="93"/>
      <c r="H1328" s="95"/>
    </row>
    <row r="1329" spans="1:8" x14ac:dyDescent="0.25">
      <c r="A1329" s="94"/>
      <c r="B1329" s="93"/>
      <c r="H1329" s="95"/>
    </row>
    <row r="1330" spans="1:8" x14ac:dyDescent="0.25">
      <c r="A1330" s="94"/>
      <c r="B1330" s="93"/>
      <c r="H1330" s="95"/>
    </row>
    <row r="1331" spans="1:8" x14ac:dyDescent="0.25">
      <c r="A1331" s="94"/>
      <c r="B1331" s="93"/>
      <c r="H1331" s="95"/>
    </row>
    <row r="1332" spans="1:8" x14ac:dyDescent="0.25">
      <c r="A1332" s="94"/>
      <c r="B1332" s="93"/>
      <c r="H1332" s="95"/>
    </row>
    <row r="1333" spans="1:8" x14ac:dyDescent="0.25">
      <c r="A1333" s="94"/>
      <c r="B1333" s="93"/>
      <c r="H1333" s="95"/>
    </row>
    <row r="1334" spans="1:8" x14ac:dyDescent="0.25">
      <c r="A1334" s="94"/>
      <c r="B1334" s="93"/>
      <c r="H1334" s="95"/>
    </row>
    <row r="1335" spans="1:8" x14ac:dyDescent="0.25">
      <c r="A1335" s="94"/>
      <c r="B1335" s="93"/>
      <c r="H1335" s="95"/>
    </row>
    <row r="1336" spans="1:8" x14ac:dyDescent="0.25">
      <c r="A1336" s="94"/>
      <c r="B1336" s="93"/>
      <c r="H1336" s="95"/>
    </row>
    <row r="1337" spans="1:8" x14ac:dyDescent="0.25">
      <c r="A1337" s="94"/>
      <c r="B1337" s="93"/>
      <c r="H1337" s="95"/>
    </row>
    <row r="1338" spans="1:8" x14ac:dyDescent="0.25">
      <c r="A1338" s="94"/>
      <c r="B1338" s="93"/>
      <c r="H1338" s="95"/>
    </row>
    <row r="1339" spans="1:8" x14ac:dyDescent="0.25">
      <c r="A1339" s="94"/>
      <c r="B1339" s="93"/>
      <c r="H1339" s="95"/>
    </row>
    <row r="1340" spans="1:8" x14ac:dyDescent="0.25">
      <c r="A1340" s="94"/>
      <c r="B1340" s="93"/>
      <c r="H1340" s="95"/>
    </row>
    <row r="1341" spans="1:8" x14ac:dyDescent="0.25">
      <c r="A1341" s="94"/>
      <c r="B1341" s="93"/>
      <c r="H1341" s="95"/>
    </row>
    <row r="1342" spans="1:8" x14ac:dyDescent="0.25">
      <c r="A1342" s="94"/>
      <c r="B1342" s="93"/>
      <c r="H1342" s="95"/>
    </row>
    <row r="1343" spans="1:8" x14ac:dyDescent="0.25">
      <c r="A1343" s="94"/>
      <c r="B1343" s="93"/>
      <c r="H1343" s="95"/>
    </row>
    <row r="1344" spans="1:8" x14ac:dyDescent="0.25">
      <c r="A1344" s="94"/>
      <c r="B1344" s="93"/>
      <c r="H1344" s="95"/>
    </row>
    <row r="1345" spans="1:8" x14ac:dyDescent="0.25">
      <c r="A1345" s="94"/>
      <c r="B1345" s="93"/>
      <c r="H1345" s="95"/>
    </row>
    <row r="1346" spans="1:8" x14ac:dyDescent="0.25">
      <c r="A1346" s="94"/>
      <c r="B1346" s="93"/>
      <c r="H1346" s="95"/>
    </row>
    <row r="1347" spans="1:8" x14ac:dyDescent="0.25">
      <c r="A1347" s="94"/>
      <c r="B1347" s="93"/>
      <c r="H1347" s="95"/>
    </row>
    <row r="1348" spans="1:8" x14ac:dyDescent="0.25">
      <c r="A1348" s="94"/>
      <c r="B1348" s="93"/>
      <c r="H1348" s="95"/>
    </row>
    <row r="1349" spans="1:8" x14ac:dyDescent="0.25">
      <c r="A1349" s="94"/>
      <c r="B1349" s="93"/>
      <c r="H1349" s="95"/>
    </row>
    <row r="1350" spans="1:8" x14ac:dyDescent="0.25">
      <c r="A1350" s="94"/>
      <c r="B1350" s="93"/>
      <c r="H1350" s="95"/>
    </row>
    <row r="1351" spans="1:8" x14ac:dyDescent="0.25">
      <c r="A1351" s="94"/>
      <c r="B1351" s="93"/>
      <c r="H1351" s="95"/>
    </row>
    <row r="1352" spans="1:8" x14ac:dyDescent="0.25">
      <c r="A1352" s="94"/>
      <c r="B1352" s="93"/>
      <c r="H1352" s="95"/>
    </row>
    <row r="1353" spans="1:8" x14ac:dyDescent="0.25">
      <c r="A1353" s="94"/>
      <c r="B1353" s="93"/>
      <c r="H1353" s="95"/>
    </row>
    <row r="1354" spans="1:8" x14ac:dyDescent="0.25">
      <c r="A1354" s="94"/>
      <c r="B1354" s="93"/>
      <c r="H1354" s="95"/>
    </row>
    <row r="1355" spans="1:8" x14ac:dyDescent="0.25">
      <c r="A1355" s="94"/>
      <c r="B1355" s="93"/>
      <c r="H1355" s="95"/>
    </row>
    <row r="1356" spans="1:8" x14ac:dyDescent="0.25">
      <c r="A1356" s="94"/>
      <c r="B1356" s="93"/>
      <c r="H1356" s="95"/>
    </row>
    <row r="1357" spans="1:8" x14ac:dyDescent="0.25">
      <c r="A1357" s="94"/>
      <c r="B1357" s="93"/>
      <c r="H1357" s="95"/>
    </row>
    <row r="1358" spans="1:8" x14ac:dyDescent="0.25">
      <c r="A1358" s="94"/>
      <c r="B1358" s="93"/>
      <c r="H1358" s="95"/>
    </row>
    <row r="1359" spans="1:8" x14ac:dyDescent="0.25">
      <c r="A1359" s="94"/>
      <c r="B1359" s="93"/>
      <c r="H1359" s="95"/>
    </row>
    <row r="1360" spans="1:8" x14ac:dyDescent="0.25">
      <c r="A1360" s="94"/>
      <c r="B1360" s="93"/>
      <c r="H1360" s="95"/>
    </row>
    <row r="1361" spans="1:8" x14ac:dyDescent="0.25">
      <c r="A1361" s="94"/>
      <c r="B1361" s="93"/>
      <c r="H1361" s="95"/>
    </row>
    <row r="1362" spans="1:8" x14ac:dyDescent="0.25">
      <c r="A1362" s="94"/>
      <c r="B1362" s="93"/>
      <c r="H1362" s="95"/>
    </row>
    <row r="1363" spans="1:8" x14ac:dyDescent="0.25">
      <c r="A1363" s="94"/>
      <c r="B1363" s="93"/>
      <c r="H1363" s="95"/>
    </row>
    <row r="1364" spans="1:8" x14ac:dyDescent="0.25">
      <c r="A1364" s="94"/>
      <c r="B1364" s="93"/>
      <c r="H1364" s="95"/>
    </row>
    <row r="1365" spans="1:8" x14ac:dyDescent="0.25">
      <c r="A1365" s="94"/>
      <c r="B1365" s="93"/>
      <c r="H1365" s="95"/>
    </row>
    <row r="1366" spans="1:8" x14ac:dyDescent="0.25">
      <c r="A1366" s="94"/>
      <c r="B1366" s="93"/>
      <c r="H1366" s="95"/>
    </row>
    <row r="1367" spans="1:8" x14ac:dyDescent="0.25">
      <c r="A1367" s="94"/>
      <c r="B1367" s="93"/>
      <c r="H1367" s="95"/>
    </row>
    <row r="1368" spans="1:8" x14ac:dyDescent="0.25">
      <c r="A1368" s="94"/>
      <c r="B1368" s="93"/>
      <c r="H1368" s="95"/>
    </row>
    <row r="1369" spans="1:8" x14ac:dyDescent="0.25">
      <c r="A1369" s="94"/>
      <c r="B1369" s="93"/>
      <c r="H1369" s="95"/>
    </row>
    <row r="1370" spans="1:8" x14ac:dyDescent="0.25">
      <c r="A1370" s="94"/>
      <c r="B1370" s="93"/>
      <c r="H1370" s="95"/>
    </row>
    <row r="1371" spans="1:8" x14ac:dyDescent="0.25">
      <c r="A1371" s="94"/>
      <c r="B1371" s="93"/>
      <c r="H1371" s="95"/>
    </row>
    <row r="1372" spans="1:8" x14ac:dyDescent="0.25">
      <c r="A1372" s="94"/>
      <c r="B1372" s="93"/>
      <c r="H1372" s="95"/>
    </row>
    <row r="1373" spans="1:8" x14ac:dyDescent="0.25">
      <c r="A1373" s="94"/>
      <c r="B1373" s="93"/>
      <c r="H1373" s="95"/>
    </row>
    <row r="1374" spans="1:8" x14ac:dyDescent="0.25">
      <c r="A1374" s="94"/>
      <c r="B1374" s="93"/>
      <c r="H1374" s="95"/>
    </row>
    <row r="1375" spans="1:8" x14ac:dyDescent="0.25">
      <c r="A1375" s="94"/>
      <c r="B1375" s="93"/>
      <c r="H1375" s="95"/>
    </row>
    <row r="1376" spans="1:8" x14ac:dyDescent="0.25">
      <c r="A1376" s="94"/>
      <c r="B1376" s="93"/>
      <c r="H1376" s="95"/>
    </row>
    <row r="1377" spans="1:8" x14ac:dyDescent="0.25">
      <c r="A1377" s="94"/>
      <c r="B1377" s="93"/>
      <c r="H1377" s="95"/>
    </row>
    <row r="1378" spans="1:8" x14ac:dyDescent="0.25">
      <c r="A1378" s="94"/>
      <c r="B1378" s="93"/>
      <c r="H1378" s="95"/>
    </row>
    <row r="1379" spans="1:8" x14ac:dyDescent="0.25">
      <c r="A1379" s="94"/>
      <c r="B1379" s="93"/>
      <c r="H1379" s="95"/>
    </row>
    <row r="1380" spans="1:8" x14ac:dyDescent="0.25">
      <c r="A1380" s="94"/>
      <c r="B1380" s="93"/>
      <c r="H1380" s="95"/>
    </row>
    <row r="1381" spans="1:8" x14ac:dyDescent="0.25">
      <c r="A1381" s="94"/>
      <c r="B1381" s="93"/>
      <c r="H1381" s="95"/>
    </row>
    <row r="1382" spans="1:8" x14ac:dyDescent="0.25">
      <c r="A1382" s="94"/>
      <c r="B1382" s="93"/>
      <c r="H1382" s="95"/>
    </row>
    <row r="1383" spans="1:8" x14ac:dyDescent="0.25">
      <c r="A1383" s="94"/>
      <c r="B1383" s="93"/>
      <c r="H1383" s="95"/>
    </row>
    <row r="1384" spans="1:8" x14ac:dyDescent="0.25">
      <c r="A1384" s="94"/>
      <c r="B1384" s="93"/>
      <c r="H1384" s="95"/>
    </row>
    <row r="1385" spans="1:8" x14ac:dyDescent="0.25">
      <c r="A1385" s="94"/>
      <c r="B1385" s="93"/>
      <c r="H1385" s="95"/>
    </row>
    <row r="1386" spans="1:8" x14ac:dyDescent="0.25">
      <c r="A1386" s="94"/>
      <c r="B1386" s="93"/>
      <c r="H1386" s="95"/>
    </row>
    <row r="1387" spans="1:8" x14ac:dyDescent="0.25">
      <c r="A1387" s="94"/>
      <c r="B1387" s="93"/>
      <c r="H1387" s="95"/>
    </row>
    <row r="1388" spans="1:8" x14ac:dyDescent="0.25">
      <c r="A1388" s="94"/>
      <c r="B1388" s="93"/>
      <c r="H1388" s="95"/>
    </row>
    <row r="1389" spans="1:8" x14ac:dyDescent="0.25">
      <c r="A1389" s="94"/>
      <c r="B1389" s="93"/>
      <c r="H1389" s="95"/>
    </row>
    <row r="1390" spans="1:8" x14ac:dyDescent="0.25">
      <c r="A1390" s="94"/>
      <c r="B1390" s="93"/>
      <c r="H1390" s="95"/>
    </row>
    <row r="1391" spans="1:8" x14ac:dyDescent="0.25">
      <c r="A1391" s="94"/>
      <c r="B1391" s="93"/>
      <c r="H1391" s="95"/>
    </row>
    <row r="1392" spans="1:8" x14ac:dyDescent="0.25">
      <c r="A1392" s="94"/>
      <c r="B1392" s="93"/>
      <c r="H1392" s="95"/>
    </row>
    <row r="1393" spans="1:8" x14ac:dyDescent="0.25">
      <c r="A1393" s="94"/>
      <c r="B1393" s="93"/>
      <c r="H1393" s="95"/>
    </row>
    <row r="1394" spans="1:8" x14ac:dyDescent="0.25">
      <c r="A1394" s="94"/>
      <c r="B1394" s="93"/>
      <c r="H1394" s="95"/>
    </row>
    <row r="1395" spans="1:8" x14ac:dyDescent="0.25">
      <c r="A1395" s="94"/>
      <c r="B1395" s="93"/>
      <c r="H1395" s="95"/>
    </row>
    <row r="1396" spans="1:8" x14ac:dyDescent="0.25">
      <c r="A1396" s="94"/>
      <c r="B1396" s="93"/>
      <c r="H1396" s="95"/>
    </row>
    <row r="1397" spans="1:8" x14ac:dyDescent="0.25">
      <c r="A1397" s="94"/>
      <c r="B1397" s="93"/>
      <c r="H1397" s="95"/>
    </row>
    <row r="1398" spans="1:8" x14ac:dyDescent="0.25">
      <c r="A1398" s="94"/>
      <c r="B1398" s="93"/>
      <c r="H1398" s="95"/>
    </row>
    <row r="1399" spans="1:8" x14ac:dyDescent="0.25">
      <c r="A1399" s="94"/>
      <c r="B1399" s="93"/>
      <c r="H1399" s="95"/>
    </row>
    <row r="1400" spans="1:8" x14ac:dyDescent="0.25">
      <c r="A1400" s="94"/>
      <c r="B1400" s="93"/>
      <c r="H1400" s="95"/>
    </row>
    <row r="1401" spans="1:8" x14ac:dyDescent="0.25">
      <c r="A1401" s="94"/>
      <c r="B1401" s="93"/>
      <c r="H1401" s="95"/>
    </row>
    <row r="1402" spans="1:8" x14ac:dyDescent="0.25">
      <c r="A1402" s="94"/>
      <c r="B1402" s="93"/>
      <c r="H1402" s="95"/>
    </row>
    <row r="1403" spans="1:8" x14ac:dyDescent="0.25">
      <c r="A1403" s="94"/>
      <c r="B1403" s="93"/>
      <c r="H1403" s="95"/>
    </row>
    <row r="1404" spans="1:8" x14ac:dyDescent="0.25">
      <c r="A1404" s="94"/>
      <c r="B1404" s="93"/>
      <c r="H1404" s="95"/>
    </row>
    <row r="1405" spans="1:8" x14ac:dyDescent="0.25">
      <c r="A1405" s="94"/>
      <c r="B1405" s="93"/>
      <c r="H1405" s="95"/>
    </row>
    <row r="1406" spans="1:8" x14ac:dyDescent="0.25">
      <c r="A1406" s="94"/>
      <c r="B1406" s="93"/>
      <c r="H1406" s="95"/>
    </row>
    <row r="1407" spans="1:8" x14ac:dyDescent="0.25">
      <c r="A1407" s="94"/>
      <c r="B1407" s="93"/>
      <c r="H1407" s="95"/>
    </row>
    <row r="1408" spans="1:8" x14ac:dyDescent="0.25">
      <c r="A1408" s="94"/>
      <c r="B1408" s="93"/>
      <c r="H1408" s="95"/>
    </row>
    <row r="1409" spans="1:8" x14ac:dyDescent="0.25">
      <c r="A1409" s="94"/>
      <c r="B1409" s="93"/>
      <c r="H1409" s="95"/>
    </row>
    <row r="1410" spans="1:8" x14ac:dyDescent="0.25">
      <c r="A1410" s="94"/>
      <c r="B1410" s="93"/>
      <c r="H1410" s="95"/>
    </row>
    <row r="1411" spans="1:8" x14ac:dyDescent="0.25">
      <c r="A1411" s="94"/>
      <c r="B1411" s="93"/>
      <c r="H1411" s="95"/>
    </row>
    <row r="1412" spans="1:8" x14ac:dyDescent="0.25">
      <c r="A1412" s="94"/>
      <c r="B1412" s="93"/>
      <c r="H1412" s="95"/>
    </row>
    <row r="1413" spans="1:8" x14ac:dyDescent="0.25">
      <c r="A1413" s="94"/>
      <c r="B1413" s="93"/>
      <c r="H1413" s="95"/>
    </row>
    <row r="1414" spans="1:8" x14ac:dyDescent="0.25">
      <c r="A1414" s="94"/>
      <c r="B1414" s="93"/>
      <c r="H1414" s="95"/>
    </row>
    <row r="1415" spans="1:8" x14ac:dyDescent="0.25">
      <c r="A1415" s="94"/>
      <c r="B1415" s="93"/>
      <c r="H1415" s="95"/>
    </row>
    <row r="1416" spans="1:8" x14ac:dyDescent="0.25">
      <c r="A1416" s="94"/>
      <c r="B1416" s="93"/>
      <c r="H1416" s="95"/>
    </row>
    <row r="1417" spans="1:8" x14ac:dyDescent="0.25">
      <c r="A1417" s="94"/>
      <c r="B1417" s="93"/>
      <c r="H1417" s="95"/>
    </row>
    <row r="1418" spans="1:8" x14ac:dyDescent="0.25">
      <c r="A1418" s="94"/>
      <c r="B1418" s="93"/>
      <c r="H1418" s="95"/>
    </row>
    <row r="1419" spans="1:8" x14ac:dyDescent="0.25">
      <c r="A1419" s="94"/>
      <c r="B1419" s="93"/>
      <c r="H1419" s="95"/>
    </row>
    <row r="1420" spans="1:8" x14ac:dyDescent="0.25">
      <c r="A1420" s="94"/>
      <c r="B1420" s="93"/>
      <c r="H1420" s="95"/>
    </row>
    <row r="1421" spans="1:8" x14ac:dyDescent="0.25">
      <c r="A1421" s="94"/>
      <c r="B1421" s="93"/>
      <c r="H1421" s="95"/>
    </row>
    <row r="1422" spans="1:8" x14ac:dyDescent="0.25">
      <c r="A1422" s="94"/>
      <c r="B1422" s="93"/>
      <c r="H1422" s="95"/>
    </row>
    <row r="1423" spans="1:8" x14ac:dyDescent="0.25">
      <c r="A1423" s="94"/>
      <c r="B1423" s="93"/>
      <c r="H1423" s="95"/>
    </row>
    <row r="1424" spans="1:8" x14ac:dyDescent="0.25">
      <c r="A1424" s="94"/>
      <c r="B1424" s="93"/>
      <c r="H1424" s="95"/>
    </row>
    <row r="1425" spans="1:8" x14ac:dyDescent="0.25">
      <c r="A1425" s="94"/>
      <c r="B1425" s="93"/>
      <c r="H1425" s="95"/>
    </row>
    <row r="1426" spans="1:8" x14ac:dyDescent="0.25">
      <c r="A1426" s="94"/>
      <c r="B1426" s="93"/>
      <c r="H1426" s="95"/>
    </row>
    <row r="1427" spans="1:8" x14ac:dyDescent="0.25">
      <c r="A1427" s="94"/>
      <c r="B1427" s="93"/>
      <c r="H1427" s="95"/>
    </row>
    <row r="1428" spans="1:8" x14ac:dyDescent="0.25">
      <c r="A1428" s="94"/>
      <c r="B1428" s="93"/>
      <c r="H1428" s="95"/>
    </row>
    <row r="1429" spans="1:8" x14ac:dyDescent="0.25">
      <c r="A1429" s="94"/>
      <c r="B1429" s="93"/>
      <c r="H1429" s="95"/>
    </row>
    <row r="1430" spans="1:8" x14ac:dyDescent="0.25">
      <c r="A1430" s="94"/>
      <c r="B1430" s="93"/>
      <c r="H1430" s="95"/>
    </row>
    <row r="1431" spans="1:8" x14ac:dyDescent="0.25">
      <c r="A1431" s="94"/>
      <c r="B1431" s="93"/>
      <c r="H1431" s="95"/>
    </row>
    <row r="1432" spans="1:8" x14ac:dyDescent="0.25">
      <c r="A1432" s="94"/>
      <c r="B1432" s="93"/>
      <c r="H1432" s="95"/>
    </row>
    <row r="1433" spans="1:8" x14ac:dyDescent="0.25">
      <c r="A1433" s="94"/>
      <c r="B1433" s="93"/>
      <c r="H1433" s="95"/>
    </row>
    <row r="1434" spans="1:8" x14ac:dyDescent="0.25">
      <c r="A1434" s="94"/>
      <c r="B1434" s="93"/>
      <c r="H1434" s="95"/>
    </row>
    <row r="1435" spans="1:8" x14ac:dyDescent="0.25">
      <c r="A1435" s="94"/>
      <c r="B1435" s="93"/>
      <c r="H1435" s="95"/>
    </row>
    <row r="1436" spans="1:8" x14ac:dyDescent="0.25">
      <c r="A1436" s="94"/>
      <c r="B1436" s="93"/>
      <c r="H1436" s="95"/>
    </row>
    <row r="1437" spans="1:8" x14ac:dyDescent="0.25">
      <c r="A1437" s="94"/>
      <c r="B1437" s="93"/>
      <c r="H1437" s="95"/>
    </row>
    <row r="1438" spans="1:8" x14ac:dyDescent="0.25">
      <c r="A1438" s="94"/>
      <c r="B1438" s="93"/>
      <c r="H1438" s="95"/>
    </row>
    <row r="1439" spans="1:8" x14ac:dyDescent="0.25">
      <c r="A1439" s="94"/>
      <c r="B1439" s="93"/>
      <c r="H1439" s="95"/>
    </row>
    <row r="1440" spans="1:8" x14ac:dyDescent="0.25">
      <c r="A1440" s="94"/>
      <c r="B1440" s="93"/>
      <c r="H1440" s="95"/>
    </row>
    <row r="1441" spans="1:8" x14ac:dyDescent="0.25">
      <c r="A1441" s="94"/>
      <c r="B1441" s="93"/>
      <c r="H1441" s="95"/>
    </row>
    <row r="1442" spans="1:8" x14ac:dyDescent="0.25">
      <c r="A1442" s="94"/>
      <c r="B1442" s="93"/>
      <c r="H1442" s="95"/>
    </row>
    <row r="1443" spans="1:8" x14ac:dyDescent="0.25">
      <c r="A1443" s="94"/>
      <c r="B1443" s="93"/>
      <c r="H1443" s="95"/>
    </row>
    <row r="1444" spans="1:8" x14ac:dyDescent="0.25">
      <c r="A1444" s="94"/>
      <c r="B1444" s="93"/>
      <c r="H1444" s="95"/>
    </row>
    <row r="1445" spans="1:8" x14ac:dyDescent="0.25">
      <c r="A1445" s="94"/>
      <c r="B1445" s="93"/>
      <c r="H1445" s="95"/>
    </row>
    <row r="1446" spans="1:8" x14ac:dyDescent="0.25">
      <c r="A1446" s="94"/>
      <c r="B1446" s="93"/>
      <c r="H1446" s="95"/>
    </row>
    <row r="1447" spans="1:8" x14ac:dyDescent="0.25">
      <c r="A1447" s="94"/>
      <c r="B1447" s="93"/>
      <c r="H1447" s="95"/>
    </row>
    <row r="1448" spans="1:8" x14ac:dyDescent="0.25">
      <c r="A1448" s="94"/>
      <c r="B1448" s="93"/>
      <c r="H1448" s="95"/>
    </row>
    <row r="1449" spans="1:8" x14ac:dyDescent="0.25">
      <c r="A1449" s="94"/>
      <c r="B1449" s="93"/>
      <c r="H1449" s="95"/>
    </row>
    <row r="1450" spans="1:8" x14ac:dyDescent="0.25">
      <c r="A1450" s="94"/>
      <c r="B1450" s="93"/>
      <c r="H1450" s="95"/>
    </row>
    <row r="1451" spans="1:8" x14ac:dyDescent="0.25">
      <c r="A1451" s="94"/>
      <c r="B1451" s="93"/>
      <c r="H1451" s="95"/>
    </row>
    <row r="1452" spans="1:8" x14ac:dyDescent="0.25">
      <c r="A1452" s="94"/>
      <c r="B1452" s="93"/>
      <c r="H1452" s="95"/>
    </row>
    <row r="1453" spans="1:8" x14ac:dyDescent="0.25">
      <c r="A1453" s="94"/>
      <c r="B1453" s="93"/>
      <c r="H1453" s="95"/>
    </row>
    <row r="1454" spans="1:8" x14ac:dyDescent="0.25">
      <c r="A1454" s="94"/>
      <c r="B1454" s="93"/>
      <c r="H1454" s="95"/>
    </row>
    <row r="1455" spans="1:8" x14ac:dyDescent="0.25">
      <c r="A1455" s="94"/>
      <c r="B1455" s="93"/>
      <c r="H1455" s="95"/>
    </row>
    <row r="1456" spans="1:8" x14ac:dyDescent="0.25">
      <c r="A1456" s="94"/>
      <c r="B1456" s="93"/>
      <c r="H1456" s="95"/>
    </row>
    <row r="1457" spans="1:8" x14ac:dyDescent="0.25">
      <c r="A1457" s="94"/>
      <c r="B1457" s="93"/>
      <c r="H1457" s="95"/>
    </row>
    <row r="1458" spans="1:8" x14ac:dyDescent="0.25">
      <c r="A1458" s="94"/>
      <c r="B1458" s="93"/>
      <c r="H1458" s="95"/>
    </row>
    <row r="1459" spans="1:8" x14ac:dyDescent="0.25">
      <c r="A1459" s="94"/>
      <c r="B1459" s="93"/>
      <c r="H1459" s="95"/>
    </row>
    <row r="1460" spans="1:8" x14ac:dyDescent="0.25">
      <c r="A1460" s="94"/>
      <c r="B1460" s="93"/>
      <c r="H1460" s="95"/>
    </row>
    <row r="1461" spans="1:8" x14ac:dyDescent="0.25">
      <c r="A1461" s="94"/>
      <c r="B1461" s="93"/>
      <c r="H1461" s="95"/>
    </row>
    <row r="1462" spans="1:8" x14ac:dyDescent="0.25">
      <c r="A1462" s="94"/>
      <c r="B1462" s="93"/>
      <c r="H1462" s="95"/>
    </row>
    <row r="1463" spans="1:8" x14ac:dyDescent="0.25">
      <c r="A1463" s="94"/>
      <c r="B1463" s="93"/>
      <c r="H1463" s="95"/>
    </row>
    <row r="1464" spans="1:8" x14ac:dyDescent="0.25">
      <c r="A1464" s="94"/>
      <c r="B1464" s="93"/>
      <c r="H1464" s="95"/>
    </row>
    <row r="1465" spans="1:8" x14ac:dyDescent="0.25">
      <c r="A1465" s="94"/>
      <c r="B1465" s="93"/>
      <c r="H1465" s="95"/>
    </row>
    <row r="1466" spans="1:8" x14ac:dyDescent="0.25">
      <c r="A1466" s="94"/>
      <c r="B1466" s="93"/>
      <c r="H1466" s="95"/>
    </row>
    <row r="1467" spans="1:8" x14ac:dyDescent="0.25">
      <c r="A1467" s="94"/>
      <c r="B1467" s="93"/>
      <c r="H1467" s="95"/>
    </row>
    <row r="1468" spans="1:8" x14ac:dyDescent="0.25">
      <c r="A1468" s="94"/>
      <c r="B1468" s="93"/>
      <c r="H1468" s="95"/>
    </row>
    <row r="1469" spans="1:8" x14ac:dyDescent="0.25">
      <c r="A1469" s="94"/>
      <c r="B1469" s="93"/>
      <c r="H1469" s="95"/>
    </row>
    <row r="1470" spans="1:8" x14ac:dyDescent="0.25">
      <c r="A1470" s="94"/>
      <c r="B1470" s="93"/>
      <c r="H1470" s="95"/>
    </row>
    <row r="1471" spans="1:8" x14ac:dyDescent="0.25">
      <c r="A1471" s="94"/>
      <c r="B1471" s="93"/>
      <c r="H1471" s="95"/>
    </row>
    <row r="1472" spans="1:8" x14ac:dyDescent="0.25">
      <c r="A1472" s="94"/>
      <c r="B1472" s="93"/>
      <c r="H1472" s="95"/>
    </row>
    <row r="1473" spans="1:8" x14ac:dyDescent="0.25">
      <c r="A1473" s="94"/>
      <c r="B1473" s="93"/>
      <c r="H1473" s="95"/>
    </row>
    <row r="1474" spans="1:8" x14ac:dyDescent="0.25">
      <c r="A1474" s="94"/>
      <c r="B1474" s="93"/>
      <c r="H1474" s="95"/>
    </row>
    <row r="1475" spans="1:8" x14ac:dyDescent="0.25">
      <c r="A1475" s="94"/>
      <c r="B1475" s="93"/>
      <c r="H1475" s="95"/>
    </row>
    <row r="1476" spans="1:8" x14ac:dyDescent="0.25">
      <c r="A1476" s="94"/>
      <c r="B1476" s="93"/>
      <c r="H1476" s="95"/>
    </row>
    <row r="1477" spans="1:8" x14ac:dyDescent="0.25">
      <c r="A1477" s="94"/>
      <c r="B1477" s="93"/>
      <c r="H1477" s="95"/>
    </row>
    <row r="1478" spans="1:8" x14ac:dyDescent="0.25">
      <c r="A1478" s="94"/>
      <c r="B1478" s="93"/>
      <c r="H1478" s="95"/>
    </row>
    <row r="1479" spans="1:8" x14ac:dyDescent="0.25">
      <c r="A1479" s="94"/>
      <c r="B1479" s="93"/>
      <c r="H1479" s="95"/>
    </row>
    <row r="1480" spans="1:8" x14ac:dyDescent="0.25">
      <c r="A1480" s="94"/>
      <c r="B1480" s="93"/>
      <c r="H1480" s="95"/>
    </row>
    <row r="1481" spans="1:8" x14ac:dyDescent="0.25">
      <c r="A1481" s="94"/>
      <c r="B1481" s="93"/>
      <c r="H1481" s="95"/>
    </row>
    <row r="1482" spans="1:8" x14ac:dyDescent="0.25">
      <c r="A1482" s="94"/>
      <c r="B1482" s="93"/>
      <c r="H1482" s="95"/>
    </row>
    <row r="1483" spans="1:8" x14ac:dyDescent="0.25">
      <c r="A1483" s="94"/>
      <c r="B1483" s="93"/>
      <c r="H1483" s="95"/>
    </row>
    <row r="1484" spans="1:8" x14ac:dyDescent="0.25">
      <c r="A1484" s="94"/>
      <c r="B1484" s="93"/>
      <c r="H1484" s="95"/>
    </row>
    <row r="1485" spans="1:8" x14ac:dyDescent="0.25">
      <c r="A1485" s="94"/>
      <c r="B1485" s="93"/>
      <c r="H1485" s="95"/>
    </row>
    <row r="1486" spans="1:8" x14ac:dyDescent="0.25">
      <c r="A1486" s="94"/>
      <c r="B1486" s="93"/>
      <c r="H1486" s="95"/>
    </row>
    <row r="1487" spans="1:8" x14ac:dyDescent="0.25">
      <c r="A1487" s="94"/>
      <c r="B1487" s="93"/>
      <c r="H1487" s="95"/>
    </row>
    <row r="1488" spans="1:8" x14ac:dyDescent="0.25">
      <c r="A1488" s="94"/>
      <c r="B1488" s="93"/>
      <c r="H1488" s="95"/>
    </row>
    <row r="1489" spans="1:8" x14ac:dyDescent="0.25">
      <c r="A1489" s="94"/>
      <c r="B1489" s="93"/>
      <c r="H1489" s="95"/>
    </row>
    <row r="1490" spans="1:8" x14ac:dyDescent="0.25">
      <c r="A1490" s="94"/>
      <c r="B1490" s="93"/>
      <c r="H1490" s="95"/>
    </row>
    <row r="1491" spans="1:8" x14ac:dyDescent="0.25">
      <c r="A1491" s="94"/>
      <c r="B1491" s="93"/>
      <c r="H1491" s="95"/>
    </row>
    <row r="1492" spans="1:8" x14ac:dyDescent="0.25">
      <c r="A1492" s="94"/>
      <c r="B1492" s="93"/>
      <c r="H1492" s="95"/>
    </row>
    <row r="1493" spans="1:8" x14ac:dyDescent="0.25">
      <c r="A1493" s="94"/>
      <c r="B1493" s="93"/>
      <c r="H1493" s="95"/>
    </row>
    <row r="1494" spans="1:8" x14ac:dyDescent="0.25">
      <c r="A1494" s="94"/>
      <c r="B1494" s="93"/>
      <c r="H1494" s="95"/>
    </row>
    <row r="1495" spans="1:8" x14ac:dyDescent="0.25">
      <c r="A1495" s="94"/>
      <c r="B1495" s="93"/>
      <c r="H1495" s="95"/>
    </row>
    <row r="1496" spans="1:8" x14ac:dyDescent="0.25">
      <c r="A1496" s="94"/>
      <c r="B1496" s="93"/>
      <c r="H1496" s="95"/>
    </row>
    <row r="1497" spans="1:8" x14ac:dyDescent="0.25">
      <c r="A1497" s="94"/>
      <c r="B1497" s="93"/>
      <c r="H1497" s="95"/>
    </row>
    <row r="1498" spans="1:8" x14ac:dyDescent="0.25">
      <c r="A1498" s="94"/>
      <c r="B1498" s="93"/>
      <c r="H1498" s="95"/>
    </row>
    <row r="1499" spans="1:8" x14ac:dyDescent="0.25">
      <c r="A1499" s="94"/>
      <c r="B1499" s="93"/>
      <c r="H1499" s="95"/>
    </row>
    <row r="1500" spans="1:8" x14ac:dyDescent="0.25">
      <c r="A1500" s="94"/>
      <c r="B1500" s="93"/>
      <c r="H1500" s="95"/>
    </row>
    <row r="1501" spans="1:8" x14ac:dyDescent="0.25">
      <c r="A1501" s="94"/>
      <c r="B1501" s="93"/>
      <c r="H1501" s="95"/>
    </row>
    <row r="1502" spans="1:8" x14ac:dyDescent="0.25">
      <c r="A1502" s="94"/>
      <c r="B1502" s="93"/>
      <c r="H1502" s="95"/>
    </row>
    <row r="1503" spans="1:8" x14ac:dyDescent="0.25">
      <c r="A1503" s="94"/>
      <c r="B1503" s="93"/>
      <c r="H1503" s="95"/>
    </row>
    <row r="1504" spans="1:8" x14ac:dyDescent="0.25">
      <c r="A1504" s="94"/>
      <c r="B1504" s="93"/>
      <c r="H1504" s="95"/>
    </row>
    <row r="1505" spans="1:8" x14ac:dyDescent="0.25">
      <c r="A1505" s="94"/>
      <c r="B1505" s="93"/>
      <c r="H1505" s="95"/>
    </row>
    <row r="1506" spans="1:8" x14ac:dyDescent="0.25">
      <c r="A1506" s="94"/>
      <c r="B1506" s="93"/>
      <c r="H1506" s="95"/>
    </row>
    <row r="1507" spans="1:8" x14ac:dyDescent="0.25">
      <c r="A1507" s="94"/>
      <c r="B1507" s="93"/>
      <c r="H1507" s="95"/>
    </row>
    <row r="1508" spans="1:8" x14ac:dyDescent="0.25">
      <c r="A1508" s="94"/>
      <c r="B1508" s="93"/>
      <c r="H1508" s="95"/>
    </row>
    <row r="1509" spans="1:8" x14ac:dyDescent="0.25">
      <c r="A1509" s="94"/>
      <c r="B1509" s="93"/>
      <c r="H1509" s="95"/>
    </row>
    <row r="1510" spans="1:8" x14ac:dyDescent="0.25">
      <c r="A1510" s="94"/>
      <c r="B1510" s="93"/>
      <c r="H1510" s="95"/>
    </row>
    <row r="1511" spans="1:8" x14ac:dyDescent="0.25">
      <c r="A1511" s="94"/>
      <c r="B1511" s="93"/>
      <c r="H1511" s="95"/>
    </row>
    <row r="1512" spans="1:8" x14ac:dyDescent="0.25">
      <c r="A1512" s="94"/>
      <c r="B1512" s="93"/>
      <c r="H1512" s="95"/>
    </row>
    <row r="1513" spans="1:8" x14ac:dyDescent="0.25">
      <c r="A1513" s="94"/>
      <c r="B1513" s="93"/>
      <c r="H1513" s="95"/>
    </row>
    <row r="1514" spans="1:8" x14ac:dyDescent="0.25">
      <c r="A1514" s="94"/>
      <c r="B1514" s="93"/>
      <c r="H1514" s="95"/>
    </row>
    <row r="1515" spans="1:8" x14ac:dyDescent="0.25">
      <c r="A1515" s="94"/>
      <c r="B1515" s="93"/>
      <c r="H1515" s="95"/>
    </row>
    <row r="1516" spans="1:8" x14ac:dyDescent="0.25">
      <c r="A1516" s="94"/>
      <c r="B1516" s="93"/>
      <c r="H1516" s="95"/>
    </row>
    <row r="1517" spans="1:8" x14ac:dyDescent="0.25">
      <c r="A1517" s="94"/>
      <c r="B1517" s="93"/>
      <c r="H1517" s="95"/>
    </row>
    <row r="1518" spans="1:8" x14ac:dyDescent="0.25">
      <c r="A1518" s="94"/>
      <c r="B1518" s="93"/>
      <c r="H1518" s="95"/>
    </row>
    <row r="1519" spans="1:8" x14ac:dyDescent="0.25">
      <c r="A1519" s="94"/>
      <c r="B1519" s="93"/>
      <c r="H1519" s="95"/>
    </row>
    <row r="1520" spans="1:8" x14ac:dyDescent="0.25">
      <c r="A1520" s="94"/>
      <c r="B1520" s="93"/>
      <c r="H1520" s="95"/>
    </row>
    <row r="1521" spans="1:8" x14ac:dyDescent="0.25">
      <c r="A1521" s="94"/>
      <c r="B1521" s="93"/>
      <c r="H1521" s="95"/>
    </row>
    <row r="1522" spans="1:8" x14ac:dyDescent="0.25">
      <c r="A1522" s="94"/>
      <c r="B1522" s="93"/>
      <c r="H1522" s="95"/>
    </row>
    <row r="1523" spans="1:8" x14ac:dyDescent="0.25">
      <c r="A1523" s="94"/>
      <c r="B1523" s="93"/>
      <c r="H1523" s="95"/>
    </row>
    <row r="1524" spans="1:8" x14ac:dyDescent="0.25">
      <c r="A1524" s="94"/>
      <c r="B1524" s="93"/>
      <c r="H1524" s="95"/>
    </row>
    <row r="1525" spans="1:8" x14ac:dyDescent="0.25">
      <c r="A1525" s="94"/>
      <c r="B1525" s="93"/>
      <c r="H1525" s="95"/>
    </row>
    <row r="1526" spans="1:8" x14ac:dyDescent="0.25">
      <c r="A1526" s="94"/>
      <c r="B1526" s="93"/>
      <c r="H1526" s="95"/>
    </row>
    <row r="1527" spans="1:8" x14ac:dyDescent="0.25">
      <c r="A1527" s="94"/>
      <c r="B1527" s="93"/>
      <c r="H1527" s="95"/>
    </row>
    <row r="1528" spans="1:8" x14ac:dyDescent="0.25">
      <c r="A1528" s="94"/>
      <c r="B1528" s="93"/>
      <c r="H1528" s="95"/>
    </row>
    <row r="1529" spans="1:8" x14ac:dyDescent="0.25">
      <c r="A1529" s="94"/>
      <c r="B1529" s="93"/>
      <c r="H1529" s="95"/>
    </row>
    <row r="1530" spans="1:8" x14ac:dyDescent="0.25">
      <c r="A1530" s="94"/>
      <c r="B1530" s="93"/>
      <c r="H1530" s="95"/>
    </row>
    <row r="1531" spans="1:8" x14ac:dyDescent="0.25">
      <c r="A1531" s="94"/>
      <c r="B1531" s="93"/>
      <c r="H1531" s="95"/>
    </row>
    <row r="1532" spans="1:8" x14ac:dyDescent="0.25">
      <c r="A1532" s="94"/>
      <c r="B1532" s="93"/>
      <c r="H1532" s="95"/>
    </row>
    <row r="1533" spans="1:8" x14ac:dyDescent="0.25">
      <c r="A1533" s="94"/>
      <c r="B1533" s="93"/>
      <c r="H1533" s="95"/>
    </row>
    <row r="1534" spans="1:8" x14ac:dyDescent="0.25">
      <c r="A1534" s="94"/>
      <c r="B1534" s="93"/>
      <c r="H1534" s="95"/>
    </row>
    <row r="1535" spans="1:8" x14ac:dyDescent="0.25">
      <c r="A1535" s="94"/>
      <c r="B1535" s="93"/>
      <c r="H1535" s="95"/>
    </row>
    <row r="1536" spans="1:8" x14ac:dyDescent="0.25">
      <c r="A1536" s="94"/>
      <c r="B1536" s="93"/>
      <c r="H1536" s="95"/>
    </row>
    <row r="1537" spans="1:8" x14ac:dyDescent="0.25">
      <c r="A1537" s="94"/>
      <c r="B1537" s="93"/>
      <c r="H1537" s="95"/>
    </row>
    <row r="1538" spans="1:8" x14ac:dyDescent="0.25">
      <c r="A1538" s="94"/>
      <c r="B1538" s="93"/>
      <c r="H1538" s="95"/>
    </row>
    <row r="1539" spans="1:8" x14ac:dyDescent="0.25">
      <c r="A1539" s="94"/>
      <c r="B1539" s="93"/>
      <c r="H1539" s="95"/>
    </row>
    <row r="1540" spans="1:8" x14ac:dyDescent="0.25">
      <c r="A1540" s="94"/>
      <c r="B1540" s="93"/>
      <c r="H1540" s="95"/>
    </row>
    <row r="1541" spans="1:8" x14ac:dyDescent="0.25">
      <c r="A1541" s="94"/>
      <c r="B1541" s="93"/>
      <c r="H1541" s="95"/>
    </row>
    <row r="1542" spans="1:8" x14ac:dyDescent="0.25">
      <c r="A1542" s="94"/>
      <c r="B1542" s="93"/>
      <c r="H1542" s="95"/>
    </row>
    <row r="1543" spans="1:8" x14ac:dyDescent="0.25">
      <c r="A1543" s="94"/>
      <c r="B1543" s="93"/>
      <c r="H1543" s="95"/>
    </row>
    <row r="1544" spans="1:8" x14ac:dyDescent="0.25">
      <c r="A1544" s="94"/>
      <c r="B1544" s="93"/>
      <c r="H1544" s="95"/>
    </row>
    <row r="1545" spans="1:8" x14ac:dyDescent="0.25">
      <c r="A1545" s="94"/>
      <c r="B1545" s="93"/>
      <c r="H1545" s="95"/>
    </row>
    <row r="1546" spans="1:8" x14ac:dyDescent="0.25">
      <c r="A1546" s="94"/>
      <c r="B1546" s="93"/>
      <c r="H1546" s="95"/>
    </row>
    <row r="1547" spans="1:8" x14ac:dyDescent="0.25">
      <c r="A1547" s="94"/>
      <c r="B1547" s="93"/>
      <c r="H1547" s="95"/>
    </row>
    <row r="1548" spans="1:8" x14ac:dyDescent="0.25">
      <c r="A1548" s="94"/>
      <c r="B1548" s="93"/>
      <c r="H1548" s="95"/>
    </row>
    <row r="1549" spans="1:8" x14ac:dyDescent="0.25">
      <c r="A1549" s="94"/>
      <c r="B1549" s="93"/>
      <c r="H1549" s="95"/>
    </row>
    <row r="1550" spans="1:8" x14ac:dyDescent="0.25">
      <c r="A1550" s="94"/>
      <c r="B1550" s="93"/>
      <c r="H1550" s="95"/>
    </row>
    <row r="1551" spans="1:8" x14ac:dyDescent="0.25">
      <c r="A1551" s="94"/>
      <c r="B1551" s="93"/>
      <c r="H1551" s="95"/>
    </row>
    <row r="1552" spans="1:8" x14ac:dyDescent="0.25">
      <c r="A1552" s="94"/>
      <c r="B1552" s="93"/>
      <c r="H1552" s="95"/>
    </row>
    <row r="1553" spans="1:8" x14ac:dyDescent="0.25">
      <c r="A1553" s="94"/>
      <c r="B1553" s="93"/>
      <c r="H1553" s="95"/>
    </row>
    <row r="1554" spans="1:8" x14ac:dyDescent="0.25">
      <c r="A1554" s="94"/>
      <c r="B1554" s="93"/>
      <c r="H1554" s="95"/>
    </row>
    <row r="1555" spans="1:8" x14ac:dyDescent="0.25">
      <c r="A1555" s="94"/>
      <c r="B1555" s="93"/>
      <c r="H1555" s="95"/>
    </row>
    <row r="1556" spans="1:8" x14ac:dyDescent="0.25">
      <c r="A1556" s="94"/>
      <c r="B1556" s="93"/>
      <c r="H1556" s="95"/>
    </row>
    <row r="1557" spans="1:8" x14ac:dyDescent="0.25">
      <c r="A1557" s="94"/>
      <c r="B1557" s="93"/>
      <c r="H1557" s="95"/>
    </row>
    <row r="1558" spans="1:8" x14ac:dyDescent="0.25">
      <c r="A1558" s="94"/>
      <c r="B1558" s="93"/>
      <c r="H1558" s="95"/>
    </row>
    <row r="1559" spans="1:8" x14ac:dyDescent="0.25">
      <c r="A1559" s="94"/>
      <c r="B1559" s="93"/>
      <c r="H1559" s="95"/>
    </row>
    <row r="1560" spans="1:8" x14ac:dyDescent="0.25">
      <c r="A1560" s="94"/>
      <c r="B1560" s="93"/>
      <c r="H1560" s="95"/>
    </row>
    <row r="1561" spans="1:8" x14ac:dyDescent="0.25">
      <c r="A1561" s="94"/>
      <c r="B1561" s="93"/>
      <c r="H1561" s="95"/>
    </row>
    <row r="1562" spans="1:8" x14ac:dyDescent="0.25">
      <c r="A1562" s="94"/>
      <c r="B1562" s="93"/>
      <c r="H1562" s="95"/>
    </row>
    <row r="1563" spans="1:8" x14ac:dyDescent="0.25">
      <c r="A1563" s="94"/>
      <c r="B1563" s="93"/>
      <c r="H1563" s="95"/>
    </row>
    <row r="1564" spans="1:8" x14ac:dyDescent="0.25">
      <c r="A1564" s="94"/>
      <c r="B1564" s="93"/>
      <c r="H1564" s="95"/>
    </row>
    <row r="1565" spans="1:8" x14ac:dyDescent="0.25">
      <c r="A1565" s="94"/>
      <c r="B1565" s="93"/>
      <c r="H1565" s="95"/>
    </row>
    <row r="1566" spans="1:8" x14ac:dyDescent="0.25">
      <c r="A1566" s="94"/>
      <c r="B1566" s="93"/>
      <c r="H1566" s="95"/>
    </row>
    <row r="1567" spans="1:8" x14ac:dyDescent="0.25">
      <c r="A1567" s="94"/>
      <c r="B1567" s="93"/>
      <c r="H1567" s="95"/>
    </row>
    <row r="1568" spans="1:8" x14ac:dyDescent="0.25">
      <c r="A1568" s="94"/>
      <c r="B1568" s="93"/>
      <c r="H1568" s="95"/>
    </row>
    <row r="1569" spans="1:8" x14ac:dyDescent="0.25">
      <c r="A1569" s="94"/>
      <c r="B1569" s="93"/>
      <c r="H1569" s="95"/>
    </row>
    <row r="1570" spans="1:8" x14ac:dyDescent="0.25">
      <c r="A1570" s="94"/>
      <c r="B1570" s="93"/>
      <c r="H1570" s="95"/>
    </row>
    <row r="1571" spans="1:8" x14ac:dyDescent="0.25">
      <c r="A1571" s="94"/>
      <c r="B1571" s="93"/>
      <c r="H1571" s="95"/>
    </row>
    <row r="1572" spans="1:8" x14ac:dyDescent="0.25">
      <c r="A1572" s="94"/>
      <c r="B1572" s="93"/>
      <c r="H1572" s="95"/>
    </row>
    <row r="1573" spans="1:8" x14ac:dyDescent="0.25">
      <c r="A1573" s="94"/>
      <c r="B1573" s="93"/>
      <c r="H1573" s="95"/>
    </row>
    <row r="1574" spans="1:8" x14ac:dyDescent="0.25">
      <c r="A1574" s="94"/>
      <c r="B1574" s="93"/>
      <c r="H1574" s="95"/>
    </row>
    <row r="1575" spans="1:8" x14ac:dyDescent="0.25">
      <c r="A1575" s="94"/>
      <c r="B1575" s="93"/>
      <c r="H1575" s="95"/>
    </row>
    <row r="1576" spans="1:8" x14ac:dyDescent="0.25">
      <c r="A1576" s="94"/>
      <c r="B1576" s="93"/>
      <c r="H1576" s="95"/>
    </row>
    <row r="1577" spans="1:8" x14ac:dyDescent="0.25">
      <c r="A1577" s="94"/>
      <c r="B1577" s="93"/>
      <c r="H1577" s="95"/>
    </row>
    <row r="1578" spans="1:8" x14ac:dyDescent="0.25">
      <c r="A1578" s="94"/>
      <c r="B1578" s="93"/>
      <c r="H1578" s="95"/>
    </row>
    <row r="1579" spans="1:8" x14ac:dyDescent="0.25">
      <c r="A1579" s="94"/>
      <c r="B1579" s="93"/>
      <c r="H1579" s="95"/>
    </row>
    <row r="1580" spans="1:8" x14ac:dyDescent="0.25">
      <c r="A1580" s="94"/>
      <c r="B1580" s="93"/>
      <c r="H1580" s="95"/>
    </row>
    <row r="1581" spans="1:8" x14ac:dyDescent="0.25">
      <c r="A1581" s="94"/>
      <c r="B1581" s="93"/>
      <c r="H1581" s="95"/>
    </row>
    <row r="1582" spans="1:8" x14ac:dyDescent="0.25">
      <c r="A1582" s="94"/>
      <c r="B1582" s="93"/>
      <c r="H1582" s="95"/>
    </row>
    <row r="1583" spans="1:8" x14ac:dyDescent="0.25">
      <c r="A1583" s="94"/>
      <c r="B1583" s="93"/>
      <c r="H1583" s="95"/>
    </row>
    <row r="1584" spans="1:8" x14ac:dyDescent="0.25">
      <c r="A1584" s="94"/>
      <c r="B1584" s="93"/>
      <c r="H1584" s="95"/>
    </row>
    <row r="1585" spans="1:8" x14ac:dyDescent="0.25">
      <c r="A1585" s="94"/>
      <c r="B1585" s="93"/>
      <c r="H1585" s="95"/>
    </row>
    <row r="1586" spans="1:8" x14ac:dyDescent="0.25">
      <c r="A1586" s="94"/>
      <c r="B1586" s="93"/>
      <c r="H1586" s="95"/>
    </row>
    <row r="1587" spans="1:8" x14ac:dyDescent="0.25">
      <c r="A1587" s="94"/>
      <c r="B1587" s="93"/>
      <c r="H1587" s="95"/>
    </row>
    <row r="1588" spans="1:8" x14ac:dyDescent="0.25">
      <c r="A1588" s="94"/>
      <c r="B1588" s="93"/>
      <c r="H1588" s="95"/>
    </row>
    <row r="1589" spans="1:8" x14ac:dyDescent="0.25">
      <c r="A1589" s="94"/>
      <c r="B1589" s="93"/>
      <c r="H1589" s="95"/>
    </row>
    <row r="1590" spans="1:8" x14ac:dyDescent="0.25">
      <c r="A1590" s="94"/>
      <c r="B1590" s="93"/>
      <c r="H1590" s="95"/>
    </row>
    <row r="1591" spans="1:8" x14ac:dyDescent="0.25">
      <c r="A1591" s="94"/>
      <c r="B1591" s="93"/>
      <c r="H1591" s="95"/>
    </row>
    <row r="1592" spans="1:8" x14ac:dyDescent="0.25">
      <c r="A1592" s="94"/>
      <c r="B1592" s="93"/>
      <c r="H1592" s="95"/>
    </row>
    <row r="1593" spans="1:8" x14ac:dyDescent="0.25">
      <c r="A1593" s="94"/>
      <c r="B1593" s="93"/>
      <c r="H1593" s="95"/>
    </row>
    <row r="1594" spans="1:8" x14ac:dyDescent="0.25">
      <c r="A1594" s="94"/>
      <c r="B1594" s="93"/>
      <c r="H1594" s="95"/>
    </row>
    <row r="1595" spans="1:8" x14ac:dyDescent="0.25">
      <c r="A1595" s="94"/>
      <c r="B1595" s="93"/>
      <c r="H1595" s="95"/>
    </row>
    <row r="1596" spans="1:8" x14ac:dyDescent="0.25">
      <c r="A1596" s="94"/>
      <c r="B1596" s="93"/>
      <c r="H1596" s="95"/>
    </row>
    <row r="1597" spans="1:8" x14ac:dyDescent="0.25">
      <c r="A1597" s="94"/>
      <c r="B1597" s="93"/>
      <c r="H1597" s="95"/>
    </row>
    <row r="1598" spans="1:8" x14ac:dyDescent="0.25">
      <c r="A1598" s="94"/>
      <c r="B1598" s="93"/>
      <c r="H1598" s="95"/>
    </row>
    <row r="1599" spans="1:8" x14ac:dyDescent="0.25">
      <c r="A1599" s="94"/>
      <c r="B1599" s="93"/>
      <c r="H1599" s="95"/>
    </row>
    <row r="1600" spans="1:8" x14ac:dyDescent="0.25">
      <c r="A1600" s="94"/>
      <c r="B1600" s="93"/>
      <c r="H1600" s="95"/>
    </row>
    <row r="1601" spans="1:8" x14ac:dyDescent="0.25">
      <c r="A1601" s="94"/>
      <c r="B1601" s="93"/>
      <c r="H1601" s="95"/>
    </row>
    <row r="1602" spans="1:8" x14ac:dyDescent="0.25">
      <c r="A1602" s="94"/>
      <c r="B1602" s="93"/>
      <c r="H1602" s="95"/>
    </row>
    <row r="1603" spans="1:8" x14ac:dyDescent="0.25">
      <c r="A1603" s="94"/>
      <c r="B1603" s="93"/>
      <c r="H1603" s="95"/>
    </row>
    <row r="1604" spans="1:8" x14ac:dyDescent="0.25">
      <c r="A1604" s="94"/>
      <c r="B1604" s="93"/>
      <c r="H1604" s="95"/>
    </row>
    <row r="1605" spans="1:8" x14ac:dyDescent="0.25">
      <c r="A1605" s="94"/>
      <c r="B1605" s="93"/>
      <c r="H1605" s="95"/>
    </row>
    <row r="1606" spans="1:8" x14ac:dyDescent="0.25">
      <c r="A1606" s="94"/>
      <c r="B1606" s="93"/>
      <c r="H1606" s="95"/>
    </row>
    <row r="1607" spans="1:8" x14ac:dyDescent="0.25">
      <c r="A1607" s="94"/>
      <c r="B1607" s="93"/>
      <c r="H1607" s="95"/>
    </row>
    <row r="1608" spans="1:8" x14ac:dyDescent="0.25">
      <c r="A1608" s="94"/>
      <c r="B1608" s="93"/>
      <c r="H1608" s="95"/>
    </row>
    <row r="1609" spans="1:8" x14ac:dyDescent="0.25">
      <c r="A1609" s="94"/>
      <c r="B1609" s="93"/>
      <c r="H1609" s="95"/>
    </row>
    <row r="1610" spans="1:8" x14ac:dyDescent="0.25">
      <c r="A1610" s="94"/>
      <c r="B1610" s="93"/>
      <c r="H1610" s="95"/>
    </row>
    <row r="1611" spans="1:8" x14ac:dyDescent="0.25">
      <c r="A1611" s="94"/>
      <c r="B1611" s="93"/>
      <c r="H1611" s="95"/>
    </row>
    <row r="1612" spans="1:8" x14ac:dyDescent="0.25">
      <c r="A1612" s="94"/>
      <c r="B1612" s="93"/>
      <c r="H1612" s="95"/>
    </row>
    <row r="1613" spans="1:8" x14ac:dyDescent="0.25">
      <c r="A1613" s="94"/>
      <c r="B1613" s="93"/>
      <c r="H1613" s="95"/>
    </row>
    <row r="1614" spans="1:8" x14ac:dyDescent="0.25">
      <c r="A1614" s="94"/>
      <c r="B1614" s="93"/>
      <c r="H1614" s="95"/>
    </row>
    <row r="1615" spans="1:8" x14ac:dyDescent="0.25">
      <c r="A1615" s="94"/>
      <c r="B1615" s="93"/>
      <c r="H1615" s="95"/>
    </row>
    <row r="1616" spans="1:8" x14ac:dyDescent="0.25">
      <c r="A1616" s="94"/>
      <c r="B1616" s="93"/>
      <c r="H1616" s="95"/>
    </row>
    <row r="1617" spans="1:8" x14ac:dyDescent="0.25">
      <c r="A1617" s="94"/>
      <c r="B1617" s="93"/>
      <c r="H1617" s="95"/>
    </row>
    <row r="1618" spans="1:8" x14ac:dyDescent="0.25">
      <c r="A1618" s="94"/>
      <c r="B1618" s="93"/>
      <c r="H1618" s="95"/>
    </row>
    <row r="1619" spans="1:8" x14ac:dyDescent="0.25">
      <c r="A1619" s="94"/>
      <c r="B1619" s="93"/>
      <c r="H1619" s="95"/>
    </row>
    <row r="1620" spans="1:8" x14ac:dyDescent="0.25">
      <c r="A1620" s="94"/>
      <c r="B1620" s="93"/>
      <c r="H1620" s="95"/>
    </row>
    <row r="1621" spans="1:8" x14ac:dyDescent="0.25">
      <c r="A1621" s="94"/>
      <c r="B1621" s="93"/>
      <c r="H1621" s="95"/>
    </row>
    <row r="1622" spans="1:8" x14ac:dyDescent="0.25">
      <c r="A1622" s="94"/>
      <c r="B1622" s="93"/>
      <c r="H1622" s="95"/>
    </row>
    <row r="1623" spans="1:8" x14ac:dyDescent="0.25">
      <c r="A1623" s="94"/>
      <c r="B1623" s="93"/>
      <c r="H1623" s="95"/>
    </row>
    <row r="1624" spans="1:8" x14ac:dyDescent="0.25">
      <c r="A1624" s="94"/>
      <c r="B1624" s="93"/>
      <c r="H1624" s="95"/>
    </row>
    <row r="1625" spans="1:8" x14ac:dyDescent="0.25">
      <c r="A1625" s="94"/>
      <c r="B1625" s="93"/>
      <c r="H1625" s="95"/>
    </row>
    <row r="1626" spans="1:8" x14ac:dyDescent="0.25">
      <c r="A1626" s="94"/>
      <c r="B1626" s="93"/>
      <c r="H1626" s="95"/>
    </row>
    <row r="1627" spans="1:8" x14ac:dyDescent="0.25">
      <c r="A1627" s="94"/>
      <c r="B1627" s="93"/>
      <c r="H1627" s="95"/>
    </row>
    <row r="1628" spans="1:8" x14ac:dyDescent="0.25">
      <c r="A1628" s="94"/>
      <c r="B1628" s="93"/>
      <c r="H1628" s="95"/>
    </row>
    <row r="1629" spans="1:8" x14ac:dyDescent="0.25">
      <c r="A1629" s="94"/>
      <c r="B1629" s="93"/>
      <c r="H1629" s="95"/>
    </row>
    <row r="1630" spans="1:8" x14ac:dyDescent="0.25">
      <c r="A1630" s="94"/>
      <c r="B1630" s="93"/>
      <c r="H1630" s="95"/>
    </row>
    <row r="1631" spans="1:8" x14ac:dyDescent="0.25">
      <c r="A1631" s="94"/>
      <c r="B1631" s="93"/>
      <c r="H1631" s="95"/>
    </row>
    <row r="1632" spans="1:8" x14ac:dyDescent="0.25">
      <c r="A1632" s="94"/>
      <c r="B1632" s="93"/>
      <c r="H1632" s="95"/>
    </row>
    <row r="1633" spans="1:8" x14ac:dyDescent="0.25">
      <c r="A1633" s="94"/>
      <c r="B1633" s="93"/>
      <c r="H1633" s="95"/>
    </row>
    <row r="1634" spans="1:8" x14ac:dyDescent="0.25">
      <c r="A1634" s="94"/>
      <c r="B1634" s="93"/>
      <c r="H1634" s="95"/>
    </row>
    <row r="1635" spans="1:8" x14ac:dyDescent="0.25">
      <c r="A1635" s="94"/>
      <c r="B1635" s="93"/>
      <c r="H1635" s="95"/>
    </row>
    <row r="1636" spans="1:8" x14ac:dyDescent="0.25">
      <c r="A1636" s="94"/>
      <c r="B1636" s="93"/>
      <c r="H1636" s="95"/>
    </row>
    <row r="1637" spans="1:8" x14ac:dyDescent="0.25">
      <c r="A1637" s="94"/>
      <c r="B1637" s="93"/>
      <c r="H1637" s="95"/>
    </row>
    <row r="1638" spans="1:8" x14ac:dyDescent="0.25">
      <c r="A1638" s="94"/>
      <c r="B1638" s="93"/>
      <c r="H1638" s="95"/>
    </row>
    <row r="1639" spans="1:8" x14ac:dyDescent="0.25">
      <c r="A1639" s="94"/>
      <c r="B1639" s="93"/>
      <c r="H1639" s="95"/>
    </row>
    <row r="1640" spans="1:8" x14ac:dyDescent="0.25">
      <c r="A1640" s="94"/>
      <c r="B1640" s="93"/>
      <c r="H1640" s="95"/>
    </row>
    <row r="1641" spans="1:8" x14ac:dyDescent="0.25">
      <c r="A1641" s="94"/>
      <c r="B1641" s="93"/>
      <c r="H1641" s="95"/>
    </row>
    <row r="1642" spans="1:8" x14ac:dyDescent="0.25">
      <c r="A1642" s="94"/>
      <c r="B1642" s="93"/>
      <c r="H1642" s="95"/>
    </row>
    <row r="1643" spans="1:8" x14ac:dyDescent="0.25">
      <c r="A1643" s="94"/>
      <c r="B1643" s="93"/>
      <c r="H1643" s="95"/>
    </row>
    <row r="1644" spans="1:8" x14ac:dyDescent="0.25">
      <c r="A1644" s="94"/>
      <c r="B1644" s="93"/>
      <c r="H1644" s="95"/>
    </row>
    <row r="1645" spans="1:8" x14ac:dyDescent="0.25">
      <c r="A1645" s="94"/>
      <c r="B1645" s="93"/>
      <c r="H1645" s="95"/>
    </row>
    <row r="1646" spans="1:8" x14ac:dyDescent="0.25">
      <c r="A1646" s="94"/>
      <c r="B1646" s="93"/>
      <c r="H1646" s="95"/>
    </row>
    <row r="1647" spans="1:8" x14ac:dyDescent="0.25">
      <c r="A1647" s="94"/>
      <c r="B1647" s="93"/>
      <c r="H1647" s="95"/>
    </row>
    <row r="1648" spans="1:8" x14ac:dyDescent="0.25">
      <c r="A1648" s="94"/>
      <c r="B1648" s="93"/>
      <c r="H1648" s="95"/>
    </row>
    <row r="1649" spans="1:8" x14ac:dyDescent="0.25">
      <c r="A1649" s="94"/>
      <c r="B1649" s="93"/>
      <c r="H1649" s="95"/>
    </row>
    <row r="1650" spans="1:8" x14ac:dyDescent="0.25">
      <c r="A1650" s="94"/>
      <c r="B1650" s="93"/>
      <c r="H1650" s="95"/>
    </row>
    <row r="1651" spans="1:8" x14ac:dyDescent="0.25">
      <c r="A1651" s="94"/>
      <c r="B1651" s="93"/>
      <c r="H1651" s="95"/>
    </row>
    <row r="1652" spans="1:8" x14ac:dyDescent="0.25">
      <c r="A1652" s="94"/>
      <c r="B1652" s="93"/>
      <c r="H1652" s="95"/>
    </row>
    <row r="1653" spans="1:8" x14ac:dyDescent="0.25">
      <c r="A1653" s="94"/>
      <c r="B1653" s="93"/>
      <c r="H1653" s="95"/>
    </row>
    <row r="1654" spans="1:8" x14ac:dyDescent="0.25">
      <c r="A1654" s="94"/>
      <c r="B1654" s="93"/>
      <c r="H1654" s="95"/>
    </row>
    <row r="1655" spans="1:8" x14ac:dyDescent="0.25">
      <c r="A1655" s="94"/>
      <c r="B1655" s="93"/>
      <c r="H1655" s="95"/>
    </row>
    <row r="1656" spans="1:8" x14ac:dyDescent="0.25">
      <c r="A1656" s="94"/>
      <c r="B1656" s="93"/>
      <c r="H1656" s="95"/>
    </row>
    <row r="1657" spans="1:8" x14ac:dyDescent="0.25">
      <c r="A1657" s="94"/>
      <c r="B1657" s="93"/>
      <c r="H1657" s="95"/>
    </row>
    <row r="1658" spans="1:8" x14ac:dyDescent="0.25">
      <c r="A1658" s="94"/>
      <c r="B1658" s="93"/>
      <c r="H1658" s="95"/>
    </row>
    <row r="1659" spans="1:8" x14ac:dyDescent="0.25">
      <c r="A1659" s="94"/>
      <c r="B1659" s="93"/>
      <c r="H1659" s="95"/>
    </row>
    <row r="1660" spans="1:8" x14ac:dyDescent="0.25">
      <c r="A1660" s="94"/>
      <c r="B1660" s="93"/>
      <c r="H1660" s="95"/>
    </row>
    <row r="1661" spans="1:8" x14ac:dyDescent="0.25">
      <c r="A1661" s="94"/>
      <c r="B1661" s="93"/>
      <c r="H1661" s="95"/>
    </row>
    <row r="1662" spans="1:8" x14ac:dyDescent="0.25">
      <c r="A1662" s="94"/>
      <c r="B1662" s="93"/>
      <c r="H1662" s="95"/>
    </row>
    <row r="1663" spans="1:8" x14ac:dyDescent="0.25">
      <c r="A1663" s="94"/>
      <c r="B1663" s="93"/>
      <c r="H1663" s="95"/>
    </row>
    <row r="1664" spans="1:8" x14ac:dyDescent="0.25">
      <c r="A1664" s="94"/>
      <c r="B1664" s="93"/>
      <c r="H1664" s="95"/>
    </row>
    <row r="1665" spans="1:8" x14ac:dyDescent="0.25">
      <c r="A1665" s="94"/>
      <c r="B1665" s="93"/>
      <c r="H1665" s="95"/>
    </row>
    <row r="1666" spans="1:8" x14ac:dyDescent="0.25">
      <c r="A1666" s="94"/>
      <c r="B1666" s="93"/>
      <c r="H1666" s="95"/>
    </row>
    <row r="1667" spans="1:8" x14ac:dyDescent="0.25">
      <c r="A1667" s="94"/>
      <c r="B1667" s="93"/>
      <c r="H1667" s="95"/>
    </row>
    <row r="1668" spans="1:8" x14ac:dyDescent="0.25">
      <c r="A1668" s="94"/>
      <c r="B1668" s="93"/>
      <c r="H1668" s="95"/>
    </row>
    <row r="1669" spans="1:8" x14ac:dyDescent="0.25">
      <c r="A1669" s="94"/>
      <c r="B1669" s="93"/>
      <c r="H1669" s="95"/>
    </row>
    <row r="1670" spans="1:8" x14ac:dyDescent="0.25">
      <c r="A1670" s="94"/>
      <c r="B1670" s="93"/>
      <c r="H1670" s="95"/>
    </row>
    <row r="1671" spans="1:8" x14ac:dyDescent="0.25">
      <c r="A1671" s="94"/>
      <c r="B1671" s="93"/>
      <c r="H1671" s="95"/>
    </row>
    <row r="1672" spans="1:8" x14ac:dyDescent="0.25">
      <c r="A1672" s="94"/>
      <c r="B1672" s="93"/>
      <c r="H1672" s="95"/>
    </row>
    <row r="1673" spans="1:8" x14ac:dyDescent="0.25">
      <c r="A1673" s="94"/>
      <c r="B1673" s="93"/>
      <c r="H1673" s="95"/>
    </row>
    <row r="1674" spans="1:8" x14ac:dyDescent="0.25">
      <c r="A1674" s="94"/>
      <c r="B1674" s="93"/>
      <c r="H1674" s="95"/>
    </row>
    <row r="1675" spans="1:8" x14ac:dyDescent="0.25">
      <c r="A1675" s="94"/>
      <c r="B1675" s="93"/>
      <c r="H1675" s="95"/>
    </row>
    <row r="1676" spans="1:8" x14ac:dyDescent="0.25">
      <c r="A1676" s="94"/>
      <c r="B1676" s="93"/>
      <c r="H1676" s="95"/>
    </row>
    <row r="1677" spans="1:8" x14ac:dyDescent="0.25">
      <c r="A1677" s="94"/>
      <c r="B1677" s="93"/>
      <c r="H1677" s="95"/>
    </row>
    <row r="1678" spans="1:8" x14ac:dyDescent="0.25">
      <c r="A1678" s="94"/>
      <c r="B1678" s="93"/>
      <c r="H1678" s="95"/>
    </row>
    <row r="1679" spans="1:8" x14ac:dyDescent="0.25">
      <c r="A1679" s="94"/>
      <c r="B1679" s="93"/>
      <c r="H1679" s="95"/>
    </row>
    <row r="1680" spans="1:8" x14ac:dyDescent="0.25">
      <c r="A1680" s="94"/>
      <c r="B1680" s="93"/>
      <c r="H1680" s="95"/>
    </row>
    <row r="1681" spans="1:8" x14ac:dyDescent="0.25">
      <c r="A1681" s="94"/>
      <c r="B1681" s="93"/>
      <c r="H1681" s="95"/>
    </row>
    <row r="1682" spans="1:8" x14ac:dyDescent="0.25">
      <c r="A1682" s="94"/>
      <c r="B1682" s="93"/>
      <c r="H1682" s="95"/>
    </row>
    <row r="1683" spans="1:8" x14ac:dyDescent="0.25">
      <c r="A1683" s="94"/>
      <c r="B1683" s="93"/>
      <c r="H1683" s="95"/>
    </row>
    <row r="1684" spans="1:8" x14ac:dyDescent="0.25">
      <c r="A1684" s="94"/>
      <c r="B1684" s="93"/>
      <c r="H1684" s="95"/>
    </row>
    <row r="1685" spans="1:8" x14ac:dyDescent="0.25">
      <c r="A1685" s="94"/>
      <c r="B1685" s="93"/>
      <c r="H1685" s="95"/>
    </row>
    <row r="1686" spans="1:8" x14ac:dyDescent="0.25">
      <c r="A1686" s="94"/>
      <c r="B1686" s="93"/>
      <c r="H1686" s="95"/>
    </row>
    <row r="1687" spans="1:8" x14ac:dyDescent="0.25">
      <c r="A1687" s="94"/>
      <c r="B1687" s="93"/>
      <c r="H1687" s="95"/>
    </row>
    <row r="1688" spans="1:8" x14ac:dyDescent="0.25">
      <c r="A1688" s="94"/>
      <c r="B1688" s="93"/>
      <c r="H1688" s="95"/>
    </row>
    <row r="1689" spans="1:8" x14ac:dyDescent="0.25">
      <c r="A1689" s="94"/>
      <c r="B1689" s="93"/>
      <c r="H1689" s="95"/>
    </row>
    <row r="1690" spans="1:8" x14ac:dyDescent="0.25">
      <c r="A1690" s="94"/>
      <c r="B1690" s="93"/>
      <c r="H1690" s="95"/>
    </row>
    <row r="1691" spans="1:8" x14ac:dyDescent="0.25">
      <c r="A1691" s="94"/>
      <c r="B1691" s="93"/>
      <c r="H1691" s="95"/>
    </row>
    <row r="1692" spans="1:8" x14ac:dyDescent="0.25">
      <c r="A1692" s="94"/>
      <c r="B1692" s="93"/>
      <c r="H1692" s="95"/>
    </row>
    <row r="1693" spans="1:8" x14ac:dyDescent="0.25">
      <c r="A1693" s="94"/>
      <c r="B1693" s="93"/>
      <c r="H1693" s="95"/>
    </row>
    <row r="1694" spans="1:8" x14ac:dyDescent="0.25">
      <c r="A1694" s="94"/>
      <c r="B1694" s="93"/>
      <c r="H1694" s="95"/>
    </row>
    <row r="1695" spans="1:8" x14ac:dyDescent="0.25">
      <c r="A1695" s="94"/>
      <c r="B1695" s="93"/>
      <c r="H1695" s="95"/>
    </row>
    <row r="1696" spans="1:8" x14ac:dyDescent="0.25">
      <c r="A1696" s="94"/>
      <c r="B1696" s="93"/>
      <c r="H1696" s="95"/>
    </row>
    <row r="1697" spans="1:8" x14ac:dyDescent="0.25">
      <c r="A1697" s="94"/>
      <c r="B1697" s="93"/>
      <c r="H1697" s="95"/>
    </row>
    <row r="1698" spans="1:8" x14ac:dyDescent="0.25">
      <c r="A1698" s="94"/>
      <c r="B1698" s="93"/>
      <c r="H1698" s="95"/>
    </row>
    <row r="1699" spans="1:8" x14ac:dyDescent="0.25">
      <c r="A1699" s="94"/>
      <c r="B1699" s="93"/>
      <c r="H1699" s="95"/>
    </row>
    <row r="1700" spans="1:8" x14ac:dyDescent="0.25">
      <c r="A1700" s="94"/>
      <c r="B1700" s="93"/>
      <c r="H1700" s="95"/>
    </row>
    <row r="1701" spans="1:8" x14ac:dyDescent="0.25">
      <c r="A1701" s="94"/>
      <c r="B1701" s="93"/>
      <c r="H1701" s="95"/>
    </row>
    <row r="1702" spans="1:8" x14ac:dyDescent="0.25">
      <c r="A1702" s="94"/>
      <c r="B1702" s="93"/>
      <c r="H1702" s="95"/>
    </row>
    <row r="1703" spans="1:8" x14ac:dyDescent="0.25">
      <c r="A1703" s="94"/>
      <c r="B1703" s="93"/>
      <c r="H1703" s="95"/>
    </row>
    <row r="1704" spans="1:8" x14ac:dyDescent="0.25">
      <c r="A1704" s="94"/>
      <c r="B1704" s="93"/>
      <c r="H1704" s="95"/>
    </row>
    <row r="1705" spans="1:8" x14ac:dyDescent="0.25">
      <c r="A1705" s="94"/>
      <c r="B1705" s="93"/>
      <c r="H1705" s="95"/>
    </row>
    <row r="1706" spans="1:8" x14ac:dyDescent="0.25">
      <c r="A1706" s="94"/>
      <c r="B1706" s="93"/>
      <c r="H1706" s="95"/>
    </row>
    <row r="1707" spans="1:8" x14ac:dyDescent="0.25">
      <c r="A1707" s="94"/>
      <c r="B1707" s="93"/>
      <c r="H1707" s="95"/>
    </row>
    <row r="1708" spans="1:8" x14ac:dyDescent="0.25">
      <c r="A1708" s="94"/>
      <c r="B1708" s="93"/>
      <c r="H1708" s="95"/>
    </row>
    <row r="1709" spans="1:8" x14ac:dyDescent="0.25">
      <c r="A1709" s="94"/>
      <c r="B1709" s="93"/>
      <c r="H1709" s="95"/>
    </row>
    <row r="1710" spans="1:8" x14ac:dyDescent="0.25">
      <c r="A1710" s="94"/>
      <c r="B1710" s="93"/>
      <c r="H1710" s="95"/>
    </row>
    <row r="1711" spans="1:8" x14ac:dyDescent="0.25">
      <c r="A1711" s="94"/>
      <c r="B1711" s="93"/>
      <c r="H1711" s="95"/>
    </row>
    <row r="1712" spans="1:8" x14ac:dyDescent="0.25">
      <c r="A1712" s="94"/>
      <c r="B1712" s="93"/>
      <c r="H1712" s="95"/>
    </row>
    <row r="1713" spans="1:8" x14ac:dyDescent="0.25">
      <c r="A1713" s="94"/>
      <c r="B1713" s="93"/>
      <c r="H1713" s="95"/>
    </row>
    <row r="1714" spans="1:8" x14ac:dyDescent="0.25">
      <c r="A1714" s="94"/>
      <c r="B1714" s="93"/>
      <c r="H1714" s="95"/>
    </row>
    <row r="1715" spans="1:8" x14ac:dyDescent="0.25">
      <c r="A1715" s="94"/>
      <c r="B1715" s="93"/>
      <c r="H1715" s="95"/>
    </row>
    <row r="1716" spans="1:8" x14ac:dyDescent="0.25">
      <c r="A1716" s="94"/>
      <c r="B1716" s="93"/>
      <c r="H1716" s="95"/>
    </row>
    <row r="1717" spans="1:8" x14ac:dyDescent="0.25">
      <c r="A1717" s="94"/>
      <c r="B1717" s="93"/>
      <c r="H1717" s="95"/>
    </row>
    <row r="1718" spans="1:8" x14ac:dyDescent="0.25">
      <c r="A1718" s="94"/>
      <c r="B1718" s="93"/>
      <c r="H1718" s="95"/>
    </row>
    <row r="1719" spans="1:8" x14ac:dyDescent="0.25">
      <c r="A1719" s="94"/>
      <c r="B1719" s="93"/>
      <c r="H1719" s="95"/>
    </row>
    <row r="1720" spans="1:8" x14ac:dyDescent="0.25">
      <c r="A1720" s="94"/>
      <c r="B1720" s="93"/>
      <c r="H1720" s="95"/>
    </row>
    <row r="1721" spans="1:8" x14ac:dyDescent="0.25">
      <c r="A1721" s="94"/>
      <c r="B1721" s="93"/>
      <c r="H1721" s="95"/>
    </row>
    <row r="1722" spans="1:8" x14ac:dyDescent="0.25">
      <c r="A1722" s="94"/>
      <c r="B1722" s="93"/>
      <c r="H1722" s="95"/>
    </row>
    <row r="1723" spans="1:8" x14ac:dyDescent="0.25">
      <c r="A1723" s="94"/>
      <c r="B1723" s="93"/>
      <c r="H1723" s="95"/>
    </row>
    <row r="1724" spans="1:8" x14ac:dyDescent="0.25">
      <c r="A1724" s="94"/>
      <c r="B1724" s="93"/>
      <c r="H1724" s="95"/>
    </row>
    <row r="1725" spans="1:8" x14ac:dyDescent="0.25">
      <c r="A1725" s="94"/>
      <c r="B1725" s="93"/>
      <c r="H1725" s="95"/>
    </row>
    <row r="1726" spans="1:8" x14ac:dyDescent="0.25">
      <c r="A1726" s="94"/>
      <c r="B1726" s="93"/>
      <c r="H1726" s="95"/>
    </row>
    <row r="1727" spans="1:8" x14ac:dyDescent="0.25">
      <c r="A1727" s="94"/>
      <c r="B1727" s="93"/>
      <c r="H1727" s="95"/>
    </row>
    <row r="1728" spans="1:8" x14ac:dyDescent="0.25">
      <c r="A1728" s="94"/>
      <c r="B1728" s="93"/>
      <c r="H1728" s="95"/>
    </row>
    <row r="1729" spans="1:8" x14ac:dyDescent="0.25">
      <c r="A1729" s="94"/>
      <c r="B1729" s="93"/>
      <c r="H1729" s="95"/>
    </row>
    <row r="1730" spans="1:8" x14ac:dyDescent="0.25">
      <c r="A1730" s="94"/>
      <c r="B1730" s="93"/>
      <c r="H1730" s="95"/>
    </row>
    <row r="1731" spans="1:8" x14ac:dyDescent="0.25">
      <c r="A1731" s="94"/>
      <c r="B1731" s="93"/>
      <c r="H1731" s="95"/>
    </row>
    <row r="1732" spans="1:8" x14ac:dyDescent="0.25">
      <c r="A1732" s="94"/>
      <c r="B1732" s="93"/>
      <c r="H1732" s="95"/>
    </row>
    <row r="1733" spans="1:8" x14ac:dyDescent="0.25">
      <c r="A1733" s="94"/>
      <c r="B1733" s="93"/>
      <c r="H1733" s="95"/>
    </row>
    <row r="1734" spans="1:8" x14ac:dyDescent="0.25">
      <c r="A1734" s="94"/>
      <c r="B1734" s="93"/>
      <c r="H1734" s="95"/>
    </row>
    <row r="1735" spans="1:8" x14ac:dyDescent="0.25">
      <c r="A1735" s="94"/>
      <c r="B1735" s="93"/>
      <c r="H1735" s="95"/>
    </row>
    <row r="1736" spans="1:8" x14ac:dyDescent="0.25">
      <c r="A1736" s="94"/>
      <c r="B1736" s="93"/>
      <c r="H1736" s="95"/>
    </row>
    <row r="1737" spans="1:8" x14ac:dyDescent="0.25">
      <c r="A1737" s="94"/>
      <c r="B1737" s="93"/>
      <c r="H1737" s="95"/>
    </row>
    <row r="1738" spans="1:8" x14ac:dyDescent="0.25">
      <c r="A1738" s="94"/>
      <c r="B1738" s="93"/>
      <c r="H1738" s="95"/>
    </row>
    <row r="1739" spans="1:8" x14ac:dyDescent="0.25">
      <c r="A1739" s="94"/>
      <c r="B1739" s="93"/>
      <c r="H1739" s="95"/>
    </row>
    <row r="1740" spans="1:8" x14ac:dyDescent="0.25">
      <c r="A1740" s="94"/>
      <c r="B1740" s="93"/>
      <c r="H1740" s="95"/>
    </row>
    <row r="1741" spans="1:8" x14ac:dyDescent="0.25">
      <c r="A1741" s="94"/>
      <c r="B1741" s="93"/>
      <c r="H1741" s="95"/>
    </row>
    <row r="1742" spans="1:8" x14ac:dyDescent="0.25">
      <c r="A1742" s="94"/>
      <c r="B1742" s="93"/>
      <c r="H1742" s="95"/>
    </row>
    <row r="1743" spans="1:8" x14ac:dyDescent="0.25">
      <c r="A1743" s="94"/>
      <c r="B1743" s="93"/>
      <c r="H1743" s="95"/>
    </row>
    <row r="1744" spans="1:8" x14ac:dyDescent="0.25">
      <c r="A1744" s="94"/>
      <c r="B1744" s="93"/>
      <c r="H1744" s="95"/>
    </row>
    <row r="1745" spans="1:8" x14ac:dyDescent="0.25">
      <c r="A1745" s="94"/>
      <c r="B1745" s="93"/>
      <c r="H1745" s="95"/>
    </row>
    <row r="1746" spans="1:8" x14ac:dyDescent="0.25">
      <c r="A1746" s="94"/>
      <c r="B1746" s="93"/>
      <c r="H1746" s="95"/>
    </row>
    <row r="1747" spans="1:8" x14ac:dyDescent="0.25">
      <c r="A1747" s="94"/>
      <c r="B1747" s="93"/>
      <c r="H1747" s="95"/>
    </row>
    <row r="1748" spans="1:8" x14ac:dyDescent="0.25">
      <c r="A1748" s="94"/>
      <c r="B1748" s="93"/>
      <c r="H1748" s="95"/>
    </row>
    <row r="1749" spans="1:8" x14ac:dyDescent="0.25">
      <c r="A1749" s="94"/>
      <c r="B1749" s="93"/>
      <c r="H1749" s="95"/>
    </row>
    <row r="1750" spans="1:8" x14ac:dyDescent="0.25">
      <c r="A1750" s="94"/>
      <c r="B1750" s="93"/>
      <c r="H1750" s="95"/>
    </row>
    <row r="1751" spans="1:8" x14ac:dyDescent="0.25">
      <c r="A1751" s="94"/>
      <c r="B1751" s="93"/>
      <c r="H1751" s="95"/>
    </row>
    <row r="1752" spans="1:8" x14ac:dyDescent="0.25">
      <c r="A1752" s="94"/>
      <c r="B1752" s="93"/>
      <c r="H1752" s="95"/>
    </row>
    <row r="1753" spans="1:8" x14ac:dyDescent="0.25">
      <c r="A1753" s="94"/>
      <c r="B1753" s="93"/>
      <c r="H1753" s="95"/>
    </row>
    <row r="1754" spans="1:8" x14ac:dyDescent="0.25">
      <c r="A1754" s="94"/>
      <c r="B1754" s="93"/>
      <c r="H1754" s="95"/>
    </row>
    <row r="1755" spans="1:8" x14ac:dyDescent="0.25">
      <c r="A1755" s="94"/>
      <c r="B1755" s="93"/>
      <c r="H1755" s="95"/>
    </row>
    <row r="1756" spans="1:8" x14ac:dyDescent="0.25">
      <c r="A1756" s="94"/>
      <c r="B1756" s="93"/>
      <c r="H1756" s="95"/>
    </row>
    <row r="1757" spans="1:8" x14ac:dyDescent="0.25">
      <c r="A1757" s="94"/>
      <c r="B1757" s="93"/>
      <c r="H1757" s="95"/>
    </row>
    <row r="1758" spans="1:8" x14ac:dyDescent="0.25">
      <c r="A1758" s="94"/>
      <c r="B1758" s="93"/>
      <c r="H1758" s="95"/>
    </row>
    <row r="1759" spans="1:8" x14ac:dyDescent="0.25">
      <c r="A1759" s="94"/>
      <c r="B1759" s="93"/>
      <c r="H1759" s="95"/>
    </row>
    <row r="1760" spans="1:8" x14ac:dyDescent="0.25">
      <c r="A1760" s="94"/>
      <c r="B1760" s="93"/>
      <c r="H1760" s="95"/>
    </row>
    <row r="1761" spans="1:8" x14ac:dyDescent="0.25">
      <c r="A1761" s="94"/>
      <c r="B1761" s="93"/>
      <c r="H1761" s="95"/>
    </row>
    <row r="1762" spans="1:8" x14ac:dyDescent="0.25">
      <c r="A1762" s="94"/>
      <c r="B1762" s="93"/>
      <c r="H1762" s="95"/>
    </row>
    <row r="1763" spans="1:8" x14ac:dyDescent="0.25">
      <c r="A1763" s="94"/>
      <c r="B1763" s="93"/>
      <c r="H1763" s="95"/>
    </row>
    <row r="1764" spans="1:8" x14ac:dyDescent="0.25">
      <c r="A1764" s="94"/>
      <c r="B1764" s="93"/>
      <c r="H1764" s="95"/>
    </row>
    <row r="1765" spans="1:8" x14ac:dyDescent="0.25">
      <c r="A1765" s="94"/>
      <c r="B1765" s="93"/>
      <c r="H1765" s="95"/>
    </row>
    <row r="1766" spans="1:8" x14ac:dyDescent="0.25">
      <c r="A1766" s="94"/>
      <c r="B1766" s="93"/>
      <c r="H1766" s="95"/>
    </row>
    <row r="1767" spans="1:8" x14ac:dyDescent="0.25">
      <c r="A1767" s="94"/>
      <c r="B1767" s="93"/>
      <c r="H1767" s="95"/>
    </row>
    <row r="1768" spans="1:8" x14ac:dyDescent="0.25">
      <c r="A1768" s="94"/>
      <c r="B1768" s="93"/>
      <c r="H1768" s="95"/>
    </row>
    <row r="1769" spans="1:8" x14ac:dyDescent="0.25">
      <c r="A1769" s="94"/>
      <c r="B1769" s="93"/>
      <c r="H1769" s="95"/>
    </row>
    <row r="1770" spans="1:8" x14ac:dyDescent="0.25">
      <c r="A1770" s="94"/>
      <c r="B1770" s="93"/>
      <c r="H1770" s="95"/>
    </row>
    <row r="1771" spans="1:8" x14ac:dyDescent="0.25">
      <c r="A1771" s="94"/>
      <c r="B1771" s="93"/>
      <c r="H1771" s="95"/>
    </row>
    <row r="1772" spans="1:8" x14ac:dyDescent="0.25">
      <c r="A1772" s="94"/>
      <c r="B1772" s="93"/>
      <c r="H1772" s="95"/>
    </row>
    <row r="1773" spans="1:8" x14ac:dyDescent="0.25">
      <c r="A1773" s="94"/>
      <c r="B1773" s="93"/>
      <c r="H1773" s="95"/>
    </row>
    <row r="1774" spans="1:8" x14ac:dyDescent="0.25">
      <c r="A1774" s="94"/>
      <c r="B1774" s="93"/>
      <c r="H1774" s="95"/>
    </row>
    <row r="1775" spans="1:8" x14ac:dyDescent="0.25">
      <c r="A1775" s="94"/>
      <c r="B1775" s="93"/>
      <c r="H1775" s="95"/>
    </row>
    <row r="1776" spans="1:8" x14ac:dyDescent="0.25">
      <c r="A1776" s="94"/>
      <c r="B1776" s="93"/>
      <c r="H1776" s="95"/>
    </row>
    <row r="1777" spans="1:8" x14ac:dyDescent="0.25">
      <c r="A1777" s="94"/>
      <c r="B1777" s="93"/>
      <c r="H1777" s="95"/>
    </row>
    <row r="1778" spans="1:8" x14ac:dyDescent="0.25">
      <c r="A1778" s="94"/>
      <c r="B1778" s="93"/>
      <c r="H1778" s="95"/>
    </row>
    <row r="1779" spans="1:8" x14ac:dyDescent="0.25">
      <c r="A1779" s="94"/>
      <c r="B1779" s="93"/>
      <c r="H1779" s="95"/>
    </row>
    <row r="1780" spans="1:8" x14ac:dyDescent="0.25">
      <c r="A1780" s="94"/>
      <c r="B1780" s="93"/>
      <c r="H1780" s="95"/>
    </row>
    <row r="1781" spans="1:8" x14ac:dyDescent="0.25">
      <c r="A1781" s="94"/>
      <c r="B1781" s="93"/>
      <c r="H1781" s="95"/>
    </row>
    <row r="1782" spans="1:8" x14ac:dyDescent="0.25">
      <c r="A1782" s="94"/>
      <c r="B1782" s="93"/>
      <c r="H1782" s="95"/>
    </row>
    <row r="1783" spans="1:8" x14ac:dyDescent="0.25">
      <c r="A1783" s="94"/>
      <c r="B1783" s="93"/>
      <c r="H1783" s="95"/>
    </row>
    <row r="1784" spans="1:8" x14ac:dyDescent="0.25">
      <c r="A1784" s="94"/>
      <c r="B1784" s="93"/>
      <c r="H1784" s="95"/>
    </row>
    <row r="1785" spans="1:8" x14ac:dyDescent="0.25">
      <c r="A1785" s="94"/>
      <c r="B1785" s="93"/>
      <c r="H1785" s="95"/>
    </row>
    <row r="1786" spans="1:8" x14ac:dyDescent="0.25">
      <c r="A1786" s="94"/>
      <c r="B1786" s="93"/>
      <c r="H1786" s="95"/>
    </row>
    <row r="1787" spans="1:8" x14ac:dyDescent="0.25">
      <c r="A1787" s="94"/>
      <c r="B1787" s="93"/>
      <c r="H1787" s="95"/>
    </row>
    <row r="1788" spans="1:8" x14ac:dyDescent="0.25">
      <c r="A1788" s="94"/>
      <c r="B1788" s="93"/>
      <c r="H1788" s="95"/>
    </row>
    <row r="1789" spans="1:8" x14ac:dyDescent="0.25">
      <c r="A1789" s="94"/>
      <c r="B1789" s="93"/>
      <c r="H1789" s="95"/>
    </row>
    <row r="1790" spans="1:8" x14ac:dyDescent="0.25">
      <c r="A1790" s="94"/>
      <c r="B1790" s="93"/>
      <c r="H1790" s="95"/>
    </row>
    <row r="1791" spans="1:8" x14ac:dyDescent="0.25">
      <c r="A1791" s="94"/>
      <c r="B1791" s="93"/>
      <c r="H1791" s="95"/>
    </row>
    <row r="1792" spans="1:8" x14ac:dyDescent="0.25">
      <c r="A1792" s="94"/>
      <c r="B1792" s="93"/>
      <c r="H1792" s="95"/>
    </row>
    <row r="1793" spans="1:8" x14ac:dyDescent="0.25">
      <c r="A1793" s="94"/>
      <c r="B1793" s="93"/>
      <c r="H1793" s="95"/>
    </row>
    <row r="1794" spans="1:8" x14ac:dyDescent="0.25">
      <c r="A1794" s="94"/>
      <c r="B1794" s="93"/>
      <c r="H1794" s="95"/>
    </row>
    <row r="1795" spans="1:8" x14ac:dyDescent="0.25">
      <c r="A1795" s="94"/>
      <c r="B1795" s="93"/>
      <c r="H1795" s="95"/>
    </row>
    <row r="1796" spans="1:8" x14ac:dyDescent="0.25">
      <c r="A1796" s="94"/>
      <c r="B1796" s="93"/>
      <c r="H1796" s="95"/>
    </row>
    <row r="1797" spans="1:8" x14ac:dyDescent="0.25">
      <c r="A1797" s="94"/>
      <c r="B1797" s="93"/>
      <c r="H1797" s="95"/>
    </row>
    <row r="1798" spans="1:8" x14ac:dyDescent="0.25">
      <c r="A1798" s="94"/>
      <c r="B1798" s="93"/>
      <c r="H1798" s="95"/>
    </row>
    <row r="1799" spans="1:8" x14ac:dyDescent="0.25">
      <c r="A1799" s="94"/>
      <c r="B1799" s="93"/>
      <c r="H1799" s="95"/>
    </row>
    <row r="1800" spans="1:8" x14ac:dyDescent="0.25">
      <c r="A1800" s="94"/>
      <c r="B1800" s="93"/>
      <c r="H1800" s="95"/>
    </row>
    <row r="1801" spans="1:8" x14ac:dyDescent="0.25">
      <c r="A1801" s="94"/>
      <c r="B1801" s="93"/>
      <c r="H1801" s="95"/>
    </row>
    <row r="1802" spans="1:8" x14ac:dyDescent="0.25">
      <c r="A1802" s="94"/>
      <c r="B1802" s="93"/>
      <c r="H1802" s="95"/>
    </row>
    <row r="1803" spans="1:8" x14ac:dyDescent="0.25">
      <c r="A1803" s="94"/>
      <c r="B1803" s="93"/>
      <c r="H1803" s="95"/>
    </row>
    <row r="1804" spans="1:8" x14ac:dyDescent="0.25">
      <c r="A1804" s="94"/>
      <c r="B1804" s="93"/>
      <c r="H1804" s="95"/>
    </row>
    <row r="1805" spans="1:8" x14ac:dyDescent="0.25">
      <c r="A1805" s="94"/>
      <c r="B1805" s="93"/>
      <c r="H1805" s="95"/>
    </row>
    <row r="1806" spans="1:8" x14ac:dyDescent="0.25">
      <c r="A1806" s="94"/>
      <c r="B1806" s="93"/>
      <c r="H1806" s="95"/>
    </row>
    <row r="1807" spans="1:8" x14ac:dyDescent="0.25">
      <c r="A1807" s="94"/>
      <c r="B1807" s="93"/>
      <c r="H1807" s="95"/>
    </row>
    <row r="1808" spans="1:8" x14ac:dyDescent="0.25">
      <c r="A1808" s="94"/>
      <c r="B1808" s="93"/>
      <c r="H1808" s="95"/>
    </row>
    <row r="1809" spans="1:8" x14ac:dyDescent="0.25">
      <c r="A1809" s="94"/>
      <c r="B1809" s="93"/>
      <c r="H1809" s="95"/>
    </row>
    <row r="1810" spans="1:8" x14ac:dyDescent="0.25">
      <c r="A1810" s="94"/>
      <c r="B1810" s="93"/>
      <c r="H1810" s="95"/>
    </row>
    <row r="1811" spans="1:8" x14ac:dyDescent="0.25">
      <c r="A1811" s="94"/>
      <c r="B1811" s="93"/>
      <c r="H1811" s="95"/>
    </row>
    <row r="1812" spans="1:8" x14ac:dyDescent="0.25">
      <c r="A1812" s="94"/>
      <c r="B1812" s="93"/>
      <c r="H1812" s="95"/>
    </row>
    <row r="1813" spans="1:8" x14ac:dyDescent="0.25">
      <c r="A1813" s="94"/>
      <c r="B1813" s="93"/>
      <c r="H1813" s="95"/>
    </row>
    <row r="1814" spans="1:8" x14ac:dyDescent="0.25">
      <c r="A1814" s="94"/>
      <c r="B1814" s="93"/>
      <c r="H1814" s="95"/>
    </row>
    <row r="1815" spans="1:8" x14ac:dyDescent="0.25">
      <c r="A1815" s="94"/>
      <c r="B1815" s="93"/>
      <c r="H1815" s="95"/>
    </row>
    <row r="1816" spans="1:8" x14ac:dyDescent="0.25">
      <c r="A1816" s="94"/>
      <c r="B1816" s="93"/>
      <c r="H1816" s="95"/>
    </row>
    <row r="1817" spans="1:8" x14ac:dyDescent="0.25">
      <c r="A1817" s="94"/>
      <c r="B1817" s="93"/>
      <c r="H1817" s="95"/>
    </row>
    <row r="1818" spans="1:8" x14ac:dyDescent="0.25">
      <c r="A1818" s="94"/>
      <c r="B1818" s="93"/>
      <c r="H1818" s="95"/>
    </row>
    <row r="1819" spans="1:8" x14ac:dyDescent="0.25">
      <c r="A1819" s="94"/>
      <c r="B1819" s="93"/>
      <c r="H1819" s="95"/>
    </row>
    <row r="1820" spans="1:8" x14ac:dyDescent="0.25">
      <c r="A1820" s="94"/>
      <c r="B1820" s="93"/>
      <c r="H1820" s="95"/>
    </row>
    <row r="1821" spans="1:8" x14ac:dyDescent="0.25">
      <c r="A1821" s="94"/>
      <c r="B1821" s="93"/>
      <c r="H1821" s="95"/>
    </row>
    <row r="1822" spans="1:8" x14ac:dyDescent="0.25">
      <c r="A1822" s="94"/>
      <c r="B1822" s="93"/>
      <c r="H1822" s="95"/>
    </row>
    <row r="1823" spans="1:8" x14ac:dyDescent="0.25">
      <c r="A1823" s="94"/>
      <c r="B1823" s="93"/>
      <c r="H1823" s="95"/>
    </row>
    <row r="1824" spans="1:8" x14ac:dyDescent="0.25">
      <c r="A1824" s="94"/>
      <c r="B1824" s="93"/>
      <c r="H1824" s="95"/>
    </row>
    <row r="1825" spans="1:8" x14ac:dyDescent="0.25">
      <c r="A1825" s="94"/>
      <c r="B1825" s="93"/>
      <c r="H1825" s="95"/>
    </row>
    <row r="1826" spans="1:8" x14ac:dyDescent="0.25">
      <c r="A1826" s="94"/>
      <c r="B1826" s="93"/>
      <c r="H1826" s="95"/>
    </row>
    <row r="1827" spans="1:8" x14ac:dyDescent="0.25">
      <c r="A1827" s="94"/>
      <c r="B1827" s="93"/>
      <c r="H1827" s="95"/>
    </row>
    <row r="1828" spans="1:8" x14ac:dyDescent="0.25">
      <c r="A1828" s="94"/>
      <c r="B1828" s="93"/>
      <c r="H1828" s="95"/>
    </row>
    <row r="1829" spans="1:8" x14ac:dyDescent="0.25">
      <c r="A1829" s="94"/>
      <c r="B1829" s="93"/>
      <c r="H1829" s="95"/>
    </row>
    <row r="1830" spans="1:8" x14ac:dyDescent="0.25">
      <c r="A1830" s="94"/>
      <c r="B1830" s="93"/>
      <c r="H1830" s="95"/>
    </row>
    <row r="1831" spans="1:8" x14ac:dyDescent="0.25">
      <c r="A1831" s="94"/>
      <c r="B1831" s="93"/>
      <c r="H1831" s="95"/>
    </row>
    <row r="1832" spans="1:8" x14ac:dyDescent="0.25">
      <c r="A1832" s="94"/>
      <c r="B1832" s="93"/>
      <c r="H1832" s="95"/>
    </row>
    <row r="1833" spans="1:8" x14ac:dyDescent="0.25">
      <c r="A1833" s="94"/>
      <c r="B1833" s="93"/>
      <c r="H1833" s="95"/>
    </row>
    <row r="1834" spans="1:8" x14ac:dyDescent="0.25">
      <c r="A1834" s="94"/>
      <c r="B1834" s="93"/>
      <c r="H1834" s="95"/>
    </row>
    <row r="1835" spans="1:8" x14ac:dyDescent="0.25">
      <c r="A1835" s="94"/>
      <c r="B1835" s="93"/>
      <c r="H1835" s="95"/>
    </row>
    <row r="1836" spans="1:8" x14ac:dyDescent="0.25">
      <c r="A1836" s="94"/>
      <c r="B1836" s="93"/>
      <c r="H1836" s="95"/>
    </row>
    <row r="1837" spans="1:8" x14ac:dyDescent="0.25">
      <c r="A1837" s="94"/>
      <c r="B1837" s="93"/>
      <c r="H1837" s="95"/>
    </row>
    <row r="1838" spans="1:8" x14ac:dyDescent="0.25">
      <c r="A1838" s="94"/>
      <c r="B1838" s="93"/>
      <c r="H1838" s="95"/>
    </row>
    <row r="1839" spans="1:8" x14ac:dyDescent="0.25">
      <c r="A1839" s="94"/>
      <c r="B1839" s="93"/>
      <c r="H1839" s="95"/>
    </row>
    <row r="1840" spans="1:8" x14ac:dyDescent="0.25">
      <c r="A1840" s="94"/>
      <c r="B1840" s="93"/>
      <c r="H1840" s="95"/>
    </row>
    <row r="1841" spans="1:8" x14ac:dyDescent="0.25">
      <c r="A1841" s="94"/>
      <c r="B1841" s="93"/>
      <c r="H1841" s="95"/>
    </row>
    <row r="1842" spans="1:8" x14ac:dyDescent="0.25">
      <c r="A1842" s="94"/>
      <c r="B1842" s="93"/>
      <c r="H1842" s="95"/>
    </row>
    <row r="1843" spans="1:8" x14ac:dyDescent="0.25">
      <c r="A1843" s="94"/>
      <c r="B1843" s="93"/>
      <c r="H1843" s="95"/>
    </row>
    <row r="1844" spans="1:8" x14ac:dyDescent="0.25">
      <c r="A1844" s="94"/>
      <c r="B1844" s="93"/>
      <c r="H1844" s="95"/>
    </row>
    <row r="1845" spans="1:8" x14ac:dyDescent="0.25">
      <c r="A1845" s="94"/>
      <c r="B1845" s="93"/>
      <c r="H1845" s="95"/>
    </row>
    <row r="1846" spans="1:8" x14ac:dyDescent="0.25">
      <c r="A1846" s="94"/>
      <c r="B1846" s="93"/>
      <c r="H1846" s="95"/>
    </row>
    <row r="1847" spans="1:8" x14ac:dyDescent="0.25">
      <c r="A1847" s="94"/>
      <c r="B1847" s="93"/>
      <c r="H1847" s="95"/>
    </row>
    <row r="1848" spans="1:8" x14ac:dyDescent="0.25">
      <c r="A1848" s="94"/>
      <c r="B1848" s="93"/>
      <c r="H1848" s="95"/>
    </row>
    <row r="1849" spans="1:8" x14ac:dyDescent="0.25">
      <c r="A1849" s="94"/>
      <c r="B1849" s="93"/>
      <c r="H1849" s="95"/>
    </row>
    <row r="1850" spans="1:8" x14ac:dyDescent="0.25">
      <c r="A1850" s="94"/>
      <c r="B1850" s="93"/>
      <c r="H1850" s="95"/>
    </row>
    <row r="1851" spans="1:8" x14ac:dyDescent="0.25">
      <c r="A1851" s="94"/>
      <c r="B1851" s="93"/>
      <c r="H1851" s="95"/>
    </row>
    <row r="1852" spans="1:8" x14ac:dyDescent="0.25">
      <c r="A1852" s="94"/>
      <c r="B1852" s="93"/>
      <c r="H1852" s="95"/>
    </row>
    <row r="1853" spans="1:8" x14ac:dyDescent="0.25">
      <c r="A1853" s="94"/>
      <c r="B1853" s="93"/>
      <c r="H1853" s="95"/>
    </row>
    <row r="1854" spans="1:8" x14ac:dyDescent="0.25">
      <c r="A1854" s="94"/>
      <c r="B1854" s="93"/>
      <c r="H1854" s="95"/>
    </row>
    <row r="1855" spans="1:8" x14ac:dyDescent="0.25">
      <c r="A1855" s="94"/>
      <c r="B1855" s="93"/>
      <c r="H1855" s="95"/>
    </row>
    <row r="1856" spans="1:8" x14ac:dyDescent="0.25">
      <c r="A1856" s="94"/>
      <c r="B1856" s="93"/>
      <c r="H1856" s="95"/>
    </row>
    <row r="1857" spans="1:8" x14ac:dyDescent="0.25">
      <c r="A1857" s="94"/>
      <c r="B1857" s="93"/>
      <c r="H1857" s="95"/>
    </row>
    <row r="1858" spans="1:8" x14ac:dyDescent="0.25">
      <c r="A1858" s="94"/>
      <c r="B1858" s="93"/>
      <c r="H1858" s="95"/>
    </row>
    <row r="1859" spans="1:8" x14ac:dyDescent="0.25">
      <c r="A1859" s="94"/>
      <c r="B1859" s="93"/>
      <c r="H1859" s="95"/>
    </row>
    <row r="1860" spans="1:8" x14ac:dyDescent="0.25">
      <c r="A1860" s="94"/>
      <c r="B1860" s="93"/>
      <c r="H1860" s="95"/>
    </row>
    <row r="1861" spans="1:8" x14ac:dyDescent="0.25">
      <c r="A1861" s="94"/>
      <c r="B1861" s="93"/>
      <c r="H1861" s="95"/>
    </row>
    <row r="1862" spans="1:8" x14ac:dyDescent="0.25">
      <c r="A1862" s="94"/>
      <c r="B1862" s="93"/>
      <c r="H1862" s="95"/>
    </row>
    <row r="1863" spans="1:8" x14ac:dyDescent="0.25">
      <c r="A1863" s="94"/>
      <c r="B1863" s="93"/>
      <c r="H1863" s="95"/>
    </row>
    <row r="1864" spans="1:8" x14ac:dyDescent="0.25">
      <c r="A1864" s="94"/>
      <c r="B1864" s="93"/>
      <c r="H1864" s="95"/>
    </row>
    <row r="1865" spans="1:8" x14ac:dyDescent="0.25">
      <c r="A1865" s="94"/>
      <c r="B1865" s="93"/>
      <c r="H1865" s="95"/>
    </row>
    <row r="1866" spans="1:8" x14ac:dyDescent="0.25">
      <c r="A1866" s="94"/>
      <c r="B1866" s="93"/>
      <c r="H1866" s="95"/>
    </row>
    <row r="1867" spans="1:8" x14ac:dyDescent="0.25">
      <c r="A1867" s="94"/>
      <c r="B1867" s="93"/>
      <c r="H1867" s="95"/>
    </row>
    <row r="1868" spans="1:8" x14ac:dyDescent="0.25">
      <c r="A1868" s="94"/>
      <c r="B1868" s="93"/>
      <c r="H1868" s="95"/>
    </row>
    <row r="1869" spans="1:8" x14ac:dyDescent="0.25">
      <c r="A1869" s="94"/>
      <c r="B1869" s="93"/>
      <c r="H1869" s="95"/>
    </row>
    <row r="1870" spans="1:8" x14ac:dyDescent="0.25">
      <c r="A1870" s="94"/>
      <c r="B1870" s="93"/>
      <c r="H1870" s="95"/>
    </row>
    <row r="1871" spans="1:8" x14ac:dyDescent="0.25">
      <c r="A1871" s="94"/>
      <c r="B1871" s="93"/>
      <c r="H1871" s="95"/>
    </row>
    <row r="1872" spans="1:8" x14ac:dyDescent="0.25">
      <c r="A1872" s="94"/>
      <c r="B1872" s="93"/>
      <c r="H1872" s="95"/>
    </row>
    <row r="1873" spans="1:8" x14ac:dyDescent="0.25">
      <c r="A1873" s="94"/>
      <c r="B1873" s="93"/>
      <c r="H1873" s="95"/>
    </row>
    <row r="1874" spans="1:8" x14ac:dyDescent="0.25">
      <c r="A1874" s="94"/>
      <c r="B1874" s="93"/>
      <c r="H1874" s="95"/>
    </row>
    <row r="1875" spans="1:8" x14ac:dyDescent="0.25">
      <c r="A1875" s="94"/>
      <c r="B1875" s="93"/>
      <c r="H1875" s="95"/>
    </row>
    <row r="1876" spans="1:8" x14ac:dyDescent="0.25">
      <c r="A1876" s="94"/>
      <c r="B1876" s="93"/>
      <c r="H1876" s="95"/>
    </row>
    <row r="1877" spans="1:8" x14ac:dyDescent="0.25">
      <c r="A1877" s="94"/>
      <c r="B1877" s="93"/>
      <c r="H1877" s="95"/>
    </row>
    <row r="1878" spans="1:8" x14ac:dyDescent="0.25">
      <c r="A1878" s="94"/>
      <c r="B1878" s="93"/>
      <c r="H1878" s="95"/>
    </row>
    <row r="1879" spans="1:8" x14ac:dyDescent="0.25">
      <c r="A1879" s="94"/>
      <c r="B1879" s="93"/>
      <c r="H1879" s="95"/>
    </row>
    <row r="1880" spans="1:8" x14ac:dyDescent="0.25">
      <c r="A1880" s="94"/>
      <c r="B1880" s="93"/>
      <c r="H1880" s="95"/>
    </row>
    <row r="1881" spans="1:8" x14ac:dyDescent="0.25">
      <c r="A1881" s="94"/>
      <c r="B1881" s="93"/>
      <c r="H1881" s="95"/>
    </row>
    <row r="1882" spans="1:8" x14ac:dyDescent="0.25">
      <c r="A1882" s="94"/>
      <c r="B1882" s="93"/>
      <c r="H1882" s="95"/>
    </row>
    <row r="1883" spans="1:8" x14ac:dyDescent="0.25">
      <c r="A1883" s="94"/>
      <c r="B1883" s="93"/>
      <c r="H1883" s="95"/>
    </row>
    <row r="1884" spans="1:8" x14ac:dyDescent="0.25">
      <c r="A1884" s="94"/>
      <c r="B1884" s="93"/>
      <c r="H1884" s="95"/>
    </row>
    <row r="1885" spans="1:8" x14ac:dyDescent="0.25">
      <c r="A1885" s="94"/>
      <c r="B1885" s="93"/>
      <c r="H1885" s="95"/>
    </row>
    <row r="1886" spans="1:8" x14ac:dyDescent="0.25">
      <c r="A1886" s="94"/>
      <c r="B1886" s="93"/>
      <c r="H1886" s="95"/>
    </row>
    <row r="1887" spans="1:8" x14ac:dyDescent="0.25">
      <c r="A1887" s="94"/>
      <c r="B1887" s="93"/>
      <c r="H1887" s="95"/>
    </row>
    <row r="1888" spans="1:8" x14ac:dyDescent="0.25">
      <c r="A1888" s="94"/>
      <c r="B1888" s="93"/>
      <c r="H1888" s="95"/>
    </row>
    <row r="1889" spans="1:8" x14ac:dyDescent="0.25">
      <c r="A1889" s="94"/>
      <c r="B1889" s="93"/>
      <c r="H1889" s="95"/>
    </row>
    <row r="1890" spans="1:8" x14ac:dyDescent="0.25">
      <c r="A1890" s="94"/>
      <c r="B1890" s="93"/>
      <c r="H1890" s="95"/>
    </row>
    <row r="1891" spans="1:8" x14ac:dyDescent="0.25">
      <c r="A1891" s="94"/>
      <c r="B1891" s="93"/>
      <c r="H1891" s="95"/>
    </row>
    <row r="1892" spans="1:8" x14ac:dyDescent="0.25">
      <c r="A1892" s="94"/>
      <c r="B1892" s="93"/>
      <c r="H1892" s="95"/>
    </row>
    <row r="1893" spans="1:8" x14ac:dyDescent="0.25">
      <c r="A1893" s="94"/>
      <c r="B1893" s="93"/>
      <c r="H1893" s="95"/>
    </row>
    <row r="1894" spans="1:8" x14ac:dyDescent="0.25">
      <c r="A1894" s="94"/>
      <c r="B1894" s="93"/>
      <c r="H1894" s="95"/>
    </row>
    <row r="1895" spans="1:8" x14ac:dyDescent="0.25">
      <c r="A1895" s="94"/>
      <c r="B1895" s="93"/>
      <c r="H1895" s="95"/>
    </row>
    <row r="1896" spans="1:8" x14ac:dyDescent="0.25">
      <c r="A1896" s="94"/>
      <c r="B1896" s="93"/>
      <c r="H1896" s="95"/>
    </row>
    <row r="1897" spans="1:8" x14ac:dyDescent="0.25">
      <c r="A1897" s="94"/>
      <c r="B1897" s="93"/>
      <c r="H1897" s="95"/>
    </row>
    <row r="1898" spans="1:8" x14ac:dyDescent="0.25">
      <c r="A1898" s="94"/>
      <c r="B1898" s="93"/>
      <c r="H1898" s="95"/>
    </row>
    <row r="1899" spans="1:8" x14ac:dyDescent="0.25">
      <c r="A1899" s="94"/>
      <c r="B1899" s="93"/>
      <c r="H1899" s="95"/>
    </row>
    <row r="1900" spans="1:8" x14ac:dyDescent="0.25">
      <c r="A1900" s="94"/>
      <c r="B1900" s="93"/>
      <c r="H1900" s="95"/>
    </row>
    <row r="1901" spans="1:8" x14ac:dyDescent="0.25">
      <c r="A1901" s="94"/>
      <c r="B1901" s="93"/>
      <c r="H1901" s="95"/>
    </row>
    <row r="1902" spans="1:8" x14ac:dyDescent="0.25">
      <c r="A1902" s="94"/>
      <c r="B1902" s="93"/>
      <c r="H1902" s="95"/>
    </row>
    <row r="1903" spans="1:8" x14ac:dyDescent="0.25">
      <c r="A1903" s="94"/>
      <c r="B1903" s="93"/>
      <c r="H1903" s="95"/>
    </row>
    <row r="1904" spans="1:8" x14ac:dyDescent="0.25">
      <c r="A1904" s="94"/>
      <c r="B1904" s="93"/>
      <c r="H1904" s="95"/>
    </row>
    <row r="1905" spans="1:8" x14ac:dyDescent="0.25">
      <c r="A1905" s="94"/>
      <c r="B1905" s="93"/>
      <c r="H1905" s="95"/>
    </row>
    <row r="1906" spans="1:8" x14ac:dyDescent="0.25">
      <c r="A1906" s="94"/>
      <c r="B1906" s="93"/>
      <c r="H1906" s="95"/>
    </row>
    <row r="1907" spans="1:8" x14ac:dyDescent="0.25">
      <c r="A1907" s="94"/>
      <c r="B1907" s="93"/>
      <c r="H1907" s="95"/>
    </row>
    <row r="1908" spans="1:8" x14ac:dyDescent="0.25">
      <c r="A1908" s="94"/>
      <c r="B1908" s="93"/>
      <c r="H1908" s="95"/>
    </row>
    <row r="1909" spans="1:8" x14ac:dyDescent="0.25">
      <c r="A1909" s="94"/>
      <c r="B1909" s="93"/>
      <c r="H1909" s="95"/>
    </row>
    <row r="1910" spans="1:8" x14ac:dyDescent="0.25">
      <c r="A1910" s="94"/>
      <c r="B1910" s="93"/>
      <c r="H1910" s="95"/>
    </row>
    <row r="1911" spans="1:8" x14ac:dyDescent="0.25">
      <c r="A1911" s="94"/>
      <c r="B1911" s="93"/>
      <c r="H1911" s="95"/>
    </row>
    <row r="1912" spans="1:8" x14ac:dyDescent="0.25">
      <c r="A1912" s="94"/>
      <c r="B1912" s="93"/>
      <c r="H1912" s="95"/>
    </row>
    <row r="1913" spans="1:8" x14ac:dyDescent="0.25">
      <c r="A1913" s="94"/>
      <c r="B1913" s="93"/>
      <c r="H1913" s="95"/>
    </row>
    <row r="1914" spans="1:8" x14ac:dyDescent="0.25">
      <c r="A1914" s="94"/>
      <c r="B1914" s="93"/>
      <c r="H1914" s="95"/>
    </row>
    <row r="1915" spans="1:8" x14ac:dyDescent="0.25">
      <c r="A1915" s="94"/>
      <c r="B1915" s="93"/>
      <c r="H1915" s="95"/>
    </row>
    <row r="1916" spans="1:8" x14ac:dyDescent="0.25">
      <c r="A1916" s="94"/>
      <c r="B1916" s="93"/>
      <c r="H1916" s="95"/>
    </row>
    <row r="1917" spans="1:8" x14ac:dyDescent="0.25">
      <c r="A1917" s="94"/>
      <c r="B1917" s="93"/>
      <c r="H1917" s="95"/>
    </row>
    <row r="1918" spans="1:8" x14ac:dyDescent="0.25">
      <c r="A1918" s="94"/>
      <c r="B1918" s="93"/>
      <c r="H1918" s="95"/>
    </row>
    <row r="1919" spans="1:8" x14ac:dyDescent="0.25">
      <c r="A1919" s="94"/>
      <c r="B1919" s="93"/>
      <c r="H1919" s="95"/>
    </row>
    <row r="1920" spans="1:8" x14ac:dyDescent="0.25">
      <c r="A1920" s="94"/>
      <c r="B1920" s="93"/>
      <c r="H1920" s="95"/>
    </row>
    <row r="1921" spans="1:8" x14ac:dyDescent="0.25">
      <c r="A1921" s="94"/>
      <c r="B1921" s="93"/>
      <c r="H1921" s="95"/>
    </row>
    <row r="1922" spans="1:8" x14ac:dyDescent="0.25">
      <c r="A1922" s="94"/>
      <c r="B1922" s="93"/>
      <c r="H1922" s="95"/>
    </row>
    <row r="1923" spans="1:8" x14ac:dyDescent="0.25">
      <c r="A1923" s="94"/>
      <c r="B1923" s="93"/>
      <c r="H1923" s="95"/>
    </row>
    <row r="1924" spans="1:8" x14ac:dyDescent="0.25">
      <c r="A1924" s="94"/>
      <c r="B1924" s="93"/>
      <c r="H1924" s="95"/>
    </row>
    <row r="1925" spans="1:8" x14ac:dyDescent="0.25">
      <c r="A1925" s="94"/>
      <c r="B1925" s="93"/>
      <c r="H1925" s="95"/>
    </row>
    <row r="1926" spans="1:8" x14ac:dyDescent="0.25">
      <c r="A1926" s="94"/>
      <c r="B1926" s="93"/>
      <c r="H1926" s="95"/>
    </row>
    <row r="1927" spans="1:8" x14ac:dyDescent="0.25">
      <c r="A1927" s="94"/>
      <c r="B1927" s="93"/>
      <c r="H1927" s="95"/>
    </row>
    <row r="1928" spans="1:8" x14ac:dyDescent="0.25">
      <c r="A1928" s="94"/>
      <c r="B1928" s="93"/>
      <c r="H1928" s="95"/>
    </row>
    <row r="1929" spans="1:8" x14ac:dyDescent="0.25">
      <c r="A1929" s="94"/>
      <c r="B1929" s="93"/>
      <c r="H1929" s="95"/>
    </row>
    <row r="1930" spans="1:8" x14ac:dyDescent="0.25">
      <c r="A1930" s="94"/>
      <c r="B1930" s="93"/>
      <c r="H1930" s="95"/>
    </row>
    <row r="1931" spans="1:8" x14ac:dyDescent="0.25">
      <c r="A1931" s="94"/>
      <c r="B1931" s="93"/>
      <c r="H1931" s="95"/>
    </row>
    <row r="1932" spans="1:8" x14ac:dyDescent="0.25">
      <c r="A1932" s="94"/>
      <c r="B1932" s="93"/>
      <c r="H1932" s="95"/>
    </row>
    <row r="1933" spans="1:8" x14ac:dyDescent="0.25">
      <c r="A1933" s="94"/>
      <c r="B1933" s="93"/>
      <c r="H1933" s="95"/>
    </row>
    <row r="1934" spans="1:8" x14ac:dyDescent="0.25">
      <c r="A1934" s="94"/>
      <c r="B1934" s="93"/>
      <c r="H1934" s="95"/>
    </row>
    <row r="1935" spans="1:8" x14ac:dyDescent="0.25">
      <c r="A1935" s="94"/>
      <c r="B1935" s="93"/>
      <c r="H1935" s="95"/>
    </row>
    <row r="1936" spans="1:8" x14ac:dyDescent="0.25">
      <c r="A1936" s="94"/>
      <c r="B1936" s="93"/>
      <c r="H1936" s="95"/>
    </row>
    <row r="1937" spans="1:8" x14ac:dyDescent="0.25">
      <c r="A1937" s="94"/>
      <c r="B1937" s="93"/>
      <c r="H1937" s="95"/>
    </row>
    <row r="1938" spans="1:8" x14ac:dyDescent="0.25">
      <c r="A1938" s="94"/>
      <c r="B1938" s="93"/>
      <c r="H1938" s="95"/>
    </row>
    <row r="1939" spans="1:8" x14ac:dyDescent="0.25">
      <c r="A1939" s="94"/>
      <c r="B1939" s="93"/>
      <c r="H1939" s="95"/>
    </row>
    <row r="1940" spans="1:8" x14ac:dyDescent="0.25">
      <c r="A1940" s="94"/>
      <c r="B1940" s="93"/>
      <c r="H1940" s="95"/>
    </row>
    <row r="1941" spans="1:8" x14ac:dyDescent="0.25">
      <c r="A1941" s="94"/>
      <c r="B1941" s="93"/>
      <c r="H1941" s="95"/>
    </row>
    <row r="1942" spans="1:8" x14ac:dyDescent="0.25">
      <c r="A1942" s="94"/>
      <c r="B1942" s="93"/>
      <c r="H1942" s="95"/>
    </row>
    <row r="1943" spans="1:8" x14ac:dyDescent="0.25">
      <c r="A1943" s="94"/>
      <c r="B1943" s="93"/>
      <c r="H1943" s="95"/>
    </row>
    <row r="1944" spans="1:8" x14ac:dyDescent="0.25">
      <c r="A1944" s="94"/>
      <c r="B1944" s="93"/>
      <c r="H1944" s="95"/>
    </row>
    <row r="1945" spans="1:8" x14ac:dyDescent="0.25">
      <c r="A1945" s="94"/>
      <c r="B1945" s="93"/>
      <c r="H1945" s="95"/>
    </row>
    <row r="1946" spans="1:8" x14ac:dyDescent="0.25">
      <c r="A1946" s="94"/>
      <c r="B1946" s="93"/>
      <c r="H1946" s="95"/>
    </row>
    <row r="1947" spans="1:8" x14ac:dyDescent="0.25">
      <c r="A1947" s="94"/>
      <c r="B1947" s="93"/>
      <c r="H1947" s="95"/>
    </row>
    <row r="1948" spans="1:8" x14ac:dyDescent="0.25">
      <c r="A1948" s="94"/>
      <c r="B1948" s="93"/>
      <c r="H1948" s="95"/>
    </row>
    <row r="1949" spans="1:8" x14ac:dyDescent="0.25">
      <c r="A1949" s="94"/>
      <c r="B1949" s="93"/>
      <c r="H1949" s="95"/>
    </row>
    <row r="1950" spans="1:8" x14ac:dyDescent="0.25">
      <c r="A1950" s="94"/>
      <c r="B1950" s="93"/>
      <c r="H1950" s="95"/>
    </row>
    <row r="1951" spans="1:8" x14ac:dyDescent="0.25">
      <c r="A1951" s="94"/>
      <c r="B1951" s="93"/>
      <c r="H1951" s="95"/>
    </row>
    <row r="1952" spans="1:8" x14ac:dyDescent="0.25">
      <c r="A1952" s="94"/>
      <c r="B1952" s="93"/>
      <c r="H1952" s="95"/>
    </row>
    <row r="1953" spans="1:8" x14ac:dyDescent="0.25">
      <c r="A1953" s="94"/>
      <c r="B1953" s="93"/>
      <c r="H1953" s="95"/>
    </row>
    <row r="1954" spans="1:8" x14ac:dyDescent="0.25">
      <c r="A1954" s="94"/>
      <c r="B1954" s="93"/>
      <c r="H1954" s="95"/>
    </row>
    <row r="1955" spans="1:8" x14ac:dyDescent="0.25">
      <c r="A1955" s="94"/>
      <c r="B1955" s="93"/>
      <c r="H1955" s="95"/>
    </row>
    <row r="1956" spans="1:8" x14ac:dyDescent="0.25">
      <c r="A1956" s="94"/>
      <c r="B1956" s="93"/>
      <c r="H1956" s="95"/>
    </row>
    <row r="1957" spans="1:8" x14ac:dyDescent="0.25">
      <c r="A1957" s="94"/>
      <c r="B1957" s="93"/>
      <c r="H1957" s="95"/>
    </row>
    <row r="1958" spans="1:8" x14ac:dyDescent="0.25">
      <c r="A1958" s="94"/>
      <c r="B1958" s="93"/>
      <c r="H1958" s="95"/>
    </row>
    <row r="1959" spans="1:8" x14ac:dyDescent="0.25">
      <c r="A1959" s="94"/>
      <c r="B1959" s="93"/>
      <c r="H1959" s="95"/>
    </row>
    <row r="1960" spans="1:8" x14ac:dyDescent="0.25">
      <c r="A1960" s="94"/>
      <c r="B1960" s="93"/>
      <c r="H1960" s="95"/>
    </row>
    <row r="1961" spans="1:8" x14ac:dyDescent="0.25">
      <c r="A1961" s="94"/>
      <c r="B1961" s="93"/>
      <c r="H1961" s="95"/>
    </row>
    <row r="1962" spans="1:8" x14ac:dyDescent="0.25">
      <c r="A1962" s="94"/>
      <c r="B1962" s="93"/>
      <c r="H1962" s="95"/>
    </row>
    <row r="1963" spans="1:8" x14ac:dyDescent="0.25">
      <c r="A1963" s="94"/>
      <c r="B1963" s="93"/>
      <c r="H1963" s="95"/>
    </row>
    <row r="1964" spans="1:8" x14ac:dyDescent="0.25">
      <c r="A1964" s="94"/>
      <c r="B1964" s="93"/>
      <c r="H1964" s="95"/>
    </row>
    <row r="1965" spans="1:8" x14ac:dyDescent="0.25">
      <c r="A1965" s="94"/>
      <c r="B1965" s="93"/>
      <c r="H1965" s="95"/>
    </row>
    <row r="1966" spans="1:8" x14ac:dyDescent="0.25">
      <c r="A1966" s="94"/>
      <c r="B1966" s="93"/>
      <c r="H1966" s="95"/>
    </row>
    <row r="1967" spans="1:8" x14ac:dyDescent="0.25">
      <c r="A1967" s="94"/>
      <c r="B1967" s="93"/>
      <c r="H1967" s="95"/>
    </row>
    <row r="1968" spans="1:8" x14ac:dyDescent="0.25">
      <c r="A1968" s="94"/>
      <c r="B1968" s="93"/>
      <c r="H1968" s="95"/>
    </row>
    <row r="1969" spans="1:8" x14ac:dyDescent="0.25">
      <c r="A1969" s="94"/>
      <c r="B1969" s="93"/>
      <c r="H1969" s="95"/>
    </row>
    <row r="1970" spans="1:8" x14ac:dyDescent="0.25">
      <c r="A1970" s="94"/>
      <c r="B1970" s="93"/>
      <c r="H1970" s="95"/>
    </row>
    <row r="1971" spans="1:8" x14ac:dyDescent="0.25">
      <c r="A1971" s="94"/>
      <c r="B1971" s="93"/>
      <c r="H1971" s="95"/>
    </row>
    <row r="1972" spans="1:8" x14ac:dyDescent="0.25">
      <c r="A1972" s="94"/>
      <c r="B1972" s="93"/>
      <c r="H1972" s="95"/>
    </row>
    <row r="1973" spans="1:8" x14ac:dyDescent="0.25">
      <c r="A1973" s="94"/>
      <c r="B1973" s="93"/>
      <c r="H1973" s="95"/>
    </row>
    <row r="1974" spans="1:8" x14ac:dyDescent="0.25">
      <c r="A1974" s="94"/>
      <c r="B1974" s="93"/>
      <c r="H1974" s="95"/>
    </row>
    <row r="1975" spans="1:8" x14ac:dyDescent="0.25">
      <c r="A1975" s="94"/>
      <c r="B1975" s="93"/>
      <c r="H1975" s="95"/>
    </row>
    <row r="1976" spans="1:8" x14ac:dyDescent="0.25">
      <c r="A1976" s="94"/>
      <c r="B1976" s="93"/>
      <c r="H1976" s="95"/>
    </row>
    <row r="1977" spans="1:8" x14ac:dyDescent="0.25">
      <c r="A1977" s="94"/>
      <c r="B1977" s="93"/>
      <c r="H1977" s="95"/>
    </row>
    <row r="1978" spans="1:8" x14ac:dyDescent="0.25">
      <c r="A1978" s="94"/>
      <c r="B1978" s="93"/>
      <c r="H1978" s="95"/>
    </row>
    <row r="1979" spans="1:8" x14ac:dyDescent="0.25">
      <c r="A1979" s="94"/>
      <c r="B1979" s="93"/>
      <c r="H1979" s="95"/>
    </row>
    <row r="1980" spans="1:8" x14ac:dyDescent="0.25">
      <c r="A1980" s="94"/>
      <c r="B1980" s="93"/>
      <c r="H1980" s="95"/>
    </row>
    <row r="1981" spans="1:8" x14ac:dyDescent="0.25">
      <c r="A1981" s="94"/>
      <c r="B1981" s="93"/>
      <c r="H1981" s="95"/>
    </row>
    <row r="1982" spans="1:8" x14ac:dyDescent="0.25">
      <c r="A1982" s="94"/>
      <c r="B1982" s="93"/>
      <c r="H1982" s="95"/>
    </row>
    <row r="1983" spans="1:8" x14ac:dyDescent="0.25">
      <c r="A1983" s="94"/>
      <c r="B1983" s="93"/>
      <c r="H1983" s="95"/>
    </row>
    <row r="1984" spans="1:8" x14ac:dyDescent="0.25">
      <c r="A1984" s="94"/>
      <c r="B1984" s="93"/>
      <c r="H1984" s="95"/>
    </row>
    <row r="1985" spans="1:8" x14ac:dyDescent="0.25">
      <c r="A1985" s="94"/>
      <c r="B1985" s="93"/>
      <c r="H1985" s="95"/>
    </row>
    <row r="1986" spans="1:8" x14ac:dyDescent="0.25">
      <c r="A1986" s="94"/>
      <c r="B1986" s="93"/>
      <c r="H1986" s="95"/>
    </row>
    <row r="1987" spans="1:8" x14ac:dyDescent="0.25">
      <c r="A1987" s="94"/>
      <c r="B1987" s="93"/>
      <c r="H1987" s="95"/>
    </row>
    <row r="1988" spans="1:8" x14ac:dyDescent="0.25">
      <c r="A1988" s="94"/>
      <c r="B1988" s="93"/>
      <c r="H1988" s="95"/>
    </row>
    <row r="1989" spans="1:8" x14ac:dyDescent="0.25">
      <c r="A1989" s="94"/>
      <c r="B1989" s="93"/>
      <c r="H1989" s="95"/>
    </row>
    <row r="1990" spans="1:8" x14ac:dyDescent="0.25">
      <c r="A1990" s="94"/>
      <c r="B1990" s="93"/>
      <c r="H1990" s="95"/>
    </row>
    <row r="1991" spans="1:8" x14ac:dyDescent="0.25">
      <c r="A1991" s="94"/>
      <c r="B1991" s="93"/>
      <c r="H1991" s="95"/>
    </row>
    <row r="1992" spans="1:8" x14ac:dyDescent="0.25">
      <c r="A1992" s="94"/>
      <c r="B1992" s="93"/>
      <c r="H1992" s="95"/>
    </row>
    <row r="1993" spans="1:8" x14ac:dyDescent="0.25">
      <c r="A1993" s="94"/>
      <c r="B1993" s="93"/>
      <c r="H1993" s="95"/>
    </row>
    <row r="1994" spans="1:8" x14ac:dyDescent="0.25">
      <c r="A1994" s="94"/>
      <c r="B1994" s="93"/>
      <c r="H1994" s="95"/>
    </row>
    <row r="1995" spans="1:8" x14ac:dyDescent="0.25">
      <c r="A1995" s="94"/>
      <c r="B1995" s="93"/>
      <c r="H1995" s="95"/>
    </row>
    <row r="1996" spans="1:8" x14ac:dyDescent="0.25">
      <c r="A1996" s="94"/>
      <c r="B1996" s="93"/>
      <c r="H1996" s="95"/>
    </row>
    <row r="1997" spans="1:8" x14ac:dyDescent="0.25">
      <c r="A1997" s="94"/>
      <c r="B1997" s="93"/>
      <c r="H1997" s="95"/>
    </row>
    <row r="1998" spans="1:8" x14ac:dyDescent="0.25">
      <c r="A1998" s="94"/>
      <c r="B1998" s="93"/>
      <c r="H1998" s="95"/>
    </row>
    <row r="1999" spans="1:8" x14ac:dyDescent="0.25">
      <c r="A1999" s="94"/>
      <c r="B1999" s="93"/>
      <c r="H1999" s="95"/>
    </row>
    <row r="2000" spans="1:8" x14ac:dyDescent="0.25">
      <c r="A2000" s="94"/>
      <c r="B2000" s="93"/>
      <c r="H2000" s="95"/>
    </row>
    <row r="2001" spans="1:8" x14ac:dyDescent="0.25">
      <c r="A2001" s="94"/>
      <c r="B2001" s="93"/>
      <c r="H2001" s="95"/>
    </row>
    <row r="2002" spans="1:8" x14ac:dyDescent="0.25">
      <c r="A2002" s="94"/>
      <c r="B2002" s="93"/>
      <c r="H2002" s="95"/>
    </row>
    <row r="2003" spans="1:8" x14ac:dyDescent="0.25">
      <c r="A2003" s="94"/>
      <c r="B2003" s="93"/>
      <c r="H2003" s="95"/>
    </row>
    <row r="2004" spans="1:8" x14ac:dyDescent="0.25">
      <c r="A2004" s="94"/>
      <c r="B2004" s="93"/>
      <c r="H2004" s="95"/>
    </row>
    <row r="2005" spans="1:8" x14ac:dyDescent="0.25">
      <c r="A2005" s="94"/>
      <c r="B2005" s="93"/>
      <c r="H2005" s="95"/>
    </row>
    <row r="2006" spans="1:8" x14ac:dyDescent="0.25">
      <c r="A2006" s="94"/>
      <c r="B2006" s="93"/>
      <c r="H2006" s="95"/>
    </row>
    <row r="2007" spans="1:8" x14ac:dyDescent="0.25">
      <c r="A2007" s="94"/>
      <c r="B2007" s="93"/>
      <c r="H2007" s="95"/>
    </row>
    <row r="2008" spans="1:8" x14ac:dyDescent="0.25">
      <c r="A2008" s="94"/>
      <c r="B2008" s="93"/>
      <c r="H2008" s="95"/>
    </row>
    <row r="2009" spans="1:8" x14ac:dyDescent="0.25">
      <c r="A2009" s="94"/>
      <c r="B2009" s="93"/>
      <c r="H2009" s="95"/>
    </row>
    <row r="2010" spans="1:8" x14ac:dyDescent="0.25">
      <c r="A2010" s="94"/>
      <c r="B2010" s="93"/>
      <c r="H2010" s="95"/>
    </row>
    <row r="2011" spans="1:8" x14ac:dyDescent="0.25">
      <c r="A2011" s="94"/>
      <c r="B2011" s="93"/>
      <c r="H2011" s="95"/>
    </row>
    <row r="2012" spans="1:8" x14ac:dyDescent="0.25">
      <c r="A2012" s="94"/>
      <c r="B2012" s="93"/>
      <c r="H2012" s="95"/>
    </row>
    <row r="2013" spans="1:8" x14ac:dyDescent="0.25">
      <c r="A2013" s="94"/>
      <c r="B2013" s="93"/>
      <c r="H2013" s="95"/>
    </row>
    <row r="2014" spans="1:8" x14ac:dyDescent="0.25">
      <c r="A2014" s="94"/>
      <c r="B2014" s="93"/>
      <c r="H2014" s="95"/>
    </row>
    <row r="2015" spans="1:8" x14ac:dyDescent="0.25">
      <c r="A2015" s="94"/>
      <c r="B2015" s="93"/>
      <c r="H2015" s="95"/>
    </row>
    <row r="2016" spans="1:8" x14ac:dyDescent="0.25">
      <c r="A2016" s="94"/>
      <c r="B2016" s="93"/>
      <c r="H2016" s="95"/>
    </row>
    <row r="2017" spans="1:8" x14ac:dyDescent="0.25">
      <c r="A2017" s="94"/>
      <c r="B2017" s="93"/>
      <c r="H2017" s="95"/>
    </row>
    <row r="2018" spans="1:8" x14ac:dyDescent="0.25">
      <c r="A2018" s="94"/>
      <c r="B2018" s="93"/>
      <c r="H2018" s="95"/>
    </row>
    <row r="2019" spans="1:8" x14ac:dyDescent="0.25">
      <c r="A2019" s="94"/>
      <c r="B2019" s="93"/>
      <c r="H2019" s="95"/>
    </row>
    <row r="2020" spans="1:8" x14ac:dyDescent="0.25">
      <c r="A2020" s="94"/>
      <c r="B2020" s="93"/>
      <c r="H2020" s="95"/>
    </row>
    <row r="2021" spans="1:8" x14ac:dyDescent="0.25">
      <c r="A2021" s="94"/>
      <c r="B2021" s="93"/>
      <c r="H2021" s="95"/>
    </row>
    <row r="2022" spans="1:8" x14ac:dyDescent="0.25">
      <c r="A2022" s="94"/>
      <c r="B2022" s="93"/>
      <c r="H2022" s="95"/>
    </row>
    <row r="2023" spans="1:8" x14ac:dyDescent="0.25">
      <c r="A2023" s="94"/>
      <c r="B2023" s="93"/>
      <c r="H2023" s="95"/>
    </row>
    <row r="2024" spans="1:8" x14ac:dyDescent="0.25">
      <c r="A2024" s="94"/>
      <c r="B2024" s="93"/>
      <c r="H2024" s="95"/>
    </row>
    <row r="2025" spans="1:8" x14ac:dyDescent="0.25">
      <c r="A2025" s="94"/>
      <c r="B2025" s="93"/>
      <c r="H2025" s="95"/>
    </row>
    <row r="2026" spans="1:8" x14ac:dyDescent="0.25">
      <c r="A2026" s="94"/>
      <c r="B2026" s="93"/>
      <c r="H2026" s="95"/>
    </row>
    <row r="2027" spans="1:8" x14ac:dyDescent="0.25">
      <c r="A2027" s="94"/>
      <c r="B2027" s="93"/>
      <c r="H2027" s="95"/>
    </row>
    <row r="2028" spans="1:8" x14ac:dyDescent="0.25">
      <c r="A2028" s="94"/>
      <c r="B2028" s="93"/>
      <c r="H2028" s="95"/>
    </row>
    <row r="2029" spans="1:8" x14ac:dyDescent="0.25">
      <c r="A2029" s="94"/>
      <c r="B2029" s="93"/>
      <c r="H2029" s="95"/>
    </row>
    <row r="2030" spans="1:8" x14ac:dyDescent="0.25">
      <c r="A2030" s="94"/>
      <c r="B2030" s="93"/>
      <c r="H2030" s="95"/>
    </row>
    <row r="2031" spans="1:8" x14ac:dyDescent="0.25">
      <c r="A2031" s="94"/>
      <c r="B2031" s="93"/>
      <c r="H2031" s="95"/>
    </row>
    <row r="2032" spans="1:8" x14ac:dyDescent="0.25">
      <c r="A2032" s="94"/>
      <c r="B2032" s="93"/>
      <c r="H2032" s="95"/>
    </row>
    <row r="2033" spans="1:8" x14ac:dyDescent="0.25">
      <c r="A2033" s="94"/>
      <c r="B2033" s="93"/>
      <c r="H2033" s="95"/>
    </row>
    <row r="2034" spans="1:8" x14ac:dyDescent="0.25">
      <c r="A2034" s="94"/>
      <c r="B2034" s="93"/>
      <c r="H2034" s="95"/>
    </row>
    <row r="2035" spans="1:8" x14ac:dyDescent="0.25">
      <c r="A2035" s="94"/>
      <c r="B2035" s="93"/>
      <c r="H2035" s="95"/>
    </row>
    <row r="2036" spans="1:8" x14ac:dyDescent="0.25">
      <c r="A2036" s="94"/>
      <c r="B2036" s="93"/>
      <c r="H2036" s="95"/>
    </row>
    <row r="2037" spans="1:8" x14ac:dyDescent="0.25">
      <c r="A2037" s="94"/>
      <c r="B2037" s="93"/>
      <c r="H2037" s="95"/>
    </row>
    <row r="2038" spans="1:8" x14ac:dyDescent="0.25">
      <c r="A2038" s="94"/>
      <c r="B2038" s="93"/>
      <c r="H2038" s="95"/>
    </row>
    <row r="2039" spans="1:8" x14ac:dyDescent="0.25">
      <c r="A2039" s="94"/>
      <c r="B2039" s="93"/>
      <c r="H2039" s="95"/>
    </row>
    <row r="2040" spans="1:8" x14ac:dyDescent="0.25">
      <c r="A2040" s="94"/>
      <c r="B2040" s="93"/>
      <c r="H2040" s="95"/>
    </row>
    <row r="2041" spans="1:8" x14ac:dyDescent="0.25">
      <c r="A2041" s="94"/>
      <c r="B2041" s="93"/>
      <c r="H2041" s="95"/>
    </row>
    <row r="2042" spans="1:8" x14ac:dyDescent="0.25">
      <c r="A2042" s="94"/>
      <c r="B2042" s="93"/>
      <c r="H2042" s="95"/>
    </row>
    <row r="2043" spans="1:8" x14ac:dyDescent="0.25">
      <c r="A2043" s="94"/>
      <c r="B2043" s="93"/>
      <c r="H2043" s="95"/>
    </row>
    <row r="2044" spans="1:8" x14ac:dyDescent="0.25">
      <c r="A2044" s="94"/>
      <c r="B2044" s="93"/>
      <c r="H2044" s="95"/>
    </row>
    <row r="2045" spans="1:8" x14ac:dyDescent="0.25">
      <c r="A2045" s="94"/>
      <c r="B2045" s="93"/>
      <c r="H2045" s="95"/>
    </row>
    <row r="2046" spans="1:8" x14ac:dyDescent="0.25">
      <c r="A2046" s="94"/>
      <c r="B2046" s="93"/>
      <c r="H2046" s="95"/>
    </row>
    <row r="2047" spans="1:8" x14ac:dyDescent="0.25">
      <c r="A2047" s="94"/>
      <c r="B2047" s="93"/>
      <c r="H2047" s="95"/>
    </row>
    <row r="2048" spans="1:8" x14ac:dyDescent="0.25">
      <c r="A2048" s="94"/>
      <c r="B2048" s="93"/>
      <c r="H2048" s="95"/>
    </row>
    <row r="2049" spans="1:8" x14ac:dyDescent="0.25">
      <c r="A2049" s="94"/>
      <c r="B2049" s="93"/>
      <c r="H2049" s="95"/>
    </row>
    <row r="2050" spans="1:8" x14ac:dyDescent="0.25">
      <c r="A2050" s="94"/>
      <c r="B2050" s="93"/>
      <c r="H2050" s="95"/>
    </row>
    <row r="2051" spans="1:8" x14ac:dyDescent="0.25">
      <c r="A2051" s="94"/>
      <c r="B2051" s="93"/>
      <c r="H2051" s="95"/>
    </row>
    <row r="2052" spans="1:8" x14ac:dyDescent="0.25">
      <c r="A2052" s="94"/>
      <c r="B2052" s="93"/>
      <c r="H2052" s="95"/>
    </row>
    <row r="2053" spans="1:8" x14ac:dyDescent="0.25">
      <c r="A2053" s="94"/>
      <c r="B2053" s="93"/>
      <c r="H2053" s="95"/>
    </row>
    <row r="2054" spans="1:8" x14ac:dyDescent="0.25">
      <c r="A2054" s="94"/>
      <c r="B2054" s="93"/>
      <c r="H2054" s="95"/>
    </row>
    <row r="2055" spans="1:8" x14ac:dyDescent="0.25">
      <c r="A2055" s="94"/>
      <c r="B2055" s="93"/>
      <c r="H2055" s="95"/>
    </row>
    <row r="2056" spans="1:8" x14ac:dyDescent="0.25">
      <c r="A2056" s="94"/>
      <c r="B2056" s="93"/>
      <c r="H2056" s="95"/>
    </row>
    <row r="2057" spans="1:8" x14ac:dyDescent="0.25">
      <c r="A2057" s="94"/>
      <c r="B2057" s="93"/>
      <c r="H2057" s="95"/>
    </row>
    <row r="2058" spans="1:8" x14ac:dyDescent="0.25">
      <c r="A2058" s="94"/>
      <c r="B2058" s="93"/>
      <c r="H2058" s="95"/>
    </row>
    <row r="2059" spans="1:8" x14ac:dyDescent="0.25">
      <c r="A2059" s="94"/>
      <c r="B2059" s="93"/>
      <c r="H2059" s="95"/>
    </row>
    <row r="2060" spans="1:8" x14ac:dyDescent="0.25">
      <c r="A2060" s="94"/>
      <c r="B2060" s="93"/>
      <c r="H2060" s="95"/>
    </row>
    <row r="2061" spans="1:8" x14ac:dyDescent="0.25">
      <c r="A2061" s="94"/>
      <c r="B2061" s="93"/>
      <c r="H2061" s="95"/>
    </row>
    <row r="2062" spans="1:8" x14ac:dyDescent="0.25">
      <c r="A2062" s="94"/>
      <c r="B2062" s="93"/>
      <c r="H2062" s="95"/>
    </row>
    <row r="2063" spans="1:8" x14ac:dyDescent="0.25">
      <c r="A2063" s="94"/>
      <c r="B2063" s="93"/>
      <c r="H2063" s="95"/>
    </row>
    <row r="2064" spans="1:8" x14ac:dyDescent="0.25">
      <c r="A2064" s="94"/>
      <c r="B2064" s="93"/>
      <c r="H2064" s="95"/>
    </row>
    <row r="2065" spans="1:8" x14ac:dyDescent="0.25">
      <c r="A2065" s="94"/>
      <c r="B2065" s="93"/>
      <c r="H2065" s="95"/>
    </row>
    <row r="2066" spans="1:8" x14ac:dyDescent="0.25">
      <c r="A2066" s="94"/>
      <c r="B2066" s="93"/>
      <c r="H2066" s="95"/>
    </row>
    <row r="2067" spans="1:8" x14ac:dyDescent="0.25">
      <c r="A2067" s="94"/>
      <c r="B2067" s="93"/>
      <c r="H2067" s="95"/>
    </row>
    <row r="2068" spans="1:8" x14ac:dyDescent="0.25">
      <c r="A2068" s="94"/>
      <c r="B2068" s="93"/>
      <c r="H2068" s="95"/>
    </row>
    <row r="2069" spans="1:8" x14ac:dyDescent="0.25">
      <c r="A2069" s="94"/>
      <c r="B2069" s="93"/>
      <c r="H2069" s="95"/>
    </row>
    <row r="2070" spans="1:8" x14ac:dyDescent="0.25">
      <c r="A2070" s="94"/>
      <c r="B2070" s="93"/>
      <c r="H2070" s="95"/>
    </row>
    <row r="2071" spans="1:8" x14ac:dyDescent="0.25">
      <c r="A2071" s="94"/>
      <c r="B2071" s="93"/>
      <c r="H2071" s="95"/>
    </row>
    <row r="2072" spans="1:8" x14ac:dyDescent="0.25">
      <c r="A2072" s="94"/>
      <c r="B2072" s="93"/>
      <c r="H2072" s="95"/>
    </row>
    <row r="2073" spans="1:8" x14ac:dyDescent="0.25">
      <c r="A2073" s="94"/>
      <c r="B2073" s="93"/>
      <c r="H2073" s="95"/>
    </row>
    <row r="2074" spans="1:8" x14ac:dyDescent="0.25">
      <c r="A2074" s="94"/>
      <c r="B2074" s="93"/>
      <c r="H2074" s="95"/>
    </row>
    <row r="2075" spans="1:8" x14ac:dyDescent="0.25">
      <c r="A2075" s="94"/>
      <c r="B2075" s="93"/>
      <c r="H2075" s="95"/>
    </row>
    <row r="2076" spans="1:8" x14ac:dyDescent="0.25">
      <c r="A2076" s="94"/>
      <c r="B2076" s="93"/>
      <c r="H2076" s="95"/>
    </row>
    <row r="2077" spans="1:8" x14ac:dyDescent="0.25">
      <c r="A2077" s="94"/>
      <c r="B2077" s="93"/>
      <c r="H2077" s="95"/>
    </row>
    <row r="2078" spans="1:8" x14ac:dyDescent="0.25">
      <c r="A2078" s="94"/>
      <c r="B2078" s="93"/>
      <c r="H2078" s="95"/>
    </row>
    <row r="2079" spans="1:8" x14ac:dyDescent="0.25">
      <c r="A2079" s="94"/>
      <c r="B2079" s="93"/>
      <c r="H2079" s="95"/>
    </row>
    <row r="2080" spans="1:8" x14ac:dyDescent="0.25">
      <c r="A2080" s="94"/>
      <c r="B2080" s="93"/>
      <c r="H2080" s="95"/>
    </row>
    <row r="2081" spans="1:8" x14ac:dyDescent="0.25">
      <c r="A2081" s="94"/>
      <c r="B2081" s="93"/>
      <c r="H2081" s="95"/>
    </row>
    <row r="2082" spans="1:8" x14ac:dyDescent="0.25">
      <c r="A2082" s="94"/>
      <c r="B2082" s="93"/>
      <c r="H2082" s="95"/>
    </row>
    <row r="2083" spans="1:8" x14ac:dyDescent="0.25">
      <c r="A2083" s="94"/>
      <c r="B2083" s="93"/>
      <c r="H2083" s="95"/>
    </row>
    <row r="2084" spans="1:8" x14ac:dyDescent="0.25">
      <c r="A2084" s="94"/>
      <c r="B2084" s="93"/>
      <c r="H2084" s="95"/>
    </row>
    <row r="2085" spans="1:8" x14ac:dyDescent="0.25">
      <c r="A2085" s="94"/>
      <c r="B2085" s="93"/>
      <c r="H2085" s="95"/>
    </row>
    <row r="2086" spans="1:8" x14ac:dyDescent="0.25">
      <c r="A2086" s="94"/>
      <c r="B2086" s="93"/>
      <c r="H2086" s="95"/>
    </row>
    <row r="2087" spans="1:8" x14ac:dyDescent="0.25">
      <c r="A2087" s="94"/>
      <c r="B2087" s="93"/>
      <c r="H2087" s="95"/>
    </row>
    <row r="2088" spans="1:8" x14ac:dyDescent="0.25">
      <c r="A2088" s="94"/>
      <c r="B2088" s="93"/>
      <c r="H2088" s="95"/>
    </row>
    <row r="2089" spans="1:8" x14ac:dyDescent="0.25">
      <c r="A2089" s="94"/>
      <c r="B2089" s="93"/>
      <c r="H2089" s="95"/>
    </row>
    <row r="2090" spans="1:8" x14ac:dyDescent="0.25">
      <c r="A2090" s="94"/>
      <c r="B2090" s="93"/>
      <c r="H2090" s="95"/>
    </row>
    <row r="2091" spans="1:8" x14ac:dyDescent="0.25">
      <c r="A2091" s="94"/>
      <c r="B2091" s="93"/>
      <c r="H2091" s="95"/>
    </row>
    <row r="2092" spans="1:8" x14ac:dyDescent="0.25">
      <c r="A2092" s="94"/>
      <c r="B2092" s="93"/>
      <c r="H2092" s="95"/>
    </row>
    <row r="2093" spans="1:8" x14ac:dyDescent="0.25">
      <c r="A2093" s="94"/>
      <c r="B2093" s="93"/>
      <c r="H2093" s="95"/>
    </row>
    <row r="2094" spans="1:8" x14ac:dyDescent="0.25">
      <c r="A2094" s="94"/>
      <c r="B2094" s="93"/>
      <c r="H2094" s="95"/>
    </row>
    <row r="2095" spans="1:8" x14ac:dyDescent="0.25">
      <c r="A2095" s="94"/>
      <c r="B2095" s="93"/>
      <c r="H2095" s="95"/>
    </row>
    <row r="2096" spans="1:8" x14ac:dyDescent="0.25">
      <c r="A2096" s="94"/>
      <c r="B2096" s="93"/>
      <c r="H2096" s="95"/>
    </row>
    <row r="2097" spans="1:8" x14ac:dyDescent="0.25">
      <c r="A2097" s="94"/>
      <c r="B2097" s="93"/>
      <c r="H2097" s="95"/>
    </row>
    <row r="2098" spans="1:8" x14ac:dyDescent="0.25">
      <c r="A2098" s="94"/>
      <c r="B2098" s="93"/>
      <c r="H2098" s="95"/>
    </row>
    <row r="2099" spans="1:8" x14ac:dyDescent="0.25">
      <c r="A2099" s="94"/>
      <c r="B2099" s="93"/>
      <c r="H2099" s="95"/>
    </row>
    <row r="2100" spans="1:8" x14ac:dyDescent="0.25">
      <c r="A2100" s="94"/>
      <c r="B2100" s="93"/>
      <c r="H2100" s="95"/>
    </row>
    <row r="2101" spans="1:8" x14ac:dyDescent="0.25">
      <c r="A2101" s="94"/>
      <c r="B2101" s="93"/>
      <c r="H2101" s="95"/>
    </row>
    <row r="2102" spans="1:8" x14ac:dyDescent="0.25">
      <c r="A2102" s="94"/>
      <c r="B2102" s="93"/>
      <c r="H2102" s="95"/>
    </row>
    <row r="2103" spans="1:8" x14ac:dyDescent="0.25">
      <c r="A2103" s="94"/>
      <c r="B2103" s="93"/>
      <c r="H2103" s="95"/>
    </row>
    <row r="2104" spans="1:8" x14ac:dyDescent="0.25">
      <c r="A2104" s="94"/>
      <c r="B2104" s="93"/>
      <c r="H2104" s="95"/>
    </row>
    <row r="2105" spans="1:8" x14ac:dyDescent="0.25">
      <c r="A2105" s="94"/>
      <c r="B2105" s="93"/>
      <c r="H2105" s="95"/>
    </row>
    <row r="2106" spans="1:8" x14ac:dyDescent="0.25">
      <c r="A2106" s="94"/>
      <c r="B2106" s="93"/>
      <c r="H2106" s="95"/>
    </row>
    <row r="2107" spans="1:8" x14ac:dyDescent="0.25">
      <c r="A2107" s="94"/>
      <c r="B2107" s="93"/>
      <c r="H2107" s="95"/>
    </row>
    <row r="2108" spans="1:8" x14ac:dyDescent="0.25">
      <c r="A2108" s="94"/>
      <c r="B2108" s="93"/>
      <c r="H2108" s="95"/>
    </row>
    <row r="2109" spans="1:8" x14ac:dyDescent="0.25">
      <c r="A2109" s="94"/>
      <c r="B2109" s="93"/>
      <c r="H2109" s="95"/>
    </row>
    <row r="2110" spans="1:8" x14ac:dyDescent="0.25">
      <c r="A2110" s="94"/>
      <c r="B2110" s="93"/>
      <c r="H2110" s="95"/>
    </row>
    <row r="2111" spans="1:8" x14ac:dyDescent="0.25">
      <c r="A2111" s="94"/>
      <c r="B2111" s="93"/>
      <c r="H2111" s="95"/>
    </row>
    <row r="2112" spans="1:8" x14ac:dyDescent="0.25">
      <c r="A2112" s="94"/>
      <c r="B2112" s="93"/>
      <c r="H2112" s="95"/>
    </row>
    <row r="2113" spans="1:8" x14ac:dyDescent="0.25">
      <c r="A2113" s="94"/>
      <c r="B2113" s="93"/>
      <c r="H2113" s="95"/>
    </row>
    <row r="2114" spans="1:8" x14ac:dyDescent="0.25">
      <c r="A2114" s="94"/>
      <c r="B2114" s="93"/>
      <c r="H2114" s="95"/>
    </row>
    <row r="2115" spans="1:8" x14ac:dyDescent="0.25">
      <c r="A2115" s="94"/>
      <c r="B2115" s="93"/>
      <c r="H2115" s="95"/>
    </row>
    <row r="2116" spans="1:8" x14ac:dyDescent="0.25">
      <c r="A2116" s="94"/>
      <c r="B2116" s="93"/>
      <c r="H2116" s="95"/>
    </row>
    <row r="2117" spans="1:8" x14ac:dyDescent="0.25">
      <c r="A2117" s="94"/>
      <c r="B2117" s="93"/>
      <c r="H2117" s="95"/>
    </row>
    <row r="2118" spans="1:8" x14ac:dyDescent="0.25">
      <c r="A2118" s="94"/>
      <c r="B2118" s="93"/>
      <c r="H2118" s="95"/>
    </row>
    <row r="2119" spans="1:8" x14ac:dyDescent="0.25">
      <c r="A2119" s="94"/>
      <c r="B2119" s="93"/>
      <c r="H2119" s="95"/>
    </row>
    <row r="2120" spans="1:8" x14ac:dyDescent="0.25">
      <c r="A2120" s="94"/>
      <c r="B2120" s="93"/>
      <c r="H2120" s="95"/>
    </row>
    <row r="2121" spans="1:8" x14ac:dyDescent="0.25">
      <c r="A2121" s="94"/>
      <c r="B2121" s="93"/>
      <c r="H2121" s="95"/>
    </row>
    <row r="2122" spans="1:8" x14ac:dyDescent="0.25">
      <c r="A2122" s="94"/>
      <c r="B2122" s="93"/>
      <c r="H2122" s="95"/>
    </row>
    <row r="2123" spans="1:8" x14ac:dyDescent="0.25">
      <c r="A2123" s="94"/>
      <c r="B2123" s="93"/>
      <c r="H2123" s="95"/>
    </row>
    <row r="2124" spans="1:8" x14ac:dyDescent="0.25">
      <c r="A2124" s="94"/>
      <c r="B2124" s="93"/>
      <c r="H2124" s="95"/>
    </row>
    <row r="2125" spans="1:8" x14ac:dyDescent="0.25">
      <c r="A2125" s="94"/>
      <c r="B2125" s="93"/>
      <c r="H2125" s="95"/>
    </row>
    <row r="2126" spans="1:8" x14ac:dyDescent="0.25">
      <c r="A2126" s="94"/>
      <c r="B2126" s="93"/>
      <c r="H2126" s="95"/>
    </row>
    <row r="2127" spans="1:8" x14ac:dyDescent="0.25">
      <c r="A2127" s="94"/>
      <c r="B2127" s="93"/>
      <c r="H2127" s="95"/>
    </row>
    <row r="2128" spans="1:8" x14ac:dyDescent="0.25">
      <c r="A2128" s="94"/>
      <c r="B2128" s="93"/>
      <c r="H2128" s="95"/>
    </row>
    <row r="2129" spans="1:8" x14ac:dyDescent="0.25">
      <c r="A2129" s="94"/>
      <c r="B2129" s="93"/>
      <c r="H2129" s="95"/>
    </row>
    <row r="2130" spans="1:8" x14ac:dyDescent="0.25">
      <c r="A2130" s="94"/>
      <c r="B2130" s="93"/>
      <c r="H2130" s="95"/>
    </row>
    <row r="2131" spans="1:8" x14ac:dyDescent="0.25">
      <c r="A2131" s="94"/>
      <c r="B2131" s="93"/>
      <c r="H2131" s="95"/>
    </row>
    <row r="2132" spans="1:8" x14ac:dyDescent="0.25">
      <c r="A2132" s="94"/>
      <c r="B2132" s="93"/>
      <c r="H2132" s="95"/>
    </row>
    <row r="2133" spans="1:8" x14ac:dyDescent="0.25">
      <c r="A2133" s="94"/>
      <c r="B2133" s="93"/>
      <c r="H2133" s="95"/>
    </row>
    <row r="2134" spans="1:8" x14ac:dyDescent="0.25">
      <c r="A2134" s="94"/>
      <c r="B2134" s="93"/>
      <c r="H2134" s="95"/>
    </row>
    <row r="2135" spans="1:8" x14ac:dyDescent="0.25">
      <c r="A2135" s="94"/>
      <c r="B2135" s="93"/>
      <c r="H2135" s="95"/>
    </row>
    <row r="2136" spans="1:8" x14ac:dyDescent="0.25">
      <c r="A2136" s="94"/>
      <c r="B2136" s="93"/>
      <c r="H2136" s="95"/>
    </row>
    <row r="2137" spans="1:8" x14ac:dyDescent="0.25">
      <c r="A2137" s="94"/>
      <c r="B2137" s="93"/>
      <c r="H2137" s="95"/>
    </row>
    <row r="2138" spans="1:8" x14ac:dyDescent="0.25">
      <c r="A2138" s="94"/>
      <c r="B2138" s="93"/>
      <c r="H2138" s="95"/>
    </row>
    <row r="2139" spans="1:8" x14ac:dyDescent="0.25">
      <c r="A2139" s="94"/>
      <c r="B2139" s="93"/>
      <c r="H2139" s="95"/>
    </row>
    <row r="2140" spans="1:8" x14ac:dyDescent="0.25">
      <c r="A2140" s="94"/>
      <c r="B2140" s="93"/>
      <c r="H2140" s="95"/>
    </row>
    <row r="2141" spans="1:8" x14ac:dyDescent="0.25">
      <c r="A2141" s="94"/>
      <c r="B2141" s="93"/>
      <c r="H2141" s="95"/>
    </row>
    <row r="2142" spans="1:8" x14ac:dyDescent="0.25">
      <c r="A2142" s="94"/>
      <c r="B2142" s="93"/>
      <c r="H2142" s="95"/>
    </row>
    <row r="2143" spans="1:8" x14ac:dyDescent="0.25">
      <c r="A2143" s="94"/>
      <c r="B2143" s="93"/>
      <c r="H2143" s="95"/>
    </row>
    <row r="2144" spans="1:8" x14ac:dyDescent="0.25">
      <c r="A2144" s="94"/>
      <c r="B2144" s="93"/>
      <c r="H2144" s="95"/>
    </row>
    <row r="2145" spans="1:8" x14ac:dyDescent="0.25">
      <c r="A2145" s="94"/>
      <c r="B2145" s="93"/>
      <c r="H2145" s="95"/>
    </row>
    <row r="2146" spans="1:8" x14ac:dyDescent="0.25">
      <c r="A2146" s="94"/>
      <c r="B2146" s="93"/>
      <c r="H2146" s="95"/>
    </row>
    <row r="2147" spans="1:8" x14ac:dyDescent="0.25">
      <c r="A2147" s="94"/>
      <c r="B2147" s="93"/>
      <c r="H2147" s="95"/>
    </row>
    <row r="2148" spans="1:8" x14ac:dyDescent="0.25">
      <c r="A2148" s="94"/>
      <c r="B2148" s="93"/>
      <c r="H2148" s="95"/>
    </row>
    <row r="2149" spans="1:8" x14ac:dyDescent="0.25">
      <c r="A2149" s="94"/>
      <c r="B2149" s="93"/>
      <c r="H2149" s="95"/>
    </row>
    <row r="2150" spans="1:8" x14ac:dyDescent="0.25">
      <c r="A2150" s="94"/>
      <c r="B2150" s="93"/>
      <c r="H2150" s="95"/>
    </row>
    <row r="2151" spans="1:8" x14ac:dyDescent="0.25">
      <c r="A2151" s="94"/>
      <c r="B2151" s="93"/>
      <c r="H2151" s="95"/>
    </row>
    <row r="2152" spans="1:8" x14ac:dyDescent="0.25">
      <c r="A2152" s="94"/>
      <c r="B2152" s="93"/>
      <c r="H2152" s="95"/>
    </row>
    <row r="2153" spans="1:8" x14ac:dyDescent="0.25">
      <c r="A2153" s="94"/>
      <c r="B2153" s="93"/>
      <c r="H2153" s="95"/>
    </row>
    <row r="2154" spans="1:8" x14ac:dyDescent="0.25">
      <c r="A2154" s="94"/>
      <c r="B2154" s="93"/>
      <c r="H2154" s="95"/>
    </row>
    <row r="2155" spans="1:8" x14ac:dyDescent="0.25">
      <c r="A2155" s="94"/>
      <c r="B2155" s="93"/>
      <c r="H2155" s="95"/>
    </row>
    <row r="2156" spans="1:8" x14ac:dyDescent="0.25">
      <c r="A2156" s="94"/>
      <c r="B2156" s="93"/>
      <c r="H2156" s="95"/>
    </row>
    <row r="2157" spans="1:8" x14ac:dyDescent="0.25">
      <c r="A2157" s="94"/>
      <c r="B2157" s="93"/>
      <c r="H2157" s="95"/>
    </row>
    <row r="2158" spans="1:8" x14ac:dyDescent="0.25">
      <c r="A2158" s="94"/>
      <c r="B2158" s="93"/>
      <c r="H2158" s="95"/>
    </row>
    <row r="2159" spans="1:8" x14ac:dyDescent="0.25">
      <c r="A2159" s="94"/>
      <c r="B2159" s="93"/>
      <c r="H2159" s="95"/>
    </row>
    <row r="2160" spans="1:8" x14ac:dyDescent="0.25">
      <c r="A2160" s="94"/>
      <c r="B2160" s="93"/>
      <c r="H2160" s="95"/>
    </row>
    <row r="2161" spans="1:8" x14ac:dyDescent="0.25">
      <c r="A2161" s="94"/>
      <c r="B2161" s="93"/>
      <c r="H2161" s="95"/>
    </row>
    <row r="2162" spans="1:8" x14ac:dyDescent="0.25">
      <c r="A2162" s="94"/>
      <c r="B2162" s="93"/>
      <c r="H2162" s="95"/>
    </row>
    <row r="2163" spans="1:8" x14ac:dyDescent="0.25">
      <c r="A2163" s="94"/>
      <c r="B2163" s="93"/>
      <c r="H2163" s="95"/>
    </row>
    <row r="2164" spans="1:8" x14ac:dyDescent="0.25">
      <c r="A2164" s="94"/>
      <c r="B2164" s="93"/>
      <c r="H2164" s="95"/>
    </row>
    <row r="2165" spans="1:8" x14ac:dyDescent="0.25">
      <c r="A2165" s="94"/>
      <c r="B2165" s="93"/>
      <c r="H2165" s="95"/>
    </row>
    <row r="2166" spans="1:8" x14ac:dyDescent="0.25">
      <c r="A2166" s="94"/>
      <c r="B2166" s="93"/>
      <c r="H2166" s="95"/>
    </row>
    <row r="2167" spans="1:8" x14ac:dyDescent="0.25">
      <c r="A2167" s="94"/>
      <c r="B2167" s="93"/>
      <c r="H2167" s="95"/>
    </row>
    <row r="2168" spans="1:8" x14ac:dyDescent="0.25">
      <c r="A2168" s="94"/>
      <c r="B2168" s="93"/>
      <c r="H2168" s="95"/>
    </row>
    <row r="2169" spans="1:8" x14ac:dyDescent="0.25">
      <c r="A2169" s="94"/>
      <c r="B2169" s="93"/>
      <c r="H2169" s="95"/>
    </row>
    <row r="2170" spans="1:8" x14ac:dyDescent="0.25">
      <c r="A2170" s="94"/>
      <c r="B2170" s="93"/>
      <c r="H2170" s="95"/>
    </row>
    <row r="2171" spans="1:8" x14ac:dyDescent="0.25">
      <c r="A2171" s="94"/>
      <c r="B2171" s="93"/>
      <c r="H2171" s="95"/>
    </row>
    <row r="2172" spans="1:8" x14ac:dyDescent="0.25">
      <c r="A2172" s="94"/>
      <c r="B2172" s="93"/>
      <c r="H2172" s="95"/>
    </row>
    <row r="2173" spans="1:8" x14ac:dyDescent="0.25">
      <c r="A2173" s="94"/>
      <c r="B2173" s="93"/>
      <c r="H2173" s="95"/>
    </row>
    <row r="2174" spans="1:8" x14ac:dyDescent="0.25">
      <c r="A2174" s="94"/>
      <c r="B2174" s="93"/>
      <c r="H2174" s="95"/>
    </row>
    <row r="2175" spans="1:8" x14ac:dyDescent="0.25">
      <c r="A2175" s="94"/>
      <c r="B2175" s="93"/>
      <c r="H2175" s="95"/>
    </row>
    <row r="2176" spans="1:8" x14ac:dyDescent="0.25">
      <c r="A2176" s="94"/>
      <c r="B2176" s="93"/>
      <c r="H2176" s="95"/>
    </row>
    <row r="2177" spans="1:8" x14ac:dyDescent="0.25">
      <c r="A2177" s="94"/>
      <c r="B2177" s="93"/>
      <c r="H2177" s="95"/>
    </row>
    <row r="2178" spans="1:8" x14ac:dyDescent="0.25">
      <c r="A2178" s="94"/>
      <c r="B2178" s="93"/>
      <c r="H2178" s="95"/>
    </row>
    <row r="2179" spans="1:8" x14ac:dyDescent="0.25">
      <c r="A2179" s="94"/>
      <c r="B2179" s="93"/>
      <c r="H2179" s="95"/>
    </row>
    <row r="2180" spans="1:8" x14ac:dyDescent="0.25">
      <c r="A2180" s="94"/>
      <c r="B2180" s="93"/>
      <c r="H2180" s="95"/>
    </row>
    <row r="2181" spans="1:8" x14ac:dyDescent="0.25">
      <c r="A2181" s="94"/>
      <c r="B2181" s="93"/>
      <c r="H2181" s="95"/>
    </row>
    <row r="2182" spans="1:8" x14ac:dyDescent="0.25">
      <c r="A2182" s="94"/>
      <c r="B2182" s="93"/>
      <c r="H2182" s="95"/>
    </row>
    <row r="2183" spans="1:8" x14ac:dyDescent="0.25">
      <c r="A2183" s="94"/>
      <c r="B2183" s="93"/>
      <c r="H2183" s="95"/>
    </row>
    <row r="2184" spans="1:8" x14ac:dyDescent="0.25">
      <c r="A2184" s="94"/>
      <c r="B2184" s="93"/>
      <c r="H2184" s="95"/>
    </row>
    <row r="2185" spans="1:8" x14ac:dyDescent="0.25">
      <c r="A2185" s="94"/>
      <c r="B2185" s="93"/>
      <c r="H2185" s="95"/>
    </row>
    <row r="2186" spans="1:8" x14ac:dyDescent="0.25">
      <c r="A2186" s="94"/>
      <c r="B2186" s="93"/>
      <c r="H2186" s="95"/>
    </row>
    <row r="2187" spans="1:8" x14ac:dyDescent="0.25">
      <c r="A2187" s="94"/>
      <c r="B2187" s="93"/>
      <c r="H2187" s="95"/>
    </row>
    <row r="2188" spans="1:8" x14ac:dyDescent="0.25">
      <c r="A2188" s="94"/>
      <c r="B2188" s="93"/>
      <c r="H2188" s="95"/>
    </row>
    <row r="2189" spans="1:8" x14ac:dyDescent="0.25">
      <c r="A2189" s="94"/>
      <c r="B2189" s="93"/>
      <c r="H2189" s="95"/>
    </row>
    <row r="2190" spans="1:8" x14ac:dyDescent="0.25">
      <c r="A2190" s="94"/>
      <c r="B2190" s="93"/>
      <c r="H2190" s="95"/>
    </row>
    <row r="2191" spans="1:8" x14ac:dyDescent="0.25">
      <c r="A2191" s="94"/>
      <c r="B2191" s="93"/>
      <c r="H2191" s="95"/>
    </row>
    <row r="2192" spans="1:8" x14ac:dyDescent="0.25">
      <c r="A2192" s="94"/>
      <c r="B2192" s="93"/>
      <c r="H2192" s="95"/>
    </row>
    <row r="2193" spans="1:8" x14ac:dyDescent="0.25">
      <c r="A2193" s="94"/>
      <c r="B2193" s="93"/>
      <c r="H2193" s="95"/>
    </row>
    <row r="2194" spans="1:8" x14ac:dyDescent="0.25">
      <c r="A2194" s="94"/>
      <c r="B2194" s="93"/>
      <c r="H2194" s="95"/>
    </row>
    <row r="2195" spans="1:8" x14ac:dyDescent="0.25">
      <c r="A2195" s="94"/>
      <c r="B2195" s="93"/>
      <c r="H2195" s="95"/>
    </row>
    <row r="2196" spans="1:8" x14ac:dyDescent="0.25">
      <c r="A2196" s="94"/>
      <c r="B2196" s="93"/>
      <c r="H2196" s="95"/>
    </row>
    <row r="2197" spans="1:8" x14ac:dyDescent="0.25">
      <c r="A2197" s="94"/>
      <c r="B2197" s="93"/>
      <c r="H2197" s="95"/>
    </row>
    <row r="2198" spans="1:8" x14ac:dyDescent="0.25">
      <c r="A2198" s="94"/>
      <c r="B2198" s="93"/>
      <c r="H2198" s="95"/>
    </row>
    <row r="2199" spans="1:8" x14ac:dyDescent="0.25">
      <c r="A2199" s="94"/>
      <c r="B2199" s="93"/>
      <c r="H2199" s="95"/>
    </row>
    <row r="2200" spans="1:8" x14ac:dyDescent="0.25">
      <c r="A2200" s="94"/>
      <c r="B2200" s="93"/>
      <c r="H2200" s="95"/>
    </row>
    <row r="2201" spans="1:8" x14ac:dyDescent="0.25">
      <c r="A2201" s="94"/>
      <c r="B2201" s="93"/>
      <c r="H2201" s="95"/>
    </row>
    <row r="2202" spans="1:8" x14ac:dyDescent="0.25">
      <c r="A2202" s="94"/>
      <c r="B2202" s="93"/>
      <c r="H2202" s="95"/>
    </row>
    <row r="2203" spans="1:8" x14ac:dyDescent="0.25">
      <c r="A2203" s="94"/>
      <c r="B2203" s="93"/>
      <c r="H2203" s="95"/>
    </row>
    <row r="2204" spans="1:8" x14ac:dyDescent="0.25">
      <c r="A2204" s="94"/>
      <c r="B2204" s="93"/>
      <c r="H2204" s="95"/>
    </row>
    <row r="2205" spans="1:8" x14ac:dyDescent="0.25">
      <c r="A2205" s="94"/>
      <c r="B2205" s="93"/>
      <c r="H2205" s="95"/>
    </row>
    <row r="2206" spans="1:8" x14ac:dyDescent="0.25">
      <c r="A2206" s="94"/>
      <c r="B2206" s="93"/>
      <c r="H2206" s="95"/>
    </row>
    <row r="2207" spans="1:8" x14ac:dyDescent="0.25">
      <c r="A2207" s="94"/>
      <c r="B2207" s="93"/>
      <c r="H2207" s="95"/>
    </row>
    <row r="2208" spans="1:8" x14ac:dyDescent="0.25">
      <c r="A2208" s="94"/>
      <c r="B2208" s="93"/>
      <c r="H2208" s="95"/>
    </row>
    <row r="2209" spans="1:8" x14ac:dyDescent="0.25">
      <c r="A2209" s="94"/>
      <c r="B2209" s="93"/>
      <c r="H2209" s="95"/>
    </row>
    <row r="2210" spans="1:8" x14ac:dyDescent="0.25">
      <c r="A2210" s="94"/>
      <c r="B2210" s="93"/>
      <c r="H2210" s="95"/>
    </row>
    <row r="2211" spans="1:8" x14ac:dyDescent="0.25">
      <c r="A2211" s="94"/>
      <c r="B2211" s="93"/>
      <c r="H2211" s="95"/>
    </row>
    <row r="2212" spans="1:8" x14ac:dyDescent="0.25">
      <c r="A2212" s="94"/>
      <c r="B2212" s="93"/>
      <c r="H2212" s="95"/>
    </row>
    <row r="2213" spans="1:8" x14ac:dyDescent="0.25">
      <c r="A2213" s="94"/>
      <c r="B2213" s="93"/>
      <c r="H2213" s="95"/>
    </row>
    <row r="2214" spans="1:8" x14ac:dyDescent="0.25">
      <c r="A2214" s="94"/>
      <c r="B2214" s="93"/>
      <c r="H2214" s="95"/>
    </row>
    <row r="2215" spans="1:8" x14ac:dyDescent="0.25">
      <c r="A2215" s="94"/>
      <c r="B2215" s="93"/>
      <c r="H2215" s="95"/>
    </row>
    <row r="2216" spans="1:8" x14ac:dyDescent="0.25">
      <c r="A2216" s="94"/>
      <c r="B2216" s="93"/>
      <c r="H2216" s="95"/>
    </row>
    <row r="2217" spans="1:8" x14ac:dyDescent="0.25">
      <c r="A2217" s="94"/>
      <c r="B2217" s="93"/>
      <c r="H2217" s="95"/>
    </row>
    <row r="2218" spans="1:8" x14ac:dyDescent="0.25">
      <c r="A2218" s="94"/>
      <c r="B2218" s="93"/>
      <c r="H2218" s="95"/>
    </row>
    <row r="2219" spans="1:8" x14ac:dyDescent="0.25">
      <c r="A2219" s="94"/>
      <c r="B2219" s="93"/>
      <c r="H2219" s="95"/>
    </row>
    <row r="2220" spans="1:8" x14ac:dyDescent="0.25">
      <c r="A2220" s="94"/>
      <c r="B2220" s="93"/>
      <c r="H2220" s="95"/>
    </row>
    <row r="2221" spans="1:8" x14ac:dyDescent="0.25">
      <c r="A2221" s="94"/>
      <c r="B2221" s="93"/>
      <c r="H2221" s="95"/>
    </row>
    <row r="2222" spans="1:8" x14ac:dyDescent="0.25">
      <c r="A2222" s="94"/>
      <c r="B2222" s="93"/>
      <c r="H2222" s="95"/>
    </row>
    <row r="2223" spans="1:8" x14ac:dyDescent="0.25">
      <c r="A2223" s="94"/>
      <c r="B2223" s="93"/>
      <c r="H2223" s="95"/>
    </row>
    <row r="2224" spans="1:8" x14ac:dyDescent="0.25">
      <c r="A2224" s="94"/>
      <c r="B2224" s="93"/>
      <c r="H2224" s="95"/>
    </row>
    <row r="2225" spans="1:8" x14ac:dyDescent="0.25">
      <c r="A2225" s="94"/>
      <c r="B2225" s="93"/>
      <c r="H2225" s="95"/>
    </row>
    <row r="2226" spans="1:8" x14ac:dyDescent="0.25">
      <c r="A2226" s="94"/>
      <c r="B2226" s="93"/>
      <c r="H2226" s="95"/>
    </row>
    <row r="2227" spans="1:8" x14ac:dyDescent="0.25">
      <c r="A2227" s="94"/>
      <c r="B2227" s="93"/>
      <c r="H2227" s="95"/>
    </row>
    <row r="2228" spans="1:8" x14ac:dyDescent="0.25">
      <c r="A2228" s="94"/>
      <c r="B2228" s="93"/>
      <c r="H2228" s="95"/>
    </row>
    <row r="2229" spans="1:8" x14ac:dyDescent="0.25">
      <c r="A2229" s="94"/>
      <c r="B2229" s="93"/>
      <c r="H2229" s="95"/>
    </row>
    <row r="2230" spans="1:8" x14ac:dyDescent="0.25">
      <c r="A2230" s="94"/>
      <c r="B2230" s="93"/>
      <c r="H2230" s="95"/>
    </row>
    <row r="2231" spans="1:8" x14ac:dyDescent="0.25">
      <c r="A2231" s="94"/>
      <c r="B2231" s="93"/>
      <c r="H2231" s="95"/>
    </row>
    <row r="2232" spans="1:8" x14ac:dyDescent="0.25">
      <c r="A2232" s="94"/>
      <c r="B2232" s="93"/>
      <c r="H2232" s="95"/>
    </row>
    <row r="2233" spans="1:8" x14ac:dyDescent="0.25">
      <c r="A2233" s="94"/>
      <c r="B2233" s="93"/>
      <c r="H2233" s="95"/>
    </row>
    <row r="2234" spans="1:8" x14ac:dyDescent="0.25">
      <c r="A2234" s="94"/>
      <c r="B2234" s="93"/>
      <c r="H2234" s="95"/>
    </row>
    <row r="2235" spans="1:8" x14ac:dyDescent="0.25">
      <c r="A2235" s="94"/>
      <c r="B2235" s="93"/>
      <c r="H2235" s="95"/>
    </row>
    <row r="2236" spans="1:8" x14ac:dyDescent="0.25">
      <c r="A2236" s="94"/>
      <c r="B2236" s="93"/>
      <c r="H2236" s="95"/>
    </row>
    <row r="2237" spans="1:8" x14ac:dyDescent="0.25">
      <c r="A2237" s="94"/>
      <c r="B2237" s="93"/>
      <c r="H2237" s="95"/>
    </row>
    <row r="2238" spans="1:8" x14ac:dyDescent="0.25">
      <c r="A2238" s="94"/>
      <c r="B2238" s="93"/>
      <c r="H2238" s="95"/>
    </row>
    <row r="2239" spans="1:8" x14ac:dyDescent="0.25">
      <c r="A2239" s="94"/>
      <c r="B2239" s="93"/>
      <c r="H2239" s="95"/>
    </row>
    <row r="2240" spans="1:8" x14ac:dyDescent="0.25">
      <c r="A2240" s="94"/>
      <c r="B2240" s="93"/>
      <c r="H2240" s="95"/>
    </row>
    <row r="2241" spans="1:8" x14ac:dyDescent="0.25">
      <c r="A2241" s="94"/>
      <c r="B2241" s="93"/>
      <c r="H2241" s="95"/>
    </row>
    <row r="2242" spans="1:8" x14ac:dyDescent="0.25">
      <c r="A2242" s="94"/>
      <c r="B2242" s="93"/>
      <c r="H2242" s="95"/>
    </row>
    <row r="2243" spans="1:8" x14ac:dyDescent="0.25">
      <c r="A2243" s="94"/>
      <c r="B2243" s="93"/>
      <c r="H2243" s="95"/>
    </row>
    <row r="2244" spans="1:8" x14ac:dyDescent="0.25">
      <c r="A2244" s="94"/>
      <c r="B2244" s="93"/>
      <c r="H2244" s="95"/>
    </row>
    <row r="2245" spans="1:8" x14ac:dyDescent="0.25">
      <c r="A2245" s="94"/>
      <c r="B2245" s="93"/>
      <c r="H2245" s="95"/>
    </row>
    <row r="2246" spans="1:8" x14ac:dyDescent="0.25">
      <c r="A2246" s="94"/>
      <c r="B2246" s="93"/>
      <c r="H2246" s="95"/>
    </row>
    <row r="2247" spans="1:8" x14ac:dyDescent="0.25">
      <c r="A2247" s="94"/>
      <c r="B2247" s="93"/>
      <c r="H2247" s="95"/>
    </row>
    <row r="2248" spans="1:8" x14ac:dyDescent="0.25">
      <c r="A2248" s="94"/>
      <c r="B2248" s="93"/>
      <c r="H2248" s="95"/>
    </row>
    <row r="2249" spans="1:8" x14ac:dyDescent="0.25">
      <c r="A2249" s="94"/>
      <c r="B2249" s="93"/>
      <c r="H2249" s="95"/>
    </row>
    <row r="2250" spans="1:8" x14ac:dyDescent="0.25">
      <c r="A2250" s="94"/>
      <c r="B2250" s="93"/>
      <c r="H2250" s="95"/>
    </row>
    <row r="2251" spans="1:8" x14ac:dyDescent="0.25">
      <c r="A2251" s="94"/>
      <c r="B2251" s="93"/>
      <c r="H2251" s="95"/>
    </row>
    <row r="2252" spans="1:8" x14ac:dyDescent="0.25">
      <c r="A2252" s="94"/>
      <c r="B2252" s="93"/>
      <c r="H2252" s="95"/>
    </row>
    <row r="2253" spans="1:8" x14ac:dyDescent="0.25">
      <c r="A2253" s="94"/>
      <c r="B2253" s="93"/>
      <c r="H2253" s="95"/>
    </row>
    <row r="2254" spans="1:8" x14ac:dyDescent="0.25">
      <c r="A2254" s="94"/>
      <c r="B2254" s="93"/>
      <c r="H2254" s="95"/>
    </row>
    <row r="2255" spans="1:8" x14ac:dyDescent="0.25">
      <c r="A2255" s="94"/>
      <c r="B2255" s="93"/>
      <c r="H2255" s="95"/>
    </row>
    <row r="2256" spans="1:8" x14ac:dyDescent="0.25">
      <c r="A2256" s="94"/>
      <c r="B2256" s="93"/>
      <c r="H2256" s="95"/>
    </row>
    <row r="2257" spans="1:8" x14ac:dyDescent="0.25">
      <c r="A2257" s="94"/>
      <c r="B2257" s="93"/>
      <c r="H2257" s="95"/>
    </row>
    <row r="2258" spans="1:8" x14ac:dyDescent="0.25">
      <c r="A2258" s="94"/>
      <c r="B2258" s="93"/>
      <c r="H2258" s="95"/>
    </row>
    <row r="2259" spans="1:8" x14ac:dyDescent="0.25">
      <c r="A2259" s="94"/>
      <c r="B2259" s="93"/>
      <c r="H2259" s="95"/>
    </row>
    <row r="2260" spans="1:8" x14ac:dyDescent="0.25">
      <c r="A2260" s="94"/>
      <c r="B2260" s="93"/>
      <c r="H2260" s="95"/>
    </row>
    <row r="2261" spans="1:8" x14ac:dyDescent="0.25">
      <c r="A2261" s="94"/>
      <c r="B2261" s="93"/>
      <c r="H2261" s="95"/>
    </row>
    <row r="2262" spans="1:8" x14ac:dyDescent="0.25">
      <c r="A2262" s="94"/>
      <c r="B2262" s="93"/>
      <c r="H2262" s="95"/>
    </row>
    <row r="2263" spans="1:8" x14ac:dyDescent="0.25">
      <c r="A2263" s="94"/>
      <c r="B2263" s="93"/>
      <c r="H2263" s="95"/>
    </row>
    <row r="2264" spans="1:8" x14ac:dyDescent="0.25">
      <c r="A2264" s="94"/>
      <c r="B2264" s="93"/>
      <c r="H2264" s="95"/>
    </row>
    <row r="2265" spans="1:8" x14ac:dyDescent="0.25">
      <c r="A2265" s="94"/>
      <c r="B2265" s="93"/>
      <c r="H2265" s="95"/>
    </row>
    <row r="2266" spans="1:8" x14ac:dyDescent="0.25">
      <c r="A2266" s="94"/>
      <c r="B2266" s="93"/>
      <c r="H2266" s="95"/>
    </row>
    <row r="2267" spans="1:8" x14ac:dyDescent="0.25">
      <c r="A2267" s="94"/>
      <c r="B2267" s="93"/>
      <c r="H2267" s="95"/>
    </row>
    <row r="2268" spans="1:8" x14ac:dyDescent="0.25">
      <c r="A2268" s="94"/>
      <c r="B2268" s="93"/>
      <c r="H2268" s="95"/>
    </row>
    <row r="2269" spans="1:8" x14ac:dyDescent="0.25">
      <c r="A2269" s="94"/>
      <c r="B2269" s="93"/>
      <c r="H2269" s="95"/>
    </row>
    <row r="2270" spans="1:8" x14ac:dyDescent="0.25">
      <c r="A2270" s="94"/>
      <c r="B2270" s="93"/>
      <c r="H2270" s="95"/>
    </row>
    <row r="2271" spans="1:8" x14ac:dyDescent="0.25">
      <c r="A2271" s="94"/>
      <c r="B2271" s="93"/>
      <c r="H2271" s="95"/>
    </row>
    <row r="2272" spans="1:8" x14ac:dyDescent="0.25">
      <c r="A2272" s="94"/>
      <c r="B2272" s="93"/>
      <c r="H2272" s="95"/>
    </row>
    <row r="2273" spans="1:8" x14ac:dyDescent="0.25">
      <c r="A2273" s="94"/>
      <c r="B2273" s="93"/>
      <c r="H2273" s="95"/>
    </row>
    <row r="2274" spans="1:8" x14ac:dyDescent="0.25">
      <c r="A2274" s="94"/>
      <c r="B2274" s="93"/>
      <c r="H2274" s="95"/>
    </row>
    <row r="2275" spans="1:8" x14ac:dyDescent="0.25">
      <c r="A2275" s="94"/>
      <c r="B2275" s="93"/>
      <c r="H2275" s="95"/>
    </row>
    <row r="2276" spans="1:8" x14ac:dyDescent="0.25">
      <c r="A2276" s="94"/>
      <c r="B2276" s="93"/>
      <c r="H2276" s="95"/>
    </row>
    <row r="2277" spans="1:8" x14ac:dyDescent="0.25">
      <c r="A2277" s="94"/>
      <c r="B2277" s="93"/>
      <c r="H2277" s="95"/>
    </row>
    <row r="2278" spans="1:8" x14ac:dyDescent="0.25">
      <c r="A2278" s="94"/>
      <c r="B2278" s="93"/>
      <c r="H2278" s="95"/>
    </row>
    <row r="2279" spans="1:8" x14ac:dyDescent="0.25">
      <c r="A2279" s="94"/>
      <c r="B2279" s="93"/>
      <c r="H2279" s="95"/>
    </row>
    <row r="2280" spans="1:8" x14ac:dyDescent="0.25">
      <c r="A2280" s="94"/>
      <c r="B2280" s="93"/>
      <c r="H2280" s="95"/>
    </row>
    <row r="2281" spans="1:8" x14ac:dyDescent="0.25">
      <c r="A2281" s="94"/>
      <c r="B2281" s="93"/>
      <c r="H2281" s="95"/>
    </row>
    <row r="2282" spans="1:8" x14ac:dyDescent="0.25">
      <c r="A2282" s="94"/>
      <c r="B2282" s="93"/>
      <c r="H2282" s="95"/>
    </row>
    <row r="2283" spans="1:8" x14ac:dyDescent="0.25">
      <c r="A2283" s="94"/>
      <c r="B2283" s="93"/>
      <c r="H2283" s="95"/>
    </row>
    <row r="2284" spans="1:8" x14ac:dyDescent="0.25">
      <c r="A2284" s="94"/>
      <c r="B2284" s="93"/>
      <c r="H2284" s="95"/>
    </row>
    <row r="2285" spans="1:8" x14ac:dyDescent="0.25">
      <c r="A2285" s="94"/>
      <c r="B2285" s="93"/>
      <c r="H2285" s="95"/>
    </row>
    <row r="2286" spans="1:8" x14ac:dyDescent="0.25">
      <c r="A2286" s="94"/>
      <c r="B2286" s="93"/>
      <c r="H2286" s="95"/>
    </row>
    <row r="2287" spans="1:8" x14ac:dyDescent="0.25">
      <c r="A2287" s="94"/>
      <c r="B2287" s="93"/>
      <c r="H2287" s="95"/>
    </row>
    <row r="2288" spans="1:8" x14ac:dyDescent="0.25">
      <c r="A2288" s="94"/>
      <c r="B2288" s="93"/>
      <c r="H2288" s="95"/>
    </row>
    <row r="2289" spans="1:8" x14ac:dyDescent="0.25">
      <c r="A2289" s="94"/>
      <c r="B2289" s="93"/>
      <c r="H2289" s="95"/>
    </row>
    <row r="2290" spans="1:8" x14ac:dyDescent="0.25">
      <c r="A2290" s="94"/>
      <c r="B2290" s="93"/>
      <c r="H2290" s="95"/>
    </row>
    <row r="2291" spans="1:8" x14ac:dyDescent="0.25">
      <c r="A2291" s="94"/>
      <c r="B2291" s="93"/>
      <c r="H2291" s="95"/>
    </row>
    <row r="2292" spans="1:8" x14ac:dyDescent="0.25">
      <c r="A2292" s="94"/>
      <c r="B2292" s="93"/>
      <c r="H2292" s="95"/>
    </row>
    <row r="2293" spans="1:8" x14ac:dyDescent="0.25">
      <c r="A2293" s="94"/>
      <c r="B2293" s="93"/>
      <c r="H2293" s="95"/>
    </row>
    <row r="2294" spans="1:8" x14ac:dyDescent="0.25">
      <c r="A2294" s="94"/>
      <c r="B2294" s="93"/>
      <c r="H2294" s="95"/>
    </row>
    <row r="2295" spans="1:8" x14ac:dyDescent="0.25">
      <c r="A2295" s="94"/>
      <c r="B2295" s="93"/>
      <c r="H2295" s="95"/>
    </row>
    <row r="2296" spans="1:8" x14ac:dyDescent="0.25">
      <c r="A2296" s="94"/>
      <c r="B2296" s="93"/>
      <c r="H2296" s="95"/>
    </row>
    <row r="2297" spans="1:8" x14ac:dyDescent="0.25">
      <c r="A2297" s="94"/>
      <c r="B2297" s="93"/>
      <c r="H2297" s="95"/>
    </row>
    <row r="2298" spans="1:8" x14ac:dyDescent="0.25">
      <c r="A2298" s="94"/>
      <c r="B2298" s="93"/>
      <c r="H2298" s="95"/>
    </row>
    <row r="2299" spans="1:8" x14ac:dyDescent="0.25">
      <c r="A2299" s="94"/>
      <c r="B2299" s="93"/>
      <c r="H2299" s="95"/>
    </row>
    <row r="2300" spans="1:8" x14ac:dyDescent="0.25">
      <c r="A2300" s="94"/>
      <c r="B2300" s="93"/>
      <c r="H2300" s="95"/>
    </row>
    <row r="2301" spans="1:8" x14ac:dyDescent="0.25">
      <c r="A2301" s="94"/>
      <c r="B2301" s="93"/>
      <c r="H2301" s="95"/>
    </row>
    <row r="2302" spans="1:8" x14ac:dyDescent="0.25">
      <c r="A2302" s="94"/>
      <c r="B2302" s="93"/>
      <c r="H2302" s="95"/>
    </row>
    <row r="2303" spans="1:8" x14ac:dyDescent="0.25">
      <c r="A2303" s="94"/>
      <c r="B2303" s="93"/>
      <c r="H2303" s="95"/>
    </row>
    <row r="2304" spans="1:8" x14ac:dyDescent="0.25">
      <c r="A2304" s="94"/>
      <c r="B2304" s="93"/>
      <c r="H2304" s="95"/>
    </row>
    <row r="2305" spans="1:8" x14ac:dyDescent="0.25">
      <c r="A2305" s="94"/>
      <c r="B2305" s="93"/>
      <c r="H2305" s="95"/>
    </row>
    <row r="2306" spans="1:8" x14ac:dyDescent="0.25">
      <c r="A2306" s="94"/>
      <c r="B2306" s="93"/>
      <c r="H2306" s="95"/>
    </row>
    <row r="2307" spans="1:8" x14ac:dyDescent="0.25">
      <c r="A2307" s="94"/>
      <c r="B2307" s="93"/>
      <c r="H2307" s="95"/>
    </row>
    <row r="2308" spans="1:8" x14ac:dyDescent="0.25">
      <c r="A2308" s="94"/>
      <c r="B2308" s="93"/>
      <c r="H2308" s="95"/>
    </row>
    <row r="2309" spans="1:8" x14ac:dyDescent="0.25">
      <c r="A2309" s="94"/>
      <c r="B2309" s="93"/>
      <c r="H2309" s="95"/>
    </row>
    <row r="2310" spans="1:8" x14ac:dyDescent="0.25">
      <c r="A2310" s="94"/>
      <c r="B2310" s="93"/>
      <c r="H2310" s="95"/>
    </row>
    <row r="2311" spans="1:8" x14ac:dyDescent="0.25">
      <c r="A2311" s="94"/>
      <c r="B2311" s="93"/>
      <c r="H2311" s="95"/>
    </row>
    <row r="2312" spans="1:8" x14ac:dyDescent="0.25">
      <c r="A2312" s="94"/>
      <c r="B2312" s="93"/>
      <c r="H2312" s="95"/>
    </row>
    <row r="2313" spans="1:8" x14ac:dyDescent="0.25">
      <c r="A2313" s="94"/>
      <c r="B2313" s="93"/>
      <c r="H2313" s="95"/>
    </row>
    <row r="2314" spans="1:8" x14ac:dyDescent="0.25">
      <c r="A2314" s="94"/>
      <c r="B2314" s="93"/>
      <c r="H2314" s="95"/>
    </row>
    <row r="2315" spans="1:8" x14ac:dyDescent="0.25">
      <c r="A2315" s="94"/>
      <c r="B2315" s="93"/>
      <c r="H2315" s="95"/>
    </row>
    <row r="2316" spans="1:8" x14ac:dyDescent="0.25">
      <c r="A2316" s="94"/>
      <c r="B2316" s="93"/>
      <c r="H2316" s="95"/>
    </row>
    <row r="2317" spans="1:8" x14ac:dyDescent="0.25">
      <c r="A2317" s="94"/>
      <c r="B2317" s="93"/>
      <c r="H2317" s="95"/>
    </row>
    <row r="2318" spans="1:8" x14ac:dyDescent="0.25">
      <c r="A2318" s="94"/>
      <c r="B2318" s="93"/>
      <c r="H2318" s="95"/>
    </row>
    <row r="2319" spans="1:8" x14ac:dyDescent="0.25">
      <c r="A2319" s="94"/>
      <c r="B2319" s="93"/>
      <c r="H2319" s="95"/>
    </row>
    <row r="2320" spans="1:8" x14ac:dyDescent="0.25">
      <c r="A2320" s="94"/>
      <c r="B2320" s="93"/>
      <c r="H2320" s="95"/>
    </row>
    <row r="2321" spans="1:8" x14ac:dyDescent="0.25">
      <c r="A2321" s="94"/>
      <c r="B2321" s="93"/>
      <c r="H2321" s="95"/>
    </row>
    <row r="2322" spans="1:8" x14ac:dyDescent="0.25">
      <c r="A2322" s="94"/>
      <c r="B2322" s="93"/>
      <c r="H2322" s="95"/>
    </row>
    <row r="2323" spans="1:8" x14ac:dyDescent="0.25">
      <c r="A2323" s="94"/>
      <c r="B2323" s="93"/>
      <c r="H2323" s="95"/>
    </row>
    <row r="2324" spans="1:8" x14ac:dyDescent="0.25">
      <c r="A2324" s="94"/>
      <c r="B2324" s="93"/>
      <c r="H2324" s="95"/>
    </row>
    <row r="2325" spans="1:8" x14ac:dyDescent="0.25">
      <c r="A2325" s="94"/>
      <c r="B2325" s="93"/>
      <c r="H2325" s="95"/>
    </row>
    <row r="2326" spans="1:8" x14ac:dyDescent="0.25">
      <c r="A2326" s="94"/>
      <c r="B2326" s="93"/>
      <c r="H2326" s="95"/>
    </row>
    <row r="2327" spans="1:8" x14ac:dyDescent="0.25">
      <c r="A2327" s="94"/>
      <c r="B2327" s="93"/>
      <c r="H2327" s="95"/>
    </row>
    <row r="2328" spans="1:8" x14ac:dyDescent="0.25">
      <c r="A2328" s="94"/>
      <c r="B2328" s="93"/>
      <c r="H2328" s="95"/>
    </row>
    <row r="2329" spans="1:8" x14ac:dyDescent="0.25">
      <c r="A2329" s="94"/>
      <c r="B2329" s="93"/>
      <c r="H2329" s="95"/>
    </row>
    <row r="2330" spans="1:8" x14ac:dyDescent="0.25">
      <c r="A2330" s="94"/>
      <c r="B2330" s="93"/>
      <c r="H2330" s="95"/>
    </row>
    <row r="2331" spans="1:8" x14ac:dyDescent="0.25">
      <c r="A2331" s="94"/>
      <c r="B2331" s="93"/>
      <c r="H2331" s="95"/>
    </row>
    <row r="2332" spans="1:8" x14ac:dyDescent="0.25">
      <c r="A2332" s="94"/>
      <c r="B2332" s="93"/>
      <c r="H2332" s="95"/>
    </row>
    <row r="2333" spans="1:8" x14ac:dyDescent="0.25">
      <c r="A2333" s="94"/>
      <c r="B2333" s="93"/>
      <c r="H2333" s="95"/>
    </row>
    <row r="2334" spans="1:8" x14ac:dyDescent="0.25">
      <c r="A2334" s="94"/>
      <c r="B2334" s="93"/>
      <c r="H2334" s="95"/>
    </row>
    <row r="2335" spans="1:8" x14ac:dyDescent="0.25">
      <c r="A2335" s="94"/>
      <c r="B2335" s="93"/>
      <c r="H2335" s="95"/>
    </row>
    <row r="2336" spans="1:8" x14ac:dyDescent="0.25">
      <c r="A2336" s="94"/>
      <c r="B2336" s="93"/>
      <c r="H2336" s="95"/>
    </row>
    <row r="2337" spans="1:8" x14ac:dyDescent="0.25">
      <c r="A2337" s="94"/>
      <c r="B2337" s="93"/>
      <c r="H2337" s="95"/>
    </row>
    <row r="2338" spans="1:8" x14ac:dyDescent="0.25">
      <c r="A2338" s="94"/>
      <c r="B2338" s="93"/>
      <c r="H2338" s="95"/>
    </row>
    <row r="2339" spans="1:8" x14ac:dyDescent="0.25">
      <c r="A2339" s="94"/>
      <c r="B2339" s="93"/>
      <c r="H2339" s="95"/>
    </row>
    <row r="2340" spans="1:8" x14ac:dyDescent="0.25">
      <c r="A2340" s="94"/>
      <c r="B2340" s="93"/>
      <c r="H2340" s="95"/>
    </row>
    <row r="2341" spans="1:8" x14ac:dyDescent="0.25">
      <c r="A2341" s="94"/>
      <c r="B2341" s="93"/>
      <c r="H2341" s="95"/>
    </row>
    <row r="2342" spans="1:8" x14ac:dyDescent="0.25">
      <c r="A2342" s="94"/>
      <c r="B2342" s="93"/>
      <c r="H2342" s="95"/>
    </row>
    <row r="2343" spans="1:8" x14ac:dyDescent="0.25">
      <c r="A2343" s="94"/>
      <c r="B2343" s="93"/>
      <c r="H2343" s="95"/>
    </row>
    <row r="2344" spans="1:8" x14ac:dyDescent="0.25">
      <c r="A2344" s="94"/>
      <c r="B2344" s="93"/>
      <c r="H2344" s="95"/>
    </row>
    <row r="2345" spans="1:8" x14ac:dyDescent="0.25">
      <c r="A2345" s="94"/>
      <c r="B2345" s="93"/>
      <c r="H2345" s="95"/>
    </row>
    <row r="2346" spans="1:8" x14ac:dyDescent="0.25">
      <c r="A2346" s="94"/>
      <c r="B2346" s="93"/>
      <c r="H2346" s="95"/>
    </row>
    <row r="2347" spans="1:8" x14ac:dyDescent="0.25">
      <c r="A2347" s="94"/>
      <c r="B2347" s="93"/>
      <c r="H2347" s="95"/>
    </row>
    <row r="2348" spans="1:8" x14ac:dyDescent="0.25">
      <c r="A2348" s="94"/>
      <c r="B2348" s="93"/>
      <c r="H2348" s="95"/>
    </row>
    <row r="2349" spans="1:8" x14ac:dyDescent="0.25">
      <c r="A2349" s="94"/>
      <c r="B2349" s="93"/>
      <c r="H2349" s="95"/>
    </row>
    <row r="2350" spans="1:8" x14ac:dyDescent="0.25">
      <c r="A2350" s="94"/>
      <c r="B2350" s="93"/>
      <c r="H2350" s="95"/>
    </row>
    <row r="2351" spans="1:8" x14ac:dyDescent="0.25">
      <c r="A2351" s="94"/>
      <c r="B2351" s="93"/>
      <c r="H2351" s="95"/>
    </row>
    <row r="2352" spans="1:8" x14ac:dyDescent="0.25">
      <c r="A2352" s="94"/>
      <c r="B2352" s="93"/>
      <c r="H2352" s="95"/>
    </row>
    <row r="2353" spans="1:8" x14ac:dyDescent="0.25">
      <c r="A2353" s="94"/>
      <c r="B2353" s="93"/>
      <c r="H2353" s="95"/>
    </row>
    <row r="2354" spans="1:8" x14ac:dyDescent="0.25">
      <c r="A2354" s="94"/>
      <c r="B2354" s="93"/>
      <c r="H2354" s="95"/>
    </row>
    <row r="2355" spans="1:8" x14ac:dyDescent="0.25">
      <c r="A2355" s="94"/>
      <c r="B2355" s="93"/>
      <c r="H2355" s="95"/>
    </row>
    <row r="2356" spans="1:8" x14ac:dyDescent="0.25">
      <c r="A2356" s="94"/>
      <c r="B2356" s="93"/>
      <c r="H2356" s="95"/>
    </row>
    <row r="2357" spans="1:8" x14ac:dyDescent="0.25">
      <c r="A2357" s="94"/>
      <c r="B2357" s="93"/>
      <c r="H2357" s="95"/>
    </row>
    <row r="2358" spans="1:8" x14ac:dyDescent="0.25">
      <c r="A2358" s="94"/>
      <c r="B2358" s="93"/>
      <c r="H2358" s="95"/>
    </row>
    <row r="2359" spans="1:8" x14ac:dyDescent="0.25">
      <c r="A2359" s="94"/>
      <c r="B2359" s="93"/>
      <c r="H2359" s="95"/>
    </row>
    <row r="2360" spans="1:8" x14ac:dyDescent="0.25">
      <c r="A2360" s="94"/>
      <c r="B2360" s="93"/>
      <c r="H2360" s="95"/>
    </row>
    <row r="2361" spans="1:8" x14ac:dyDescent="0.25">
      <c r="A2361" s="94"/>
      <c r="B2361" s="93"/>
      <c r="H2361" s="95"/>
    </row>
    <row r="2362" spans="1:8" x14ac:dyDescent="0.25">
      <c r="A2362" s="94"/>
      <c r="B2362" s="93"/>
      <c r="H2362" s="95"/>
    </row>
    <row r="2363" spans="1:8" x14ac:dyDescent="0.25">
      <c r="A2363" s="94"/>
      <c r="B2363" s="93"/>
      <c r="H2363" s="95"/>
    </row>
    <row r="2364" spans="1:8" x14ac:dyDescent="0.25">
      <c r="A2364" s="94"/>
      <c r="B2364" s="93"/>
      <c r="H2364" s="95"/>
    </row>
    <row r="2365" spans="1:8" x14ac:dyDescent="0.25">
      <c r="A2365" s="94"/>
      <c r="B2365" s="93"/>
      <c r="H2365" s="95"/>
    </row>
    <row r="2366" spans="1:8" x14ac:dyDescent="0.25">
      <c r="A2366" s="94"/>
      <c r="B2366" s="93"/>
      <c r="H2366" s="95"/>
    </row>
    <row r="2367" spans="1:8" x14ac:dyDescent="0.25">
      <c r="A2367" s="94"/>
      <c r="B2367" s="93"/>
      <c r="H2367" s="95"/>
    </row>
    <row r="2368" spans="1:8" x14ac:dyDescent="0.25">
      <c r="A2368" s="94"/>
      <c r="B2368" s="93"/>
      <c r="H2368" s="95"/>
    </row>
    <row r="2369" spans="1:8" x14ac:dyDescent="0.25">
      <c r="A2369" s="94"/>
      <c r="B2369" s="93"/>
      <c r="H2369" s="95"/>
    </row>
    <row r="2370" spans="1:8" x14ac:dyDescent="0.25">
      <c r="A2370" s="94"/>
      <c r="B2370" s="93"/>
      <c r="H2370" s="95"/>
    </row>
    <row r="2371" spans="1:8" x14ac:dyDescent="0.25">
      <c r="A2371" s="94"/>
      <c r="B2371" s="93"/>
      <c r="H2371" s="95"/>
    </row>
    <row r="2372" spans="1:8" x14ac:dyDescent="0.25">
      <c r="A2372" s="94"/>
      <c r="B2372" s="93"/>
      <c r="H2372" s="95"/>
    </row>
    <row r="2373" spans="1:8" x14ac:dyDescent="0.25">
      <c r="A2373" s="94"/>
      <c r="B2373" s="93"/>
      <c r="H2373" s="95"/>
    </row>
    <row r="2374" spans="1:8" x14ac:dyDescent="0.25">
      <c r="A2374" s="94"/>
      <c r="B2374" s="93"/>
      <c r="H2374" s="95"/>
    </row>
    <row r="2375" spans="1:8" x14ac:dyDescent="0.25">
      <c r="A2375" s="94"/>
      <c r="B2375" s="93"/>
      <c r="H2375" s="95"/>
    </row>
    <row r="2376" spans="1:8" x14ac:dyDescent="0.25">
      <c r="A2376" s="94"/>
      <c r="B2376" s="93"/>
      <c r="H2376" s="95"/>
    </row>
    <row r="2377" spans="1:8" x14ac:dyDescent="0.25">
      <c r="A2377" s="94"/>
      <c r="B2377" s="93"/>
      <c r="H2377" s="95"/>
    </row>
    <row r="2378" spans="1:8" x14ac:dyDescent="0.25">
      <c r="A2378" s="94"/>
      <c r="B2378" s="93"/>
      <c r="H2378" s="95"/>
    </row>
    <row r="2379" spans="1:8" x14ac:dyDescent="0.25">
      <c r="A2379" s="94"/>
      <c r="B2379" s="93"/>
      <c r="H2379" s="95"/>
    </row>
    <row r="2380" spans="1:8" x14ac:dyDescent="0.25">
      <c r="A2380" s="94"/>
      <c r="B2380" s="93"/>
      <c r="H2380" s="95"/>
    </row>
    <row r="2381" spans="1:8" x14ac:dyDescent="0.25">
      <c r="A2381" s="94"/>
      <c r="B2381" s="93"/>
      <c r="H2381" s="95"/>
    </row>
    <row r="2382" spans="1:8" x14ac:dyDescent="0.25">
      <c r="A2382" s="94"/>
      <c r="B2382" s="93"/>
      <c r="H2382" s="95"/>
    </row>
    <row r="2383" spans="1:8" x14ac:dyDescent="0.25">
      <c r="A2383" s="94"/>
      <c r="B2383" s="93"/>
      <c r="H2383" s="95"/>
    </row>
    <row r="2384" spans="1:8" x14ac:dyDescent="0.25">
      <c r="A2384" s="94"/>
      <c r="B2384" s="93"/>
      <c r="H2384" s="95"/>
    </row>
    <row r="2385" spans="1:8" x14ac:dyDescent="0.25">
      <c r="A2385" s="94"/>
      <c r="B2385" s="93"/>
      <c r="H2385" s="95"/>
    </row>
    <row r="2386" spans="1:8" x14ac:dyDescent="0.25">
      <c r="A2386" s="94"/>
      <c r="B2386" s="93"/>
      <c r="H2386" s="95"/>
    </row>
    <row r="2387" spans="1:8" x14ac:dyDescent="0.25">
      <c r="A2387" s="94"/>
      <c r="B2387" s="93"/>
      <c r="H2387" s="95"/>
    </row>
    <row r="2388" spans="1:8" x14ac:dyDescent="0.25">
      <c r="A2388" s="94"/>
      <c r="B2388" s="93"/>
      <c r="H2388" s="95"/>
    </row>
    <row r="2389" spans="1:8" x14ac:dyDescent="0.25">
      <c r="A2389" s="94"/>
      <c r="B2389" s="93"/>
      <c r="H2389" s="95"/>
    </row>
    <row r="2390" spans="1:8" x14ac:dyDescent="0.25">
      <c r="A2390" s="94"/>
      <c r="B2390" s="93"/>
      <c r="H2390" s="95"/>
    </row>
    <row r="2391" spans="1:8" x14ac:dyDescent="0.25">
      <c r="A2391" s="94"/>
      <c r="B2391" s="93"/>
      <c r="H2391" s="95"/>
    </row>
    <row r="2392" spans="1:8" x14ac:dyDescent="0.25">
      <c r="A2392" s="94"/>
      <c r="B2392" s="93"/>
      <c r="H2392" s="95"/>
    </row>
    <row r="2393" spans="1:8" x14ac:dyDescent="0.25">
      <c r="A2393" s="94"/>
      <c r="B2393" s="93"/>
      <c r="H2393" s="95"/>
    </row>
    <row r="2394" spans="1:8" x14ac:dyDescent="0.25">
      <c r="A2394" s="94"/>
      <c r="B2394" s="93"/>
      <c r="H2394" s="95"/>
    </row>
    <row r="2395" spans="1:8" x14ac:dyDescent="0.25">
      <c r="A2395" s="94"/>
      <c r="B2395" s="93"/>
      <c r="H2395" s="95"/>
    </row>
    <row r="2396" spans="1:8" x14ac:dyDescent="0.25">
      <c r="A2396" s="94"/>
      <c r="B2396" s="93"/>
      <c r="H2396" s="95"/>
    </row>
    <row r="2397" spans="1:8" x14ac:dyDescent="0.25">
      <c r="A2397" s="94"/>
      <c r="B2397" s="93"/>
      <c r="H2397" s="95"/>
    </row>
    <row r="2398" spans="1:8" x14ac:dyDescent="0.25">
      <c r="A2398" s="94"/>
      <c r="B2398" s="93"/>
      <c r="H2398" s="95"/>
    </row>
    <row r="2399" spans="1:8" x14ac:dyDescent="0.25">
      <c r="A2399" s="94"/>
      <c r="B2399" s="93"/>
      <c r="H2399" s="95"/>
    </row>
    <row r="2400" spans="1:8" x14ac:dyDescent="0.25">
      <c r="A2400" s="94"/>
      <c r="B2400" s="93"/>
      <c r="H2400" s="95"/>
    </row>
    <row r="2401" spans="1:8" x14ac:dyDescent="0.25">
      <c r="A2401" s="94"/>
      <c r="B2401" s="93"/>
      <c r="H2401" s="95"/>
    </row>
    <row r="2402" spans="1:8" x14ac:dyDescent="0.25">
      <c r="A2402" s="94"/>
      <c r="B2402" s="93"/>
      <c r="H2402" s="95"/>
    </row>
    <row r="2403" spans="1:8" x14ac:dyDescent="0.25">
      <c r="A2403" s="94"/>
      <c r="B2403" s="93"/>
      <c r="H2403" s="95"/>
    </row>
    <row r="2404" spans="1:8" x14ac:dyDescent="0.25">
      <c r="A2404" s="94"/>
      <c r="B2404" s="93"/>
      <c r="H2404" s="95"/>
    </row>
    <row r="2405" spans="1:8" x14ac:dyDescent="0.25">
      <c r="A2405" s="94"/>
      <c r="B2405" s="93"/>
      <c r="H2405" s="95"/>
    </row>
    <row r="2406" spans="1:8" x14ac:dyDescent="0.25">
      <c r="A2406" s="94"/>
      <c r="B2406" s="93"/>
      <c r="H2406" s="95"/>
    </row>
    <row r="2407" spans="1:8" x14ac:dyDescent="0.25">
      <c r="A2407" s="94"/>
      <c r="B2407" s="93"/>
      <c r="H2407" s="95"/>
    </row>
    <row r="2408" spans="1:8" x14ac:dyDescent="0.25">
      <c r="A2408" s="94"/>
      <c r="B2408" s="93"/>
      <c r="H2408" s="95"/>
    </row>
    <row r="2409" spans="1:8" x14ac:dyDescent="0.25">
      <c r="A2409" s="94"/>
      <c r="B2409" s="93"/>
      <c r="H2409" s="95"/>
    </row>
    <row r="2410" spans="1:8" x14ac:dyDescent="0.25">
      <c r="A2410" s="94"/>
      <c r="B2410" s="93"/>
      <c r="H2410" s="95"/>
    </row>
    <row r="2411" spans="1:8" x14ac:dyDescent="0.25">
      <c r="A2411" s="94"/>
      <c r="B2411" s="93"/>
      <c r="H2411" s="95"/>
    </row>
    <row r="2412" spans="1:8" x14ac:dyDescent="0.25">
      <c r="A2412" s="94"/>
      <c r="B2412" s="93"/>
      <c r="H2412" s="95"/>
    </row>
    <row r="2413" spans="1:8" x14ac:dyDescent="0.25">
      <c r="A2413" s="94"/>
      <c r="B2413" s="93"/>
      <c r="H2413" s="95"/>
    </row>
    <row r="2414" spans="1:8" x14ac:dyDescent="0.25">
      <c r="A2414" s="94"/>
      <c r="B2414" s="93"/>
      <c r="H2414" s="95"/>
    </row>
    <row r="2415" spans="1:8" x14ac:dyDescent="0.25">
      <c r="A2415" s="94"/>
      <c r="B2415" s="93"/>
      <c r="H2415" s="95"/>
    </row>
    <row r="2416" spans="1:8" x14ac:dyDescent="0.25">
      <c r="A2416" s="94"/>
      <c r="B2416" s="93"/>
      <c r="H2416" s="95"/>
    </row>
    <row r="2417" spans="1:8" x14ac:dyDescent="0.25">
      <c r="A2417" s="94"/>
      <c r="B2417" s="93"/>
      <c r="H2417" s="95"/>
    </row>
    <row r="2418" spans="1:8" x14ac:dyDescent="0.25">
      <c r="A2418" s="94"/>
      <c r="B2418" s="93"/>
      <c r="H2418" s="95"/>
    </row>
    <row r="2419" spans="1:8" x14ac:dyDescent="0.25">
      <c r="A2419" s="94"/>
      <c r="B2419" s="93"/>
      <c r="H2419" s="95"/>
    </row>
    <row r="2420" spans="1:8" x14ac:dyDescent="0.25">
      <c r="A2420" s="94"/>
      <c r="B2420" s="93"/>
      <c r="H2420" s="95"/>
    </row>
    <row r="2421" spans="1:8" x14ac:dyDescent="0.25">
      <c r="A2421" s="94"/>
      <c r="B2421" s="93"/>
      <c r="H2421" s="95"/>
    </row>
    <row r="2422" spans="1:8" x14ac:dyDescent="0.25">
      <c r="A2422" s="94"/>
      <c r="B2422" s="93"/>
      <c r="H2422" s="95"/>
    </row>
    <row r="2423" spans="1:8" x14ac:dyDescent="0.25">
      <c r="A2423" s="94"/>
      <c r="B2423" s="93"/>
      <c r="H2423" s="95"/>
    </row>
    <row r="2424" spans="1:8" x14ac:dyDescent="0.25">
      <c r="A2424" s="94"/>
      <c r="B2424" s="93"/>
      <c r="H2424" s="95"/>
    </row>
    <row r="2425" spans="1:8" x14ac:dyDescent="0.25">
      <c r="A2425" s="94"/>
      <c r="B2425" s="93"/>
      <c r="H2425" s="95"/>
    </row>
    <row r="2426" spans="1:8" x14ac:dyDescent="0.25">
      <c r="A2426" s="94"/>
      <c r="B2426" s="93"/>
      <c r="H2426" s="95"/>
    </row>
    <row r="2427" spans="1:8" x14ac:dyDescent="0.25">
      <c r="A2427" s="94"/>
      <c r="B2427" s="93"/>
      <c r="H2427" s="95"/>
    </row>
    <row r="2428" spans="1:8" x14ac:dyDescent="0.25">
      <c r="A2428" s="94"/>
      <c r="B2428" s="93"/>
      <c r="H2428" s="95"/>
    </row>
    <row r="2429" spans="1:8" x14ac:dyDescent="0.25">
      <c r="A2429" s="94"/>
      <c r="B2429" s="93"/>
      <c r="H2429" s="95"/>
    </row>
    <row r="2430" spans="1:8" x14ac:dyDescent="0.25">
      <c r="A2430" s="94"/>
      <c r="B2430" s="93"/>
      <c r="H2430" s="95"/>
    </row>
    <row r="2431" spans="1:8" x14ac:dyDescent="0.25">
      <c r="A2431" s="94"/>
      <c r="B2431" s="93"/>
      <c r="H2431" s="95"/>
    </row>
    <row r="2432" spans="1:8" x14ac:dyDescent="0.25">
      <c r="A2432" s="94"/>
      <c r="B2432" s="93"/>
      <c r="H2432" s="95"/>
    </row>
    <row r="2433" spans="1:8" x14ac:dyDescent="0.25">
      <c r="A2433" s="94"/>
      <c r="B2433" s="93"/>
      <c r="H2433" s="95"/>
    </row>
    <row r="2434" spans="1:8" x14ac:dyDescent="0.25">
      <c r="A2434" s="94"/>
      <c r="B2434" s="93"/>
      <c r="H2434" s="95"/>
    </row>
    <row r="2435" spans="1:8" x14ac:dyDescent="0.25">
      <c r="A2435" s="94"/>
      <c r="B2435" s="93"/>
      <c r="H2435" s="95"/>
    </row>
    <row r="2436" spans="1:8" x14ac:dyDescent="0.25">
      <c r="A2436" s="94"/>
      <c r="B2436" s="93"/>
      <c r="H2436" s="95"/>
    </row>
    <row r="2437" spans="1:8" x14ac:dyDescent="0.25">
      <c r="A2437" s="94"/>
      <c r="B2437" s="93"/>
      <c r="H2437" s="95"/>
    </row>
    <row r="2438" spans="1:8" x14ac:dyDescent="0.25">
      <c r="A2438" s="94"/>
      <c r="B2438" s="93"/>
      <c r="H2438" s="95"/>
    </row>
    <row r="2439" spans="1:8" x14ac:dyDescent="0.25">
      <c r="A2439" s="94"/>
      <c r="B2439" s="93"/>
      <c r="H2439" s="95"/>
    </row>
    <row r="2440" spans="1:8" x14ac:dyDescent="0.25">
      <c r="A2440" s="94"/>
      <c r="B2440" s="93"/>
      <c r="H2440" s="95"/>
    </row>
    <row r="2441" spans="1:8" x14ac:dyDescent="0.25">
      <c r="A2441" s="94"/>
      <c r="B2441" s="93"/>
      <c r="H2441" s="95"/>
    </row>
    <row r="2442" spans="1:8" x14ac:dyDescent="0.25">
      <c r="A2442" s="94"/>
      <c r="B2442" s="93"/>
      <c r="H2442" s="95"/>
    </row>
    <row r="2443" spans="1:8" x14ac:dyDescent="0.25">
      <c r="A2443" s="94"/>
      <c r="B2443" s="93"/>
      <c r="H2443" s="95"/>
    </row>
    <row r="2444" spans="1:8" x14ac:dyDescent="0.25">
      <c r="A2444" s="94"/>
      <c r="B2444" s="93"/>
      <c r="H2444" s="95"/>
    </row>
    <row r="2445" spans="1:8" x14ac:dyDescent="0.25">
      <c r="A2445" s="94"/>
      <c r="B2445" s="93"/>
      <c r="H2445" s="95"/>
    </row>
    <row r="2446" spans="1:8" x14ac:dyDescent="0.25">
      <c r="A2446" s="94"/>
      <c r="B2446" s="93"/>
      <c r="H2446" s="95"/>
    </row>
    <row r="2447" spans="1:8" x14ac:dyDescent="0.25">
      <c r="A2447" s="94"/>
      <c r="B2447" s="93"/>
      <c r="H2447" s="95"/>
    </row>
    <row r="2448" spans="1:8" x14ac:dyDescent="0.25">
      <c r="A2448" s="94"/>
      <c r="B2448" s="93"/>
      <c r="H2448" s="95"/>
    </row>
    <row r="2449" spans="1:8" x14ac:dyDescent="0.25">
      <c r="A2449" s="94"/>
      <c r="B2449" s="93"/>
      <c r="H2449" s="95"/>
    </row>
    <row r="2450" spans="1:8" x14ac:dyDescent="0.25">
      <c r="A2450" s="94"/>
      <c r="B2450" s="93"/>
      <c r="H2450" s="95"/>
    </row>
    <row r="2451" spans="1:8" x14ac:dyDescent="0.25">
      <c r="A2451" s="94"/>
      <c r="B2451" s="93"/>
      <c r="H2451" s="95"/>
    </row>
    <row r="2452" spans="1:8" x14ac:dyDescent="0.25">
      <c r="A2452" s="94"/>
      <c r="B2452" s="93"/>
      <c r="H2452" s="95"/>
    </row>
    <row r="2453" spans="1:8" x14ac:dyDescent="0.25">
      <c r="A2453" s="94"/>
      <c r="B2453" s="93"/>
      <c r="H2453" s="95"/>
    </row>
    <row r="2454" spans="1:8" x14ac:dyDescent="0.25">
      <c r="A2454" s="94"/>
      <c r="B2454" s="93"/>
      <c r="H2454" s="95"/>
    </row>
    <row r="2455" spans="1:8" x14ac:dyDescent="0.25">
      <c r="A2455" s="94"/>
      <c r="B2455" s="93"/>
      <c r="H2455" s="95"/>
    </row>
    <row r="2456" spans="1:8" x14ac:dyDescent="0.25">
      <c r="A2456" s="94"/>
      <c r="B2456" s="93"/>
      <c r="H2456" s="95"/>
    </row>
    <row r="2457" spans="1:8" x14ac:dyDescent="0.25">
      <c r="A2457" s="94"/>
      <c r="B2457" s="93"/>
      <c r="H2457" s="95"/>
    </row>
    <row r="2458" spans="1:8" x14ac:dyDescent="0.25">
      <c r="A2458" s="94"/>
      <c r="B2458" s="93"/>
      <c r="H2458" s="95"/>
    </row>
    <row r="2459" spans="1:8" x14ac:dyDescent="0.25">
      <c r="A2459" s="94"/>
      <c r="B2459" s="93"/>
      <c r="H2459" s="95"/>
    </row>
    <row r="2460" spans="1:8" x14ac:dyDescent="0.25">
      <c r="A2460" s="94"/>
      <c r="B2460" s="93"/>
      <c r="H2460" s="95"/>
    </row>
    <row r="2461" spans="1:8" x14ac:dyDescent="0.25">
      <c r="A2461" s="94"/>
      <c r="B2461" s="93"/>
      <c r="H2461" s="95"/>
    </row>
    <row r="2462" spans="1:8" x14ac:dyDescent="0.25">
      <c r="A2462" s="94"/>
      <c r="B2462" s="93"/>
      <c r="H2462" s="95"/>
    </row>
    <row r="2463" spans="1:8" x14ac:dyDescent="0.25">
      <c r="A2463" s="94"/>
      <c r="B2463" s="93"/>
      <c r="H2463" s="95"/>
    </row>
    <row r="2464" spans="1:8" x14ac:dyDescent="0.25">
      <c r="A2464" s="94"/>
      <c r="B2464" s="93"/>
      <c r="H2464" s="95"/>
    </row>
    <row r="2465" spans="1:8" x14ac:dyDescent="0.25">
      <c r="A2465" s="94"/>
      <c r="B2465" s="93"/>
      <c r="H2465" s="95"/>
    </row>
    <row r="2466" spans="1:8" x14ac:dyDescent="0.25">
      <c r="A2466" s="94"/>
      <c r="B2466" s="93"/>
      <c r="H2466" s="95"/>
    </row>
    <row r="2467" spans="1:8" x14ac:dyDescent="0.25">
      <c r="A2467" s="94"/>
      <c r="B2467" s="93"/>
      <c r="H2467" s="95"/>
    </row>
    <row r="2468" spans="1:8" x14ac:dyDescent="0.25">
      <c r="A2468" s="94"/>
      <c r="B2468" s="93"/>
      <c r="H2468" s="95"/>
    </row>
    <row r="2469" spans="1:8" x14ac:dyDescent="0.25">
      <c r="A2469" s="94"/>
      <c r="B2469" s="93"/>
      <c r="H2469" s="95"/>
    </row>
    <row r="2470" spans="1:8" x14ac:dyDescent="0.25">
      <c r="A2470" s="94"/>
      <c r="B2470" s="93"/>
      <c r="H2470" s="95"/>
    </row>
    <row r="2471" spans="1:8" x14ac:dyDescent="0.25">
      <c r="A2471" s="94"/>
      <c r="B2471" s="93"/>
      <c r="H2471" s="95"/>
    </row>
    <row r="2472" spans="1:8" x14ac:dyDescent="0.25">
      <c r="A2472" s="94"/>
      <c r="B2472" s="93"/>
      <c r="H2472" s="95"/>
    </row>
    <row r="2473" spans="1:8" x14ac:dyDescent="0.25">
      <c r="A2473" s="94"/>
      <c r="B2473" s="93"/>
      <c r="H2473" s="95"/>
    </row>
    <row r="2474" spans="1:8" x14ac:dyDescent="0.25">
      <c r="A2474" s="94"/>
      <c r="B2474" s="93"/>
      <c r="H2474" s="95"/>
    </row>
    <row r="2475" spans="1:8" x14ac:dyDescent="0.25">
      <c r="A2475" s="94"/>
      <c r="B2475" s="93"/>
      <c r="H2475" s="95"/>
    </row>
    <row r="2476" spans="1:8" x14ac:dyDescent="0.25">
      <c r="A2476" s="94"/>
      <c r="B2476" s="93"/>
      <c r="H2476" s="95"/>
    </row>
    <row r="2477" spans="1:8" x14ac:dyDescent="0.25">
      <c r="A2477" s="94"/>
      <c r="B2477" s="93"/>
      <c r="H2477" s="95"/>
    </row>
    <row r="2478" spans="1:8" x14ac:dyDescent="0.25">
      <c r="A2478" s="94"/>
      <c r="B2478" s="93"/>
      <c r="H2478" s="95"/>
    </row>
    <row r="2479" spans="1:8" x14ac:dyDescent="0.25">
      <c r="A2479" s="94"/>
      <c r="B2479" s="93"/>
      <c r="H2479" s="95"/>
    </row>
    <row r="2480" spans="1:8" x14ac:dyDescent="0.25">
      <c r="A2480" s="94"/>
      <c r="B2480" s="93"/>
      <c r="H2480" s="95"/>
    </row>
    <row r="2481" spans="1:8" x14ac:dyDescent="0.25">
      <c r="A2481" s="94"/>
      <c r="B2481" s="93"/>
      <c r="H2481" s="95"/>
    </row>
    <row r="2482" spans="1:8" x14ac:dyDescent="0.25">
      <c r="A2482" s="94"/>
      <c r="B2482" s="93"/>
      <c r="H2482" s="95"/>
    </row>
    <row r="2483" spans="1:8" x14ac:dyDescent="0.25">
      <c r="A2483" s="94"/>
      <c r="B2483" s="93"/>
      <c r="H2483" s="95"/>
    </row>
    <row r="2484" spans="1:8" x14ac:dyDescent="0.25">
      <c r="A2484" s="94"/>
      <c r="B2484" s="93"/>
      <c r="H2484" s="95"/>
    </row>
    <row r="2485" spans="1:8" x14ac:dyDescent="0.25">
      <c r="A2485" s="94"/>
      <c r="B2485" s="93"/>
      <c r="H2485" s="95"/>
    </row>
    <row r="2486" spans="1:8" x14ac:dyDescent="0.25">
      <c r="A2486" s="94"/>
      <c r="B2486" s="93"/>
      <c r="H2486" s="95"/>
    </row>
    <row r="2487" spans="1:8" x14ac:dyDescent="0.25">
      <c r="A2487" s="94"/>
      <c r="B2487" s="93"/>
      <c r="H2487" s="95"/>
    </row>
    <row r="2488" spans="1:8" x14ac:dyDescent="0.25">
      <c r="A2488" s="94"/>
      <c r="B2488" s="93"/>
      <c r="H2488" s="95"/>
    </row>
    <row r="2489" spans="1:8" x14ac:dyDescent="0.25">
      <c r="A2489" s="94"/>
      <c r="B2489" s="93"/>
      <c r="H2489" s="95"/>
    </row>
    <row r="2490" spans="1:8" x14ac:dyDescent="0.25">
      <c r="A2490" s="94"/>
      <c r="B2490" s="93"/>
      <c r="H2490" s="95"/>
    </row>
    <row r="2491" spans="1:8" x14ac:dyDescent="0.25">
      <c r="A2491" s="94"/>
      <c r="B2491" s="93"/>
      <c r="H2491" s="95"/>
    </row>
    <row r="2492" spans="1:8" x14ac:dyDescent="0.25">
      <c r="A2492" s="94"/>
      <c r="B2492" s="93"/>
      <c r="H2492" s="95"/>
    </row>
    <row r="2493" spans="1:8" x14ac:dyDescent="0.25">
      <c r="A2493" s="94"/>
      <c r="B2493" s="93"/>
      <c r="H2493" s="95"/>
    </row>
    <row r="2494" spans="1:8" x14ac:dyDescent="0.25">
      <c r="A2494" s="94"/>
      <c r="B2494" s="93"/>
      <c r="H2494" s="95"/>
    </row>
    <row r="2495" spans="1:8" x14ac:dyDescent="0.25">
      <c r="A2495" s="94"/>
      <c r="B2495" s="93"/>
      <c r="H2495" s="95"/>
    </row>
    <row r="2496" spans="1:8" x14ac:dyDescent="0.25">
      <c r="A2496" s="94"/>
      <c r="B2496" s="93"/>
      <c r="H2496" s="95"/>
    </row>
    <row r="2497" spans="1:8" x14ac:dyDescent="0.25">
      <c r="A2497" s="94"/>
      <c r="B2497" s="93"/>
      <c r="H2497" s="95"/>
    </row>
    <row r="2498" spans="1:8" x14ac:dyDescent="0.25">
      <c r="A2498" s="94"/>
      <c r="B2498" s="93"/>
      <c r="H2498" s="95"/>
    </row>
    <row r="2499" spans="1:8" x14ac:dyDescent="0.25">
      <c r="A2499" s="94"/>
      <c r="B2499" s="93"/>
      <c r="H2499" s="95"/>
    </row>
    <row r="2500" spans="1:8" x14ac:dyDescent="0.25">
      <c r="A2500" s="94"/>
      <c r="B2500" s="93"/>
      <c r="H2500" s="95"/>
    </row>
    <row r="2501" spans="1:8" x14ac:dyDescent="0.25">
      <c r="A2501" s="94"/>
      <c r="B2501" s="93"/>
      <c r="H2501" s="95"/>
    </row>
    <row r="2502" spans="1:8" x14ac:dyDescent="0.25">
      <c r="A2502" s="94"/>
      <c r="B2502" s="93"/>
      <c r="H2502" s="95"/>
    </row>
    <row r="2503" spans="1:8" x14ac:dyDescent="0.25">
      <c r="A2503" s="94"/>
      <c r="B2503" s="93"/>
      <c r="H2503" s="95"/>
    </row>
    <row r="2504" spans="1:8" x14ac:dyDescent="0.25">
      <c r="A2504" s="94"/>
      <c r="B2504" s="93"/>
      <c r="H2504" s="95"/>
    </row>
    <row r="2505" spans="1:8" x14ac:dyDescent="0.25">
      <c r="A2505" s="94"/>
      <c r="B2505" s="93"/>
      <c r="H2505" s="95"/>
    </row>
    <row r="2506" spans="1:8" x14ac:dyDescent="0.25">
      <c r="A2506" s="94"/>
      <c r="B2506" s="93"/>
      <c r="H2506" s="95"/>
    </row>
    <row r="2507" spans="1:8" x14ac:dyDescent="0.25">
      <c r="A2507" s="94"/>
      <c r="B2507" s="93"/>
      <c r="H2507" s="95"/>
    </row>
    <row r="2508" spans="1:8" x14ac:dyDescent="0.25">
      <c r="A2508" s="94"/>
      <c r="B2508" s="93"/>
      <c r="H2508" s="95"/>
    </row>
    <row r="2509" spans="1:8" x14ac:dyDescent="0.25">
      <c r="A2509" s="94"/>
      <c r="B2509" s="93"/>
      <c r="H2509" s="95"/>
    </row>
    <row r="2510" spans="1:8" x14ac:dyDescent="0.25">
      <c r="A2510" s="94"/>
      <c r="B2510" s="93"/>
      <c r="H2510" s="95"/>
    </row>
    <row r="2511" spans="1:8" x14ac:dyDescent="0.25">
      <c r="A2511" s="94"/>
      <c r="B2511" s="93"/>
      <c r="H2511" s="95"/>
    </row>
    <row r="2512" spans="1:8" x14ac:dyDescent="0.25">
      <c r="A2512" s="94"/>
      <c r="B2512" s="93"/>
      <c r="H2512" s="95"/>
    </row>
    <row r="2513" spans="1:8" x14ac:dyDescent="0.25">
      <c r="A2513" s="94"/>
      <c r="B2513" s="93"/>
      <c r="H2513" s="95"/>
    </row>
    <row r="2514" spans="1:8" x14ac:dyDescent="0.25">
      <c r="A2514" s="94"/>
      <c r="B2514" s="93"/>
      <c r="H2514" s="95"/>
    </row>
    <row r="2515" spans="1:8" x14ac:dyDescent="0.25">
      <c r="A2515" s="94"/>
      <c r="B2515" s="93"/>
      <c r="H2515" s="95"/>
    </row>
    <row r="2516" spans="1:8" x14ac:dyDescent="0.25">
      <c r="A2516" s="94"/>
      <c r="B2516" s="93"/>
      <c r="H2516" s="95"/>
    </row>
    <row r="2517" spans="1:8" x14ac:dyDescent="0.25">
      <c r="A2517" s="94"/>
      <c r="B2517" s="93"/>
      <c r="H2517" s="95"/>
    </row>
    <row r="2518" spans="1:8" x14ac:dyDescent="0.25">
      <c r="A2518" s="94"/>
      <c r="B2518" s="93"/>
      <c r="H2518" s="95"/>
    </row>
    <row r="2519" spans="1:8" x14ac:dyDescent="0.25">
      <c r="A2519" s="94"/>
      <c r="B2519" s="93"/>
      <c r="H2519" s="95"/>
    </row>
    <row r="2520" spans="1:8" x14ac:dyDescent="0.25">
      <c r="A2520" s="94"/>
      <c r="B2520" s="93"/>
      <c r="H2520" s="95"/>
    </row>
    <row r="2521" spans="1:8" x14ac:dyDescent="0.25">
      <c r="A2521" s="94"/>
      <c r="B2521" s="93"/>
      <c r="H2521" s="95"/>
    </row>
    <row r="2522" spans="1:8" x14ac:dyDescent="0.25">
      <c r="A2522" s="94"/>
      <c r="B2522" s="93"/>
      <c r="H2522" s="95"/>
    </row>
    <row r="2523" spans="1:8" x14ac:dyDescent="0.25">
      <c r="A2523" s="94"/>
      <c r="B2523" s="93"/>
      <c r="H2523" s="95"/>
    </row>
    <row r="2524" spans="1:8" x14ac:dyDescent="0.25">
      <c r="A2524" s="94"/>
      <c r="B2524" s="93"/>
      <c r="H2524" s="95"/>
    </row>
    <row r="2525" spans="1:8" x14ac:dyDescent="0.25">
      <c r="A2525" s="94"/>
      <c r="B2525" s="93"/>
      <c r="H2525" s="95"/>
    </row>
    <row r="2526" spans="1:8" x14ac:dyDescent="0.25">
      <c r="A2526" s="94"/>
      <c r="B2526" s="93"/>
      <c r="H2526" s="95"/>
    </row>
    <row r="2527" spans="1:8" x14ac:dyDescent="0.25">
      <c r="A2527" s="94"/>
      <c r="B2527" s="93"/>
      <c r="H2527" s="95"/>
    </row>
    <row r="2528" spans="1:8" x14ac:dyDescent="0.25">
      <c r="A2528" s="94"/>
      <c r="B2528" s="93"/>
      <c r="H2528" s="95"/>
    </row>
    <row r="2529" spans="1:8" x14ac:dyDescent="0.25">
      <c r="A2529" s="94"/>
      <c r="B2529" s="93"/>
      <c r="H2529" s="95"/>
    </row>
    <row r="2530" spans="1:8" x14ac:dyDescent="0.25">
      <c r="A2530" s="94"/>
      <c r="B2530" s="93"/>
      <c r="H2530" s="95"/>
    </row>
    <row r="2531" spans="1:8" x14ac:dyDescent="0.25">
      <c r="A2531" s="94"/>
      <c r="B2531" s="93"/>
      <c r="H2531" s="95"/>
    </row>
    <row r="2532" spans="1:8" x14ac:dyDescent="0.25">
      <c r="A2532" s="94"/>
      <c r="B2532" s="93"/>
      <c r="H2532" s="95"/>
    </row>
    <row r="2533" spans="1:8" x14ac:dyDescent="0.25">
      <c r="A2533" s="94"/>
      <c r="B2533" s="93"/>
      <c r="H2533" s="95"/>
    </row>
    <row r="2534" spans="1:8" x14ac:dyDescent="0.25">
      <c r="A2534" s="94"/>
      <c r="B2534" s="93"/>
      <c r="H2534" s="95"/>
    </row>
    <row r="2535" spans="1:8" x14ac:dyDescent="0.25">
      <c r="A2535" s="94"/>
      <c r="B2535" s="93"/>
      <c r="H2535" s="95"/>
    </row>
    <row r="2536" spans="1:8" x14ac:dyDescent="0.25">
      <c r="A2536" s="94"/>
      <c r="B2536" s="93"/>
      <c r="H2536" s="95"/>
    </row>
    <row r="2537" spans="1:8" x14ac:dyDescent="0.25">
      <c r="A2537" s="94"/>
      <c r="B2537" s="93"/>
      <c r="H2537" s="95"/>
    </row>
    <row r="2538" spans="1:8" x14ac:dyDescent="0.25">
      <c r="A2538" s="94"/>
      <c r="B2538" s="93"/>
      <c r="H2538" s="95"/>
    </row>
    <row r="2539" spans="1:8" x14ac:dyDescent="0.25">
      <c r="A2539" s="94"/>
      <c r="B2539" s="93"/>
      <c r="H2539" s="95"/>
    </row>
    <row r="2540" spans="1:8" x14ac:dyDescent="0.25">
      <c r="A2540" s="94"/>
      <c r="B2540" s="93"/>
      <c r="H2540" s="95"/>
    </row>
    <row r="2541" spans="1:8" x14ac:dyDescent="0.25">
      <c r="A2541" s="94"/>
      <c r="B2541" s="93"/>
      <c r="H2541" s="95"/>
    </row>
    <row r="2542" spans="1:8" x14ac:dyDescent="0.25">
      <c r="A2542" s="94"/>
      <c r="B2542" s="93"/>
      <c r="H2542" s="95"/>
    </row>
    <row r="2543" spans="1:8" x14ac:dyDescent="0.25">
      <c r="A2543" s="94"/>
      <c r="B2543" s="93"/>
      <c r="H2543" s="95"/>
    </row>
    <row r="2544" spans="1:8" x14ac:dyDescent="0.25">
      <c r="A2544" s="94"/>
      <c r="B2544" s="93"/>
      <c r="H2544" s="95"/>
    </row>
    <row r="2545" spans="1:8" x14ac:dyDescent="0.25">
      <c r="A2545" s="94"/>
      <c r="B2545" s="93"/>
      <c r="H2545" s="95"/>
    </row>
    <row r="2546" spans="1:8" x14ac:dyDescent="0.25">
      <c r="A2546" s="94"/>
      <c r="B2546" s="93"/>
      <c r="H2546" s="95"/>
    </row>
    <row r="2547" spans="1:8" x14ac:dyDescent="0.25">
      <c r="A2547" s="94"/>
      <c r="B2547" s="93"/>
      <c r="H2547" s="95"/>
    </row>
    <row r="2548" spans="1:8" x14ac:dyDescent="0.25">
      <c r="A2548" s="94"/>
      <c r="B2548" s="93"/>
      <c r="H2548" s="95"/>
    </row>
    <row r="2549" spans="1:8" x14ac:dyDescent="0.25">
      <c r="A2549" s="94"/>
      <c r="B2549" s="93"/>
      <c r="H2549" s="95"/>
    </row>
    <row r="2550" spans="1:8" x14ac:dyDescent="0.25">
      <c r="A2550" s="94"/>
      <c r="B2550" s="93"/>
      <c r="H2550" s="95"/>
    </row>
    <row r="2551" spans="1:8" x14ac:dyDescent="0.25">
      <c r="A2551" s="94"/>
      <c r="B2551" s="93"/>
      <c r="H2551" s="95"/>
    </row>
    <row r="2552" spans="1:8" x14ac:dyDescent="0.25">
      <c r="A2552" s="94"/>
      <c r="B2552" s="93"/>
      <c r="H2552" s="95"/>
    </row>
    <row r="2553" spans="1:8" x14ac:dyDescent="0.25">
      <c r="A2553" s="94"/>
      <c r="B2553" s="93"/>
      <c r="H2553" s="95"/>
    </row>
    <row r="2554" spans="1:8" x14ac:dyDescent="0.25">
      <c r="A2554" s="94"/>
      <c r="B2554" s="93"/>
      <c r="H2554" s="95"/>
    </row>
    <row r="2555" spans="1:8" x14ac:dyDescent="0.25">
      <c r="A2555" s="94"/>
      <c r="B2555" s="93"/>
      <c r="H2555" s="95"/>
    </row>
    <row r="2556" spans="1:8" x14ac:dyDescent="0.25">
      <c r="A2556" s="94"/>
      <c r="B2556" s="93"/>
      <c r="H2556" s="95"/>
    </row>
    <row r="2557" spans="1:8" x14ac:dyDescent="0.25">
      <c r="A2557" s="94"/>
      <c r="B2557" s="93"/>
      <c r="H2557" s="95"/>
    </row>
    <row r="2558" spans="1:8" x14ac:dyDescent="0.25">
      <c r="A2558" s="94"/>
      <c r="B2558" s="93"/>
      <c r="H2558" s="95"/>
    </row>
    <row r="2559" spans="1:8" x14ac:dyDescent="0.25">
      <c r="A2559" s="94"/>
      <c r="B2559" s="93"/>
      <c r="H2559" s="95"/>
    </row>
    <row r="2560" spans="1:8" x14ac:dyDescent="0.25">
      <c r="A2560" s="94"/>
      <c r="B2560" s="93"/>
      <c r="H2560" s="95"/>
    </row>
    <row r="2561" spans="1:8" x14ac:dyDescent="0.25">
      <c r="A2561" s="94"/>
      <c r="B2561" s="93"/>
      <c r="H2561" s="95"/>
    </row>
    <row r="2562" spans="1:8" x14ac:dyDescent="0.25">
      <c r="A2562" s="94"/>
      <c r="B2562" s="93"/>
      <c r="H2562" s="95"/>
    </row>
    <row r="2563" spans="1:8" x14ac:dyDescent="0.25">
      <c r="A2563" s="94"/>
      <c r="B2563" s="93"/>
      <c r="H2563" s="95"/>
    </row>
    <row r="2564" spans="1:8" x14ac:dyDescent="0.25">
      <c r="A2564" s="94"/>
      <c r="B2564" s="93"/>
      <c r="H2564" s="95"/>
    </row>
    <row r="2565" spans="1:8" x14ac:dyDescent="0.25">
      <c r="A2565" s="94"/>
      <c r="B2565" s="93"/>
      <c r="H2565" s="95"/>
    </row>
    <row r="2566" spans="1:8" x14ac:dyDescent="0.25">
      <c r="A2566" s="94"/>
      <c r="B2566" s="93"/>
      <c r="H2566" s="95"/>
    </row>
    <row r="2567" spans="1:8" x14ac:dyDescent="0.25">
      <c r="A2567" s="94"/>
      <c r="B2567" s="93"/>
      <c r="H2567" s="95"/>
    </row>
    <row r="2568" spans="1:8" x14ac:dyDescent="0.25">
      <c r="A2568" s="94"/>
      <c r="B2568" s="93"/>
      <c r="H2568" s="95"/>
    </row>
    <row r="2569" spans="1:8" x14ac:dyDescent="0.25">
      <c r="A2569" s="94"/>
      <c r="B2569" s="93"/>
      <c r="H2569" s="95"/>
    </row>
    <row r="2570" spans="1:8" x14ac:dyDescent="0.25">
      <c r="A2570" s="94"/>
      <c r="B2570" s="93"/>
      <c r="H2570" s="95"/>
    </row>
    <row r="2571" spans="1:8" x14ac:dyDescent="0.25">
      <c r="A2571" s="94"/>
      <c r="B2571" s="93"/>
      <c r="H2571" s="95"/>
    </row>
    <row r="2572" spans="1:8" x14ac:dyDescent="0.25">
      <c r="A2572" s="94"/>
      <c r="B2572" s="93"/>
      <c r="H2572" s="95"/>
    </row>
    <row r="2573" spans="1:8" x14ac:dyDescent="0.25">
      <c r="A2573" s="94"/>
      <c r="B2573" s="93"/>
      <c r="H2573" s="95"/>
    </row>
    <row r="2574" spans="1:8" x14ac:dyDescent="0.25">
      <c r="A2574" s="94"/>
      <c r="B2574" s="93"/>
      <c r="H2574" s="95"/>
    </row>
    <row r="2575" spans="1:8" x14ac:dyDescent="0.25">
      <c r="A2575" s="94"/>
      <c r="B2575" s="93"/>
      <c r="H2575" s="95"/>
    </row>
    <row r="2576" spans="1:8" x14ac:dyDescent="0.25">
      <c r="A2576" s="94"/>
      <c r="B2576" s="93"/>
      <c r="H2576" s="95"/>
    </row>
    <row r="2577" spans="1:8" x14ac:dyDescent="0.25">
      <c r="A2577" s="94"/>
      <c r="B2577" s="93"/>
      <c r="H2577" s="95"/>
    </row>
    <row r="2578" spans="1:8" x14ac:dyDescent="0.25">
      <c r="A2578" s="94"/>
      <c r="B2578" s="93"/>
      <c r="H2578" s="95"/>
    </row>
    <row r="2579" spans="1:8" x14ac:dyDescent="0.25">
      <c r="A2579" s="94"/>
      <c r="B2579" s="93"/>
      <c r="H2579" s="95"/>
    </row>
    <row r="2580" spans="1:8" x14ac:dyDescent="0.25">
      <c r="A2580" s="94"/>
      <c r="B2580" s="93"/>
      <c r="H2580" s="95"/>
    </row>
    <row r="2581" spans="1:8" x14ac:dyDescent="0.25">
      <c r="A2581" s="94"/>
      <c r="B2581" s="93"/>
      <c r="H2581" s="95"/>
    </row>
    <row r="2582" spans="1:8" x14ac:dyDescent="0.25">
      <c r="A2582" s="94"/>
      <c r="B2582" s="93"/>
      <c r="H2582" s="95"/>
    </row>
    <row r="2583" spans="1:8" x14ac:dyDescent="0.25">
      <c r="A2583" s="94"/>
      <c r="B2583" s="93"/>
      <c r="H2583" s="95"/>
    </row>
    <row r="2584" spans="1:8" x14ac:dyDescent="0.25">
      <c r="A2584" s="94"/>
      <c r="B2584" s="93"/>
      <c r="H2584" s="95"/>
    </row>
    <row r="2585" spans="1:8" x14ac:dyDescent="0.25">
      <c r="A2585" s="94"/>
      <c r="B2585" s="93"/>
      <c r="H2585" s="95"/>
    </row>
    <row r="2586" spans="1:8" x14ac:dyDescent="0.25">
      <c r="A2586" s="94"/>
      <c r="B2586" s="93"/>
      <c r="H2586" s="95"/>
    </row>
    <row r="2587" spans="1:8" x14ac:dyDescent="0.25">
      <c r="A2587" s="94"/>
      <c r="B2587" s="93"/>
      <c r="H2587" s="95"/>
    </row>
    <row r="2588" spans="1:8" x14ac:dyDescent="0.25">
      <c r="A2588" s="94"/>
      <c r="B2588" s="93"/>
      <c r="H2588" s="95"/>
    </row>
    <row r="2589" spans="1:8" x14ac:dyDescent="0.25">
      <c r="A2589" s="94"/>
      <c r="B2589" s="93"/>
      <c r="H2589" s="95"/>
    </row>
    <row r="2590" spans="1:8" x14ac:dyDescent="0.25">
      <c r="A2590" s="94"/>
      <c r="B2590" s="93"/>
      <c r="H2590" s="95"/>
    </row>
    <row r="2591" spans="1:8" x14ac:dyDescent="0.25">
      <c r="A2591" s="94"/>
      <c r="B2591" s="93"/>
      <c r="H2591" s="95"/>
    </row>
    <row r="2592" spans="1:8" x14ac:dyDescent="0.25">
      <c r="A2592" s="94"/>
      <c r="B2592" s="93"/>
      <c r="H2592" s="95"/>
    </row>
    <row r="2593" spans="1:8" x14ac:dyDescent="0.25">
      <c r="A2593" s="94"/>
      <c r="B2593" s="93"/>
      <c r="H2593" s="95"/>
    </row>
    <row r="2594" spans="1:8" x14ac:dyDescent="0.25">
      <c r="A2594" s="94"/>
      <c r="B2594" s="93"/>
      <c r="H2594" s="95"/>
    </row>
    <row r="2595" spans="1:8" x14ac:dyDescent="0.25">
      <c r="A2595" s="94"/>
      <c r="B2595" s="93"/>
      <c r="H2595" s="95"/>
    </row>
    <row r="2596" spans="1:8" x14ac:dyDescent="0.25">
      <c r="A2596" s="94"/>
      <c r="B2596" s="93"/>
      <c r="H2596" s="95"/>
    </row>
    <row r="2597" spans="1:8" x14ac:dyDescent="0.25">
      <c r="A2597" s="94"/>
      <c r="B2597" s="93"/>
      <c r="H2597" s="95"/>
    </row>
    <row r="2598" spans="1:8" x14ac:dyDescent="0.25">
      <c r="A2598" s="94"/>
      <c r="B2598" s="93"/>
      <c r="H2598" s="95"/>
    </row>
    <row r="2599" spans="1:8" x14ac:dyDescent="0.25">
      <c r="A2599" s="94"/>
      <c r="B2599" s="93"/>
      <c r="H2599" s="95"/>
    </row>
    <row r="2600" spans="1:8" x14ac:dyDescent="0.25">
      <c r="A2600" s="94"/>
      <c r="B2600" s="93"/>
      <c r="H2600" s="95"/>
    </row>
    <row r="2601" spans="1:8" x14ac:dyDescent="0.25">
      <c r="A2601" s="94"/>
      <c r="B2601" s="93"/>
      <c r="H2601" s="95"/>
    </row>
    <row r="2602" spans="1:8" x14ac:dyDescent="0.25">
      <c r="A2602" s="94"/>
      <c r="B2602" s="93"/>
      <c r="H2602" s="95"/>
    </row>
    <row r="2603" spans="1:8" x14ac:dyDescent="0.25">
      <c r="A2603" s="94"/>
      <c r="B2603" s="93"/>
      <c r="H2603" s="95"/>
    </row>
    <row r="2604" spans="1:8" x14ac:dyDescent="0.25">
      <c r="A2604" s="94"/>
      <c r="B2604" s="93"/>
      <c r="H2604" s="95"/>
    </row>
    <row r="2605" spans="1:8" x14ac:dyDescent="0.25">
      <c r="A2605" s="94"/>
      <c r="B2605" s="93"/>
      <c r="H2605" s="95"/>
    </row>
    <row r="2606" spans="1:8" x14ac:dyDescent="0.25">
      <c r="A2606" s="94"/>
      <c r="B2606" s="93"/>
      <c r="H2606" s="95"/>
    </row>
    <row r="2607" spans="1:8" x14ac:dyDescent="0.25">
      <c r="A2607" s="94"/>
      <c r="B2607" s="93"/>
      <c r="H2607" s="95"/>
    </row>
    <row r="2608" spans="1:8" x14ac:dyDescent="0.25">
      <c r="A2608" s="94"/>
      <c r="B2608" s="93"/>
      <c r="H2608" s="95"/>
    </row>
    <row r="2609" spans="1:8" x14ac:dyDescent="0.25">
      <c r="A2609" s="94"/>
      <c r="B2609" s="93"/>
      <c r="H2609" s="95"/>
    </row>
    <row r="2610" spans="1:8" x14ac:dyDescent="0.25">
      <c r="A2610" s="94"/>
      <c r="B2610" s="93"/>
      <c r="H2610" s="95"/>
    </row>
    <row r="2611" spans="1:8" x14ac:dyDescent="0.25">
      <c r="A2611" s="94"/>
      <c r="B2611" s="93"/>
      <c r="H2611" s="95"/>
    </row>
    <row r="2612" spans="1:8" x14ac:dyDescent="0.25">
      <c r="A2612" s="94"/>
      <c r="B2612" s="93"/>
      <c r="H2612" s="95"/>
    </row>
    <row r="2613" spans="1:8" x14ac:dyDescent="0.25">
      <c r="A2613" s="94"/>
      <c r="B2613" s="93"/>
      <c r="H2613" s="95"/>
    </row>
    <row r="2614" spans="1:8" x14ac:dyDescent="0.25">
      <c r="A2614" s="94"/>
      <c r="B2614" s="93"/>
      <c r="H2614" s="95"/>
    </row>
    <row r="2615" spans="1:8" x14ac:dyDescent="0.25">
      <c r="A2615" s="94"/>
      <c r="B2615" s="93"/>
      <c r="H2615" s="95"/>
    </row>
    <row r="2616" spans="1:8" x14ac:dyDescent="0.25">
      <c r="A2616" s="94"/>
      <c r="B2616" s="93"/>
      <c r="H2616" s="95"/>
    </row>
    <row r="2617" spans="1:8" x14ac:dyDescent="0.25">
      <c r="A2617" s="94"/>
      <c r="B2617" s="93"/>
      <c r="H2617" s="95"/>
    </row>
    <row r="2618" spans="1:8" x14ac:dyDescent="0.25">
      <c r="A2618" s="94"/>
      <c r="B2618" s="93"/>
      <c r="H2618" s="95"/>
    </row>
    <row r="2619" spans="1:8" x14ac:dyDescent="0.25">
      <c r="A2619" s="94"/>
      <c r="B2619" s="93"/>
      <c r="H2619" s="95"/>
    </row>
    <row r="2620" spans="1:8" x14ac:dyDescent="0.25">
      <c r="A2620" s="94"/>
      <c r="B2620" s="93"/>
      <c r="H2620" s="95"/>
    </row>
    <row r="2621" spans="1:8" x14ac:dyDescent="0.25">
      <c r="A2621" s="94"/>
      <c r="B2621" s="93"/>
      <c r="H2621" s="95"/>
    </row>
    <row r="2622" spans="1:8" x14ac:dyDescent="0.25">
      <c r="A2622" s="94"/>
      <c r="B2622" s="93"/>
      <c r="H2622" s="95"/>
    </row>
    <row r="2623" spans="1:8" x14ac:dyDescent="0.25">
      <c r="A2623" s="94"/>
      <c r="B2623" s="93"/>
      <c r="H2623" s="95"/>
    </row>
    <row r="2624" spans="1:8" x14ac:dyDescent="0.25">
      <c r="A2624" s="94"/>
      <c r="B2624" s="93"/>
      <c r="H2624" s="95"/>
    </row>
    <row r="2625" spans="1:8" x14ac:dyDescent="0.25">
      <c r="A2625" s="94"/>
      <c r="B2625" s="93"/>
      <c r="H2625" s="95"/>
    </row>
    <row r="2626" spans="1:8" x14ac:dyDescent="0.25">
      <c r="A2626" s="94"/>
      <c r="B2626" s="93"/>
      <c r="H2626" s="95"/>
    </row>
    <row r="2627" spans="1:8" x14ac:dyDescent="0.25">
      <c r="A2627" s="94"/>
      <c r="B2627" s="93"/>
      <c r="H2627" s="95"/>
    </row>
    <row r="2628" spans="1:8" x14ac:dyDescent="0.25">
      <c r="A2628" s="94"/>
      <c r="B2628" s="93"/>
      <c r="H2628" s="95"/>
    </row>
    <row r="2629" spans="1:8" x14ac:dyDescent="0.25">
      <c r="A2629" s="94"/>
      <c r="B2629" s="93"/>
      <c r="H2629" s="95"/>
    </row>
    <row r="2630" spans="1:8" x14ac:dyDescent="0.25">
      <c r="A2630" s="94"/>
      <c r="B2630" s="93"/>
      <c r="H2630" s="95"/>
    </row>
    <row r="2631" spans="1:8" x14ac:dyDescent="0.25">
      <c r="A2631" s="94"/>
      <c r="B2631" s="93"/>
      <c r="H2631" s="95"/>
    </row>
    <row r="2632" spans="1:8" x14ac:dyDescent="0.25">
      <c r="A2632" s="94"/>
      <c r="B2632" s="93"/>
      <c r="H2632" s="95"/>
    </row>
    <row r="2633" spans="1:8" x14ac:dyDescent="0.25">
      <c r="A2633" s="94"/>
      <c r="B2633" s="93"/>
      <c r="H2633" s="95"/>
    </row>
    <row r="2634" spans="1:8" x14ac:dyDescent="0.25">
      <c r="A2634" s="94"/>
      <c r="B2634" s="93"/>
      <c r="H2634" s="95"/>
    </row>
    <row r="2635" spans="1:8" x14ac:dyDescent="0.25">
      <c r="A2635" s="94"/>
      <c r="B2635" s="93"/>
      <c r="H2635" s="95"/>
    </row>
    <row r="2636" spans="1:8" x14ac:dyDescent="0.25">
      <c r="A2636" s="94"/>
      <c r="B2636" s="93"/>
      <c r="H2636" s="95"/>
    </row>
    <row r="2637" spans="1:8" x14ac:dyDescent="0.25">
      <c r="A2637" s="94"/>
      <c r="B2637" s="93"/>
      <c r="H2637" s="95"/>
    </row>
    <row r="2638" spans="1:8" x14ac:dyDescent="0.25">
      <c r="A2638" s="94"/>
      <c r="B2638" s="93"/>
      <c r="H2638" s="95"/>
    </row>
    <row r="2639" spans="1:8" x14ac:dyDescent="0.25">
      <c r="A2639" s="94"/>
      <c r="B2639" s="93"/>
      <c r="H2639" s="95"/>
    </row>
    <row r="2640" spans="1:8" x14ac:dyDescent="0.25">
      <c r="A2640" s="94"/>
      <c r="B2640" s="93"/>
      <c r="H2640" s="95"/>
    </row>
    <row r="2641" spans="1:8" x14ac:dyDescent="0.25">
      <c r="A2641" s="94"/>
      <c r="B2641" s="93"/>
      <c r="H2641" s="95"/>
    </row>
    <row r="2642" spans="1:8" x14ac:dyDescent="0.25">
      <c r="A2642" s="94"/>
      <c r="B2642" s="93"/>
      <c r="H2642" s="95"/>
    </row>
    <row r="2643" spans="1:8" x14ac:dyDescent="0.25">
      <c r="A2643" s="94"/>
      <c r="B2643" s="93"/>
      <c r="H2643" s="95"/>
    </row>
    <row r="2644" spans="1:8" x14ac:dyDescent="0.25">
      <c r="A2644" s="94"/>
      <c r="B2644" s="93"/>
      <c r="H2644" s="95"/>
    </row>
    <row r="2645" spans="1:8" x14ac:dyDescent="0.25">
      <c r="A2645" s="94"/>
      <c r="B2645" s="93"/>
      <c r="H2645" s="95"/>
    </row>
    <row r="2646" spans="1:8" x14ac:dyDescent="0.25">
      <c r="A2646" s="94"/>
      <c r="B2646" s="93"/>
      <c r="H2646" s="95"/>
    </row>
    <row r="2647" spans="1:8" x14ac:dyDescent="0.25">
      <c r="A2647" s="94"/>
      <c r="B2647" s="93"/>
      <c r="H2647" s="95"/>
    </row>
    <row r="2648" spans="1:8" x14ac:dyDescent="0.25">
      <c r="A2648" s="94"/>
      <c r="B2648" s="93"/>
      <c r="H2648" s="95"/>
    </row>
    <row r="2649" spans="1:8" x14ac:dyDescent="0.25">
      <c r="A2649" s="94"/>
      <c r="B2649" s="93"/>
      <c r="H2649" s="95"/>
    </row>
    <row r="2650" spans="1:8" x14ac:dyDescent="0.25">
      <c r="A2650" s="94"/>
      <c r="B2650" s="93"/>
      <c r="H2650" s="95"/>
    </row>
    <row r="2651" spans="1:8" x14ac:dyDescent="0.25">
      <c r="A2651" s="94"/>
      <c r="B2651" s="93"/>
      <c r="H2651" s="95"/>
    </row>
    <row r="2652" spans="1:8" x14ac:dyDescent="0.25">
      <c r="A2652" s="94"/>
      <c r="B2652" s="93"/>
      <c r="H2652" s="95"/>
    </row>
    <row r="2653" spans="1:8" x14ac:dyDescent="0.25">
      <c r="A2653" s="94"/>
      <c r="B2653" s="93"/>
      <c r="H2653" s="95"/>
    </row>
    <row r="2654" spans="1:8" x14ac:dyDescent="0.25">
      <c r="A2654" s="94"/>
      <c r="B2654" s="93"/>
      <c r="H2654" s="95"/>
    </row>
    <row r="2655" spans="1:8" x14ac:dyDescent="0.25">
      <c r="A2655" s="94"/>
      <c r="B2655" s="93"/>
      <c r="H2655" s="95"/>
    </row>
    <row r="2656" spans="1:8" x14ac:dyDescent="0.25">
      <c r="A2656" s="94"/>
      <c r="B2656" s="93"/>
      <c r="H2656" s="95"/>
    </row>
    <row r="2657" spans="1:8" x14ac:dyDescent="0.25">
      <c r="A2657" s="94"/>
      <c r="B2657" s="93"/>
      <c r="H2657" s="95"/>
    </row>
    <row r="2658" spans="1:8" x14ac:dyDescent="0.25">
      <c r="A2658" s="94"/>
      <c r="B2658" s="93"/>
      <c r="H2658" s="95"/>
    </row>
    <row r="2659" spans="1:8" x14ac:dyDescent="0.25">
      <c r="A2659" s="94"/>
      <c r="B2659" s="93"/>
      <c r="H2659" s="95"/>
    </row>
    <row r="2660" spans="1:8" x14ac:dyDescent="0.25">
      <c r="A2660" s="94"/>
      <c r="B2660" s="93"/>
      <c r="H2660" s="95"/>
    </row>
    <row r="2661" spans="1:8" x14ac:dyDescent="0.25">
      <c r="A2661" s="94"/>
      <c r="B2661" s="93"/>
      <c r="H2661" s="95"/>
    </row>
    <row r="2662" spans="1:8" x14ac:dyDescent="0.25">
      <c r="A2662" s="94"/>
      <c r="B2662" s="93"/>
      <c r="H2662" s="95"/>
    </row>
    <row r="2663" spans="1:8" x14ac:dyDescent="0.25">
      <c r="A2663" s="94"/>
      <c r="B2663" s="93"/>
      <c r="H2663" s="95"/>
    </row>
    <row r="2664" spans="1:8" x14ac:dyDescent="0.25">
      <c r="A2664" s="94"/>
      <c r="B2664" s="93"/>
      <c r="H2664" s="95"/>
    </row>
    <row r="2665" spans="1:8" x14ac:dyDescent="0.25">
      <c r="A2665" s="94"/>
      <c r="B2665" s="93"/>
      <c r="H2665" s="95"/>
    </row>
    <row r="2666" spans="1:8" x14ac:dyDescent="0.25">
      <c r="A2666" s="94"/>
      <c r="B2666" s="93"/>
      <c r="H2666" s="95"/>
    </row>
    <row r="2667" spans="1:8" x14ac:dyDescent="0.25">
      <c r="A2667" s="94"/>
      <c r="B2667" s="93"/>
      <c r="H2667" s="95"/>
    </row>
    <row r="2668" spans="1:8" x14ac:dyDescent="0.25">
      <c r="A2668" s="94"/>
      <c r="B2668" s="93"/>
      <c r="H2668" s="95"/>
    </row>
    <row r="2669" spans="1:8" x14ac:dyDescent="0.25">
      <c r="A2669" s="94"/>
      <c r="B2669" s="93"/>
      <c r="H2669" s="95"/>
    </row>
    <row r="2670" spans="1:8" x14ac:dyDescent="0.25">
      <c r="A2670" s="94"/>
      <c r="B2670" s="93"/>
      <c r="H2670" s="95"/>
    </row>
    <row r="2671" spans="1:8" x14ac:dyDescent="0.25">
      <c r="A2671" s="94"/>
      <c r="B2671" s="93"/>
      <c r="H2671" s="95"/>
    </row>
    <row r="2672" spans="1:8" x14ac:dyDescent="0.25">
      <c r="A2672" s="94"/>
      <c r="B2672" s="93"/>
      <c r="H2672" s="95"/>
    </row>
    <row r="2673" spans="1:8" x14ac:dyDescent="0.25">
      <c r="A2673" s="94"/>
      <c r="B2673" s="93"/>
      <c r="H2673" s="95"/>
    </row>
    <row r="2674" spans="1:8" x14ac:dyDescent="0.25">
      <c r="A2674" s="94"/>
      <c r="B2674" s="93"/>
      <c r="H2674" s="95"/>
    </row>
    <row r="2675" spans="1:8" x14ac:dyDescent="0.25">
      <c r="A2675" s="94"/>
      <c r="B2675" s="93"/>
      <c r="H2675" s="95"/>
    </row>
    <row r="2676" spans="1:8" x14ac:dyDescent="0.25">
      <c r="A2676" s="94"/>
      <c r="B2676" s="93"/>
      <c r="H2676" s="95"/>
    </row>
    <row r="2677" spans="1:8" x14ac:dyDescent="0.25">
      <c r="A2677" s="94"/>
      <c r="B2677" s="93"/>
      <c r="H2677" s="95"/>
    </row>
    <row r="2678" spans="1:8" x14ac:dyDescent="0.25">
      <c r="A2678" s="94"/>
      <c r="B2678" s="93"/>
      <c r="H2678" s="95"/>
    </row>
    <row r="2679" spans="1:8" x14ac:dyDescent="0.25">
      <c r="A2679" s="94"/>
      <c r="B2679" s="93"/>
      <c r="H2679" s="95"/>
    </row>
    <row r="2680" spans="1:8" x14ac:dyDescent="0.25">
      <c r="A2680" s="94"/>
      <c r="B2680" s="93"/>
      <c r="H2680" s="95"/>
    </row>
    <row r="2681" spans="1:8" x14ac:dyDescent="0.25">
      <c r="A2681" s="94"/>
      <c r="B2681" s="93"/>
      <c r="H2681" s="95"/>
    </row>
    <row r="2682" spans="1:8" x14ac:dyDescent="0.25">
      <c r="A2682" s="94"/>
      <c r="B2682" s="93"/>
      <c r="H2682" s="95"/>
    </row>
    <row r="2683" spans="1:8" x14ac:dyDescent="0.25">
      <c r="A2683" s="94"/>
      <c r="B2683" s="93"/>
      <c r="H2683" s="95"/>
    </row>
    <row r="2684" spans="1:8" x14ac:dyDescent="0.25">
      <c r="A2684" s="94"/>
      <c r="B2684" s="93"/>
      <c r="H2684" s="95"/>
    </row>
    <row r="2685" spans="1:8" x14ac:dyDescent="0.25">
      <c r="A2685" s="94"/>
      <c r="B2685" s="93"/>
      <c r="H2685" s="95"/>
    </row>
    <row r="2686" spans="1:8" x14ac:dyDescent="0.25">
      <c r="A2686" s="94"/>
      <c r="B2686" s="93"/>
      <c r="H2686" s="95"/>
    </row>
    <row r="2687" spans="1:8" x14ac:dyDescent="0.25">
      <c r="A2687" s="94"/>
      <c r="B2687" s="93"/>
      <c r="H2687" s="95"/>
    </row>
    <row r="2688" spans="1:8" x14ac:dyDescent="0.25">
      <c r="A2688" s="94"/>
      <c r="B2688" s="93"/>
      <c r="H2688" s="95"/>
    </row>
    <row r="2689" spans="1:8" x14ac:dyDescent="0.25">
      <c r="A2689" s="94"/>
      <c r="B2689" s="93"/>
      <c r="H2689" s="95"/>
    </row>
    <row r="2690" spans="1:8" x14ac:dyDescent="0.25">
      <c r="A2690" s="94"/>
      <c r="B2690" s="93"/>
      <c r="H2690" s="95"/>
    </row>
    <row r="2691" spans="1:8" x14ac:dyDescent="0.25">
      <c r="A2691" s="94"/>
      <c r="B2691" s="93"/>
      <c r="H2691" s="95"/>
    </row>
    <row r="2692" spans="1:8" x14ac:dyDescent="0.25">
      <c r="A2692" s="94"/>
      <c r="B2692" s="93"/>
      <c r="H2692" s="95"/>
    </row>
    <row r="2693" spans="1:8" x14ac:dyDescent="0.25">
      <c r="A2693" s="94"/>
      <c r="B2693" s="93"/>
      <c r="H2693" s="95"/>
    </row>
    <row r="2694" spans="1:8" x14ac:dyDescent="0.25">
      <c r="A2694" s="94"/>
      <c r="B2694" s="93"/>
      <c r="H2694" s="95"/>
    </row>
    <row r="2695" spans="1:8" x14ac:dyDescent="0.25">
      <c r="A2695" s="94"/>
      <c r="B2695" s="93"/>
      <c r="H2695" s="95"/>
    </row>
    <row r="2696" spans="1:8" x14ac:dyDescent="0.25">
      <c r="A2696" s="94"/>
      <c r="B2696" s="93"/>
      <c r="H2696" s="95"/>
    </row>
    <row r="2697" spans="1:8" x14ac:dyDescent="0.25">
      <c r="A2697" s="94"/>
      <c r="B2697" s="93"/>
      <c r="H2697" s="95"/>
    </row>
    <row r="2698" spans="1:8" x14ac:dyDescent="0.25">
      <c r="A2698" s="94"/>
      <c r="B2698" s="93"/>
      <c r="H2698" s="95"/>
    </row>
    <row r="2699" spans="1:8" x14ac:dyDescent="0.25">
      <c r="A2699" s="94"/>
      <c r="B2699" s="93"/>
      <c r="H2699" s="95"/>
    </row>
    <row r="2700" spans="1:8" x14ac:dyDescent="0.25">
      <c r="A2700" s="94"/>
      <c r="B2700" s="93"/>
      <c r="H2700" s="95"/>
    </row>
    <row r="2701" spans="1:8" x14ac:dyDescent="0.25">
      <c r="A2701" s="94"/>
      <c r="B2701" s="93"/>
      <c r="H2701" s="95"/>
    </row>
    <row r="2702" spans="1:8" x14ac:dyDescent="0.25">
      <c r="A2702" s="94"/>
      <c r="B2702" s="93"/>
      <c r="H2702" s="95"/>
    </row>
    <row r="2703" spans="1:8" x14ac:dyDescent="0.25">
      <c r="A2703" s="94"/>
      <c r="B2703" s="93"/>
      <c r="H2703" s="95"/>
    </row>
    <row r="2704" spans="1:8" x14ac:dyDescent="0.25">
      <c r="A2704" s="94"/>
      <c r="B2704" s="93"/>
      <c r="H2704" s="95"/>
    </row>
    <row r="2705" spans="1:8" x14ac:dyDescent="0.25">
      <c r="A2705" s="94"/>
      <c r="B2705" s="93"/>
      <c r="H2705" s="95"/>
    </row>
    <row r="2706" spans="1:8" x14ac:dyDescent="0.25">
      <c r="A2706" s="94"/>
      <c r="B2706" s="93"/>
      <c r="H2706" s="95"/>
    </row>
    <row r="2707" spans="1:8" x14ac:dyDescent="0.25">
      <c r="A2707" s="94"/>
      <c r="B2707" s="93"/>
      <c r="H2707" s="95"/>
    </row>
    <row r="2708" spans="1:8" x14ac:dyDescent="0.25">
      <c r="A2708" s="94"/>
      <c r="B2708" s="93"/>
      <c r="H2708" s="95"/>
    </row>
    <row r="2709" spans="1:8" x14ac:dyDescent="0.25">
      <c r="A2709" s="94"/>
      <c r="B2709" s="93"/>
      <c r="H2709" s="95"/>
    </row>
    <row r="2710" spans="1:8" x14ac:dyDescent="0.25">
      <c r="A2710" s="94"/>
      <c r="B2710" s="93"/>
      <c r="H2710" s="95"/>
    </row>
    <row r="2711" spans="1:8" x14ac:dyDescent="0.25">
      <c r="A2711" s="94"/>
      <c r="B2711" s="93"/>
      <c r="H2711" s="95"/>
    </row>
    <row r="2712" spans="1:8" x14ac:dyDescent="0.25">
      <c r="A2712" s="94"/>
      <c r="B2712" s="93"/>
      <c r="H2712" s="95"/>
    </row>
    <row r="2713" spans="1:8" x14ac:dyDescent="0.25">
      <c r="A2713" s="94"/>
      <c r="B2713" s="93"/>
      <c r="H2713" s="95"/>
    </row>
    <row r="2714" spans="1:8" x14ac:dyDescent="0.25">
      <c r="A2714" s="94"/>
      <c r="B2714" s="93"/>
      <c r="H2714" s="95"/>
    </row>
    <row r="2715" spans="1:8" x14ac:dyDescent="0.25">
      <c r="A2715" s="94"/>
      <c r="B2715" s="93"/>
      <c r="H2715" s="95"/>
    </row>
    <row r="2716" spans="1:8" x14ac:dyDescent="0.25">
      <c r="A2716" s="94"/>
      <c r="B2716" s="93"/>
      <c r="H2716" s="95"/>
    </row>
    <row r="2717" spans="1:8" x14ac:dyDescent="0.25">
      <c r="A2717" s="94"/>
      <c r="B2717" s="93"/>
      <c r="H2717" s="95"/>
    </row>
    <row r="2718" spans="1:8" x14ac:dyDescent="0.25">
      <c r="A2718" s="94"/>
      <c r="B2718" s="93"/>
      <c r="H2718" s="95"/>
    </row>
    <row r="2719" spans="1:8" x14ac:dyDescent="0.25">
      <c r="A2719" s="94"/>
      <c r="B2719" s="93"/>
      <c r="H2719" s="95"/>
    </row>
    <row r="2720" spans="1:8" x14ac:dyDescent="0.25">
      <c r="A2720" s="94"/>
      <c r="B2720" s="93"/>
      <c r="H2720" s="95"/>
    </row>
    <row r="2721" spans="1:8" x14ac:dyDescent="0.25">
      <c r="A2721" s="94"/>
      <c r="B2721" s="93"/>
      <c r="H2721" s="95"/>
    </row>
    <row r="2722" spans="1:8" x14ac:dyDescent="0.25">
      <c r="A2722" s="94"/>
      <c r="B2722" s="93"/>
      <c r="H2722" s="95"/>
    </row>
    <row r="2723" spans="1:8" x14ac:dyDescent="0.25">
      <c r="A2723" s="94"/>
      <c r="B2723" s="93"/>
      <c r="H2723" s="95"/>
    </row>
    <row r="2724" spans="1:8" x14ac:dyDescent="0.25">
      <c r="A2724" s="94"/>
      <c r="B2724" s="93"/>
      <c r="H2724" s="95"/>
    </row>
    <row r="2725" spans="1:8" x14ac:dyDescent="0.25">
      <c r="A2725" s="94"/>
      <c r="B2725" s="93"/>
      <c r="H2725" s="95"/>
    </row>
    <row r="2726" spans="1:8" x14ac:dyDescent="0.25">
      <c r="A2726" s="94"/>
      <c r="B2726" s="93"/>
      <c r="H2726" s="95"/>
    </row>
    <row r="2727" spans="1:8" x14ac:dyDescent="0.25">
      <c r="A2727" s="94"/>
      <c r="B2727" s="93"/>
      <c r="H2727" s="95"/>
    </row>
    <row r="2728" spans="1:8" x14ac:dyDescent="0.25">
      <c r="A2728" s="94"/>
      <c r="B2728" s="93"/>
      <c r="H2728" s="95"/>
    </row>
    <row r="2729" spans="1:8" x14ac:dyDescent="0.25">
      <c r="A2729" s="94"/>
      <c r="B2729" s="93"/>
      <c r="H2729" s="95"/>
    </row>
    <row r="2730" spans="1:8" x14ac:dyDescent="0.25">
      <c r="A2730" s="94"/>
      <c r="B2730" s="93"/>
      <c r="H2730" s="95"/>
    </row>
    <row r="2731" spans="1:8" x14ac:dyDescent="0.25">
      <c r="A2731" s="94"/>
      <c r="B2731" s="93"/>
      <c r="H2731" s="95"/>
    </row>
    <row r="2732" spans="1:8" x14ac:dyDescent="0.25">
      <c r="A2732" s="94"/>
      <c r="B2732" s="93"/>
      <c r="H2732" s="95"/>
    </row>
    <row r="2733" spans="1:8" x14ac:dyDescent="0.25">
      <c r="A2733" s="94"/>
      <c r="B2733" s="93"/>
      <c r="H2733" s="95"/>
    </row>
    <row r="2734" spans="1:8" x14ac:dyDescent="0.25">
      <c r="A2734" s="94"/>
      <c r="B2734" s="93"/>
      <c r="H2734" s="95"/>
    </row>
    <row r="2735" spans="1:8" x14ac:dyDescent="0.25">
      <c r="A2735" s="94"/>
      <c r="B2735" s="93"/>
      <c r="H2735" s="95"/>
    </row>
    <row r="2736" spans="1:8" x14ac:dyDescent="0.25">
      <c r="A2736" s="94"/>
      <c r="B2736" s="93"/>
      <c r="H2736" s="95"/>
    </row>
    <row r="2737" spans="1:8" x14ac:dyDescent="0.25">
      <c r="A2737" s="94"/>
      <c r="B2737" s="93"/>
      <c r="H2737" s="95"/>
    </row>
    <row r="2738" spans="1:8" x14ac:dyDescent="0.25">
      <c r="A2738" s="94"/>
      <c r="B2738" s="93"/>
      <c r="H2738" s="95"/>
    </row>
    <row r="2739" spans="1:8" x14ac:dyDescent="0.25">
      <c r="A2739" s="94"/>
      <c r="B2739" s="93"/>
      <c r="H2739" s="95"/>
    </row>
    <row r="2740" spans="1:8" x14ac:dyDescent="0.25">
      <c r="A2740" s="94"/>
      <c r="B2740" s="93"/>
      <c r="H2740" s="95"/>
    </row>
    <row r="2741" spans="1:8" x14ac:dyDescent="0.25">
      <c r="A2741" s="94"/>
      <c r="B2741" s="93"/>
      <c r="H2741" s="95"/>
    </row>
    <row r="2742" spans="1:8" x14ac:dyDescent="0.25">
      <c r="A2742" s="94"/>
      <c r="B2742" s="93"/>
      <c r="H2742" s="95"/>
    </row>
    <row r="2743" spans="1:8" x14ac:dyDescent="0.25">
      <c r="A2743" s="94"/>
      <c r="B2743" s="93"/>
      <c r="H2743" s="95"/>
    </row>
    <row r="2744" spans="1:8" x14ac:dyDescent="0.25">
      <c r="A2744" s="94"/>
      <c r="B2744" s="93"/>
      <c r="H2744" s="95"/>
    </row>
    <row r="2745" spans="1:8" x14ac:dyDescent="0.25">
      <c r="A2745" s="94"/>
      <c r="B2745" s="93"/>
      <c r="H2745" s="95"/>
    </row>
    <row r="2746" spans="1:8" x14ac:dyDescent="0.25">
      <c r="A2746" s="94"/>
      <c r="B2746" s="93"/>
      <c r="H2746" s="95"/>
    </row>
    <row r="2747" spans="1:8" x14ac:dyDescent="0.25">
      <c r="A2747" s="94"/>
      <c r="B2747" s="93"/>
      <c r="H2747" s="95"/>
    </row>
    <row r="2748" spans="1:8" x14ac:dyDescent="0.25">
      <c r="A2748" s="94"/>
      <c r="B2748" s="93"/>
      <c r="H2748" s="95"/>
    </row>
    <row r="2749" spans="1:8" x14ac:dyDescent="0.25">
      <c r="A2749" s="94"/>
      <c r="B2749" s="93"/>
      <c r="H2749" s="95"/>
    </row>
    <row r="2750" spans="1:8" x14ac:dyDescent="0.25">
      <c r="A2750" s="94"/>
      <c r="B2750" s="93"/>
      <c r="H2750" s="95"/>
    </row>
    <row r="2751" spans="1:8" x14ac:dyDescent="0.25">
      <c r="A2751" s="94"/>
      <c r="B2751" s="93"/>
      <c r="H2751" s="95"/>
    </row>
    <row r="2752" spans="1:8" x14ac:dyDescent="0.25">
      <c r="A2752" s="94"/>
      <c r="B2752" s="93"/>
      <c r="H2752" s="95"/>
    </row>
    <row r="2753" spans="1:8" x14ac:dyDescent="0.25">
      <c r="A2753" s="94"/>
      <c r="B2753" s="93"/>
      <c r="H2753" s="95"/>
    </row>
    <row r="2754" spans="1:8" x14ac:dyDescent="0.25">
      <c r="A2754" s="94"/>
      <c r="B2754" s="93"/>
      <c r="H2754" s="95"/>
    </row>
    <row r="2755" spans="1:8" x14ac:dyDescent="0.25">
      <c r="A2755" s="94"/>
      <c r="B2755" s="93"/>
      <c r="H2755" s="95"/>
    </row>
    <row r="2756" spans="1:8" x14ac:dyDescent="0.25">
      <c r="A2756" s="94"/>
      <c r="B2756" s="93"/>
      <c r="H2756" s="95"/>
    </row>
    <row r="2757" spans="1:8" x14ac:dyDescent="0.25">
      <c r="A2757" s="94"/>
      <c r="B2757" s="93"/>
      <c r="H2757" s="95"/>
    </row>
    <row r="2758" spans="1:8" x14ac:dyDescent="0.25">
      <c r="A2758" s="94"/>
      <c r="B2758" s="93"/>
      <c r="H2758" s="95"/>
    </row>
    <row r="2759" spans="1:8" x14ac:dyDescent="0.25">
      <c r="A2759" s="94"/>
      <c r="B2759" s="93"/>
      <c r="H2759" s="95"/>
    </row>
    <row r="2760" spans="1:8" x14ac:dyDescent="0.25">
      <c r="A2760" s="94"/>
      <c r="B2760" s="93"/>
      <c r="H2760" s="95"/>
    </row>
    <row r="2761" spans="1:8" x14ac:dyDescent="0.25">
      <c r="A2761" s="94"/>
      <c r="B2761" s="93"/>
      <c r="H2761" s="95"/>
    </row>
    <row r="2762" spans="1:8" x14ac:dyDescent="0.25">
      <c r="A2762" s="94"/>
      <c r="B2762" s="93"/>
      <c r="H2762" s="95"/>
    </row>
    <row r="2763" spans="1:8" x14ac:dyDescent="0.25">
      <c r="A2763" s="94"/>
      <c r="B2763" s="93"/>
      <c r="H2763" s="95"/>
    </row>
    <row r="2764" spans="1:8" x14ac:dyDescent="0.25">
      <c r="A2764" s="94"/>
      <c r="B2764" s="93"/>
      <c r="H2764" s="95"/>
    </row>
    <row r="2765" spans="1:8" x14ac:dyDescent="0.25">
      <c r="A2765" s="94"/>
      <c r="B2765" s="93"/>
      <c r="H2765" s="95"/>
    </row>
    <row r="2766" spans="1:8" x14ac:dyDescent="0.25">
      <c r="A2766" s="94"/>
      <c r="B2766" s="93"/>
      <c r="H2766" s="95"/>
    </row>
    <row r="2767" spans="1:8" x14ac:dyDescent="0.25">
      <c r="A2767" s="94"/>
      <c r="B2767" s="93"/>
      <c r="H2767" s="95"/>
    </row>
    <row r="2768" spans="1:8" x14ac:dyDescent="0.25">
      <c r="A2768" s="94"/>
      <c r="B2768" s="93"/>
      <c r="H2768" s="95"/>
    </row>
    <row r="2769" spans="1:8" x14ac:dyDescent="0.25">
      <c r="A2769" s="94"/>
      <c r="B2769" s="93"/>
      <c r="H2769" s="95"/>
    </row>
    <row r="2770" spans="1:8" x14ac:dyDescent="0.25">
      <c r="A2770" s="94"/>
      <c r="B2770" s="93"/>
      <c r="H2770" s="95"/>
    </row>
    <row r="2771" spans="1:8" x14ac:dyDescent="0.25">
      <c r="A2771" s="94"/>
      <c r="B2771" s="93"/>
      <c r="H2771" s="95"/>
    </row>
    <row r="2772" spans="1:8" x14ac:dyDescent="0.25">
      <c r="A2772" s="94"/>
      <c r="B2772" s="93"/>
      <c r="H2772" s="95"/>
    </row>
    <row r="2773" spans="1:8" x14ac:dyDescent="0.25">
      <c r="A2773" s="94"/>
      <c r="B2773" s="93"/>
      <c r="H2773" s="95"/>
    </row>
    <row r="2774" spans="1:8" x14ac:dyDescent="0.25">
      <c r="A2774" s="94"/>
      <c r="B2774" s="93"/>
      <c r="H2774" s="95"/>
    </row>
    <row r="2775" spans="1:8" x14ac:dyDescent="0.25">
      <c r="A2775" s="94"/>
      <c r="B2775" s="93"/>
      <c r="H2775" s="95"/>
    </row>
    <row r="2776" spans="1:8" x14ac:dyDescent="0.25">
      <c r="A2776" s="94"/>
      <c r="B2776" s="93"/>
      <c r="H2776" s="95"/>
    </row>
    <row r="2777" spans="1:8" x14ac:dyDescent="0.25">
      <c r="A2777" s="94"/>
      <c r="B2777" s="93"/>
      <c r="H2777" s="95"/>
    </row>
    <row r="2778" spans="1:8" x14ac:dyDescent="0.25">
      <c r="A2778" s="94"/>
      <c r="B2778" s="93"/>
      <c r="H2778" s="95"/>
    </row>
    <row r="2779" spans="1:8" x14ac:dyDescent="0.25">
      <c r="A2779" s="94"/>
      <c r="B2779" s="93"/>
      <c r="H2779" s="95"/>
    </row>
    <row r="2780" spans="1:8" x14ac:dyDescent="0.25">
      <c r="A2780" s="94"/>
      <c r="B2780" s="93"/>
      <c r="H2780" s="95"/>
    </row>
    <row r="2781" spans="1:8" x14ac:dyDescent="0.25">
      <c r="A2781" s="94"/>
      <c r="B2781" s="93"/>
      <c r="H2781" s="95"/>
    </row>
    <row r="2782" spans="1:8" x14ac:dyDescent="0.25">
      <c r="A2782" s="94"/>
      <c r="B2782" s="93"/>
      <c r="H2782" s="95"/>
    </row>
    <row r="2783" spans="1:8" x14ac:dyDescent="0.25">
      <c r="A2783" s="94"/>
      <c r="B2783" s="93"/>
      <c r="H2783" s="95"/>
    </row>
    <row r="2784" spans="1:8" x14ac:dyDescent="0.25">
      <c r="A2784" s="94"/>
      <c r="B2784" s="93"/>
      <c r="H2784" s="95"/>
    </row>
    <row r="2785" spans="1:8" x14ac:dyDescent="0.25">
      <c r="A2785" s="94"/>
      <c r="B2785" s="93"/>
      <c r="H2785" s="95"/>
    </row>
    <row r="2786" spans="1:8" x14ac:dyDescent="0.25">
      <c r="A2786" s="94"/>
      <c r="B2786" s="93"/>
      <c r="H2786" s="95"/>
    </row>
    <row r="2787" spans="1:8" x14ac:dyDescent="0.25">
      <c r="A2787" s="94"/>
      <c r="B2787" s="93"/>
      <c r="H2787" s="95"/>
    </row>
    <row r="2788" spans="1:8" x14ac:dyDescent="0.25">
      <c r="A2788" s="94"/>
      <c r="B2788" s="93"/>
      <c r="H2788" s="95"/>
    </row>
    <row r="2789" spans="1:8" x14ac:dyDescent="0.25">
      <c r="A2789" s="94"/>
      <c r="B2789" s="93"/>
      <c r="H2789" s="95"/>
    </row>
    <row r="2790" spans="1:8" x14ac:dyDescent="0.25">
      <c r="A2790" s="94"/>
      <c r="B2790" s="93"/>
      <c r="H2790" s="95"/>
    </row>
    <row r="2791" spans="1:8" x14ac:dyDescent="0.25">
      <c r="A2791" s="94"/>
      <c r="B2791" s="93"/>
      <c r="H2791" s="95"/>
    </row>
    <row r="2792" spans="1:8" x14ac:dyDescent="0.25">
      <c r="A2792" s="94"/>
      <c r="B2792" s="93"/>
      <c r="H2792" s="95"/>
    </row>
    <row r="2793" spans="1:8" x14ac:dyDescent="0.25">
      <c r="A2793" s="94"/>
      <c r="B2793" s="93"/>
      <c r="H2793" s="95"/>
    </row>
    <row r="2794" spans="1:8" x14ac:dyDescent="0.25">
      <c r="A2794" s="94"/>
      <c r="B2794" s="93"/>
      <c r="H2794" s="95"/>
    </row>
    <row r="2795" spans="1:8" x14ac:dyDescent="0.25">
      <c r="A2795" s="94"/>
      <c r="B2795" s="93"/>
      <c r="H2795" s="95"/>
    </row>
    <row r="2796" spans="1:8" x14ac:dyDescent="0.25">
      <c r="A2796" s="94"/>
      <c r="B2796" s="93"/>
      <c r="H2796" s="95"/>
    </row>
    <row r="2797" spans="1:8" x14ac:dyDescent="0.25">
      <c r="A2797" s="94"/>
      <c r="B2797" s="93"/>
      <c r="H2797" s="95"/>
    </row>
    <row r="2798" spans="1:8" x14ac:dyDescent="0.25">
      <c r="A2798" s="94"/>
      <c r="B2798" s="93"/>
      <c r="H2798" s="95"/>
    </row>
    <row r="2799" spans="1:8" x14ac:dyDescent="0.25">
      <c r="A2799" s="94"/>
      <c r="B2799" s="93"/>
      <c r="H2799" s="95"/>
    </row>
    <row r="2800" spans="1:8" x14ac:dyDescent="0.25">
      <c r="A2800" s="94"/>
      <c r="B2800" s="93"/>
      <c r="H2800" s="95"/>
    </row>
    <row r="2801" spans="1:8" x14ac:dyDescent="0.25">
      <c r="A2801" s="94"/>
      <c r="B2801" s="93"/>
      <c r="H2801" s="95"/>
    </row>
    <row r="2802" spans="1:8" x14ac:dyDescent="0.25">
      <c r="A2802" s="94"/>
      <c r="B2802" s="93"/>
      <c r="H2802" s="95"/>
    </row>
    <row r="2803" spans="1:8" x14ac:dyDescent="0.25">
      <c r="A2803" s="94"/>
      <c r="B2803" s="93"/>
      <c r="H2803" s="95"/>
    </row>
    <row r="2804" spans="1:8" x14ac:dyDescent="0.25">
      <c r="A2804" s="94"/>
      <c r="B2804" s="93"/>
      <c r="H2804" s="95"/>
    </row>
    <row r="2805" spans="1:8" x14ac:dyDescent="0.25">
      <c r="A2805" s="94"/>
      <c r="B2805" s="93"/>
      <c r="H2805" s="95"/>
    </row>
    <row r="2806" spans="1:8" x14ac:dyDescent="0.25">
      <c r="A2806" s="94"/>
      <c r="B2806" s="93"/>
      <c r="H2806" s="95"/>
    </row>
    <row r="2807" spans="1:8" x14ac:dyDescent="0.25">
      <c r="A2807" s="94"/>
      <c r="B2807" s="93"/>
      <c r="H2807" s="95"/>
    </row>
    <row r="2808" spans="1:8" x14ac:dyDescent="0.25">
      <c r="A2808" s="94"/>
      <c r="B2808" s="93"/>
      <c r="H2808" s="95"/>
    </row>
    <row r="2809" spans="1:8" x14ac:dyDescent="0.25">
      <c r="A2809" s="94"/>
      <c r="B2809" s="93"/>
      <c r="H2809" s="95"/>
    </row>
    <row r="2810" spans="1:8" x14ac:dyDescent="0.25">
      <c r="A2810" s="94"/>
      <c r="B2810" s="93"/>
      <c r="H2810" s="95"/>
    </row>
    <row r="2811" spans="1:8" x14ac:dyDescent="0.25">
      <c r="A2811" s="94"/>
      <c r="B2811" s="93"/>
      <c r="H2811" s="95"/>
    </row>
    <row r="2812" spans="1:8" x14ac:dyDescent="0.25">
      <c r="A2812" s="94"/>
      <c r="B2812" s="93"/>
      <c r="H2812" s="95"/>
    </row>
    <row r="2813" spans="1:8" x14ac:dyDescent="0.25">
      <c r="A2813" s="94"/>
      <c r="B2813" s="93"/>
      <c r="H2813" s="95"/>
    </row>
    <row r="2814" spans="1:8" x14ac:dyDescent="0.25">
      <c r="A2814" s="94"/>
      <c r="B2814" s="93"/>
      <c r="H2814" s="95"/>
    </row>
    <row r="2815" spans="1:8" x14ac:dyDescent="0.25">
      <c r="A2815" s="94"/>
      <c r="B2815" s="93"/>
      <c r="H2815" s="95"/>
    </row>
    <row r="2816" spans="1:8" x14ac:dyDescent="0.25">
      <c r="A2816" s="94"/>
      <c r="B2816" s="93"/>
      <c r="H2816" s="95"/>
    </row>
    <row r="2817" spans="1:8" x14ac:dyDescent="0.25">
      <c r="A2817" s="94"/>
      <c r="B2817" s="93"/>
      <c r="H2817" s="95"/>
    </row>
    <row r="2818" spans="1:8" x14ac:dyDescent="0.25">
      <c r="A2818" s="94"/>
      <c r="B2818" s="93"/>
      <c r="H2818" s="95"/>
    </row>
    <row r="2819" spans="1:8" x14ac:dyDescent="0.25">
      <c r="A2819" s="94"/>
      <c r="B2819" s="93"/>
      <c r="H2819" s="95"/>
    </row>
    <row r="2820" spans="1:8" x14ac:dyDescent="0.25">
      <c r="A2820" s="94"/>
      <c r="B2820" s="93"/>
      <c r="H2820" s="95"/>
    </row>
    <row r="2821" spans="1:8" x14ac:dyDescent="0.25">
      <c r="A2821" s="94"/>
      <c r="B2821" s="93"/>
      <c r="H2821" s="95"/>
    </row>
    <row r="2822" spans="1:8" x14ac:dyDescent="0.25">
      <c r="A2822" s="94"/>
      <c r="B2822" s="93"/>
      <c r="H2822" s="95"/>
    </row>
    <row r="2823" spans="1:8" x14ac:dyDescent="0.25">
      <c r="A2823" s="94"/>
      <c r="B2823" s="93"/>
      <c r="H2823" s="95"/>
    </row>
    <row r="2824" spans="1:8" x14ac:dyDescent="0.25">
      <c r="A2824" s="94"/>
      <c r="B2824" s="93"/>
      <c r="H2824" s="95"/>
    </row>
    <row r="2825" spans="1:8" x14ac:dyDescent="0.25">
      <c r="A2825" s="94"/>
      <c r="B2825" s="93"/>
      <c r="H2825" s="95"/>
    </row>
    <row r="2826" spans="1:8" x14ac:dyDescent="0.25">
      <c r="A2826" s="94"/>
      <c r="B2826" s="93"/>
      <c r="H2826" s="95"/>
    </row>
    <row r="2827" spans="1:8" x14ac:dyDescent="0.25">
      <c r="A2827" s="94"/>
      <c r="B2827" s="93"/>
      <c r="H2827" s="95"/>
    </row>
    <row r="2828" spans="1:8" x14ac:dyDescent="0.25">
      <c r="A2828" s="94"/>
      <c r="B2828" s="93"/>
      <c r="H2828" s="95"/>
    </row>
    <row r="2829" spans="1:8" x14ac:dyDescent="0.25">
      <c r="A2829" s="94"/>
      <c r="B2829" s="93"/>
      <c r="H2829" s="95"/>
    </row>
    <row r="2830" spans="1:8" x14ac:dyDescent="0.25">
      <c r="A2830" s="94"/>
      <c r="B2830" s="93"/>
      <c r="H2830" s="95"/>
    </row>
    <row r="2831" spans="1:8" x14ac:dyDescent="0.25">
      <c r="A2831" s="94"/>
      <c r="B2831" s="93"/>
      <c r="H2831" s="95"/>
    </row>
    <row r="2832" spans="1:8" x14ac:dyDescent="0.25">
      <c r="A2832" s="94"/>
      <c r="B2832" s="93"/>
      <c r="H2832" s="95"/>
    </row>
    <row r="2833" spans="1:8" x14ac:dyDescent="0.25">
      <c r="A2833" s="94"/>
      <c r="B2833" s="93"/>
      <c r="H2833" s="95"/>
    </row>
    <row r="2834" spans="1:8" x14ac:dyDescent="0.25">
      <c r="A2834" s="94"/>
      <c r="B2834" s="93"/>
      <c r="H2834" s="95"/>
    </row>
    <row r="2835" spans="1:8" x14ac:dyDescent="0.25">
      <c r="A2835" s="94"/>
      <c r="B2835" s="93"/>
      <c r="H2835" s="95"/>
    </row>
    <row r="2836" spans="1:8" x14ac:dyDescent="0.25">
      <c r="A2836" s="94"/>
      <c r="B2836" s="93"/>
      <c r="H2836" s="95"/>
    </row>
    <row r="2837" spans="1:8" x14ac:dyDescent="0.25">
      <c r="A2837" s="94"/>
      <c r="B2837" s="93"/>
      <c r="H2837" s="95"/>
    </row>
    <row r="2838" spans="1:8" x14ac:dyDescent="0.25">
      <c r="A2838" s="94"/>
      <c r="B2838" s="93"/>
      <c r="H2838" s="95"/>
    </row>
    <row r="2839" spans="1:8" x14ac:dyDescent="0.25">
      <c r="A2839" s="94"/>
      <c r="B2839" s="93"/>
      <c r="H2839" s="95"/>
    </row>
    <row r="2840" spans="1:8" x14ac:dyDescent="0.25">
      <c r="A2840" s="94"/>
      <c r="B2840" s="93"/>
      <c r="H2840" s="95"/>
    </row>
    <row r="2841" spans="1:8" x14ac:dyDescent="0.25">
      <c r="A2841" s="94"/>
      <c r="B2841" s="93"/>
      <c r="H2841" s="95"/>
    </row>
    <row r="2842" spans="1:8" x14ac:dyDescent="0.25">
      <c r="A2842" s="94"/>
      <c r="B2842" s="93"/>
      <c r="H2842" s="95"/>
    </row>
    <row r="2843" spans="1:8" x14ac:dyDescent="0.25">
      <c r="A2843" s="94"/>
      <c r="B2843" s="93"/>
      <c r="H2843" s="95"/>
    </row>
    <row r="2844" spans="1:8" x14ac:dyDescent="0.25">
      <c r="A2844" s="94"/>
      <c r="B2844" s="93"/>
      <c r="H2844" s="95"/>
    </row>
    <row r="2845" spans="1:8" x14ac:dyDescent="0.25">
      <c r="A2845" s="94"/>
      <c r="B2845" s="93"/>
      <c r="H2845" s="95"/>
    </row>
    <row r="2846" spans="1:8" x14ac:dyDescent="0.25">
      <c r="A2846" s="94"/>
      <c r="B2846" s="93"/>
      <c r="H2846" s="95"/>
    </row>
    <row r="2847" spans="1:8" x14ac:dyDescent="0.25">
      <c r="A2847" s="94"/>
      <c r="B2847" s="93"/>
      <c r="H2847" s="95"/>
    </row>
    <row r="2848" spans="1:8" x14ac:dyDescent="0.25">
      <c r="A2848" s="94"/>
      <c r="B2848" s="93"/>
      <c r="H2848" s="95"/>
    </row>
    <row r="2849" spans="1:8" x14ac:dyDescent="0.25">
      <c r="A2849" s="94"/>
      <c r="B2849" s="93"/>
      <c r="H2849" s="95"/>
    </row>
    <row r="2850" spans="1:8" x14ac:dyDescent="0.25">
      <c r="A2850" s="94"/>
      <c r="B2850" s="93"/>
      <c r="H2850" s="95"/>
    </row>
    <row r="2851" spans="1:8" x14ac:dyDescent="0.25">
      <c r="A2851" s="94"/>
      <c r="B2851" s="93"/>
      <c r="H2851" s="95"/>
    </row>
    <row r="2852" spans="1:8" x14ac:dyDescent="0.25">
      <c r="A2852" s="94"/>
      <c r="B2852" s="93"/>
      <c r="H2852" s="95"/>
    </row>
    <row r="2853" spans="1:8" x14ac:dyDescent="0.25">
      <c r="A2853" s="94"/>
      <c r="B2853" s="93"/>
      <c r="H2853" s="95"/>
    </row>
    <row r="2854" spans="1:8" x14ac:dyDescent="0.25">
      <c r="A2854" s="94"/>
      <c r="B2854" s="93"/>
      <c r="H2854" s="95"/>
    </row>
    <row r="2855" spans="1:8" x14ac:dyDescent="0.25">
      <c r="A2855" s="94"/>
      <c r="B2855" s="93"/>
      <c r="H2855" s="95"/>
    </row>
    <row r="2856" spans="1:8" x14ac:dyDescent="0.25">
      <c r="A2856" s="94"/>
      <c r="B2856" s="93"/>
      <c r="H2856" s="95"/>
    </row>
    <row r="2857" spans="1:8" x14ac:dyDescent="0.25">
      <c r="A2857" s="94"/>
      <c r="B2857" s="93"/>
      <c r="H2857" s="95"/>
    </row>
    <row r="2858" spans="1:8" x14ac:dyDescent="0.25">
      <c r="A2858" s="94"/>
      <c r="B2858" s="93"/>
      <c r="H2858" s="95"/>
    </row>
    <row r="2859" spans="1:8" x14ac:dyDescent="0.25">
      <c r="A2859" s="94"/>
      <c r="B2859" s="93"/>
      <c r="H2859" s="95"/>
    </row>
    <row r="2860" spans="1:8" x14ac:dyDescent="0.25">
      <c r="A2860" s="94"/>
      <c r="B2860" s="93"/>
      <c r="H2860" s="95"/>
    </row>
    <row r="2861" spans="1:8" x14ac:dyDescent="0.25">
      <c r="A2861" s="94"/>
      <c r="B2861" s="93"/>
      <c r="H2861" s="95"/>
    </row>
    <row r="2862" spans="1:8" x14ac:dyDescent="0.25">
      <c r="A2862" s="94"/>
      <c r="B2862" s="93"/>
      <c r="H2862" s="95"/>
    </row>
    <row r="2863" spans="1:8" x14ac:dyDescent="0.25">
      <c r="A2863" s="94"/>
      <c r="B2863" s="93"/>
      <c r="H2863" s="95"/>
    </row>
    <row r="2864" spans="1:8" x14ac:dyDescent="0.25">
      <c r="A2864" s="94"/>
      <c r="B2864" s="93"/>
      <c r="H2864" s="95"/>
    </row>
    <row r="2865" spans="1:8" x14ac:dyDescent="0.25">
      <c r="A2865" s="94"/>
      <c r="B2865" s="93"/>
      <c r="H2865" s="95"/>
    </row>
    <row r="2866" spans="1:8" x14ac:dyDescent="0.25">
      <c r="A2866" s="94"/>
      <c r="B2866" s="93"/>
      <c r="H2866" s="95"/>
    </row>
    <row r="2867" spans="1:8" x14ac:dyDescent="0.25">
      <c r="A2867" s="94"/>
      <c r="B2867" s="93"/>
      <c r="H2867" s="95"/>
    </row>
    <row r="2868" spans="1:8" x14ac:dyDescent="0.25">
      <c r="A2868" s="94"/>
      <c r="B2868" s="93"/>
      <c r="H2868" s="95"/>
    </row>
    <row r="2869" spans="1:8" x14ac:dyDescent="0.25">
      <c r="A2869" s="94"/>
      <c r="B2869" s="93"/>
      <c r="H2869" s="95"/>
    </row>
    <row r="2870" spans="1:8" x14ac:dyDescent="0.25">
      <c r="A2870" s="94"/>
      <c r="B2870" s="93"/>
      <c r="H2870" s="95"/>
    </row>
    <row r="2871" spans="1:8" x14ac:dyDescent="0.25">
      <c r="A2871" s="94"/>
      <c r="B2871" s="93"/>
      <c r="H2871" s="95"/>
    </row>
    <row r="2872" spans="1:8" x14ac:dyDescent="0.25">
      <c r="A2872" s="94"/>
      <c r="B2872" s="93"/>
      <c r="H2872" s="95"/>
    </row>
    <row r="2873" spans="1:8" x14ac:dyDescent="0.25">
      <c r="A2873" s="94"/>
      <c r="B2873" s="93"/>
      <c r="H2873" s="95"/>
    </row>
    <row r="2874" spans="1:8" x14ac:dyDescent="0.25">
      <c r="A2874" s="94"/>
      <c r="B2874" s="93"/>
      <c r="H2874" s="95"/>
    </row>
    <row r="2875" spans="1:8" x14ac:dyDescent="0.25">
      <c r="A2875" s="94"/>
      <c r="B2875" s="93"/>
      <c r="H2875" s="95"/>
    </row>
    <row r="2876" spans="1:8" x14ac:dyDescent="0.25">
      <c r="A2876" s="94"/>
      <c r="B2876" s="93"/>
      <c r="H2876" s="95"/>
    </row>
    <row r="2877" spans="1:8" x14ac:dyDescent="0.25">
      <c r="A2877" s="94"/>
      <c r="B2877" s="93"/>
      <c r="H2877" s="95"/>
    </row>
    <row r="2878" spans="1:8" x14ac:dyDescent="0.25">
      <c r="A2878" s="94"/>
      <c r="B2878" s="93"/>
      <c r="H2878" s="95"/>
    </row>
    <row r="2879" spans="1:8" x14ac:dyDescent="0.25">
      <c r="A2879" s="94"/>
      <c r="B2879" s="93"/>
      <c r="H2879" s="95"/>
    </row>
    <row r="2880" spans="1:8" x14ac:dyDescent="0.25">
      <c r="A2880" s="94"/>
      <c r="B2880" s="93"/>
      <c r="H2880" s="95"/>
    </row>
    <row r="2881" spans="1:8" x14ac:dyDescent="0.25">
      <c r="A2881" s="94"/>
      <c r="B2881" s="93"/>
      <c r="H2881" s="95"/>
    </row>
    <row r="2882" spans="1:8" x14ac:dyDescent="0.25">
      <c r="A2882" s="94"/>
      <c r="B2882" s="93"/>
      <c r="H2882" s="95"/>
    </row>
    <row r="2883" spans="1:8" x14ac:dyDescent="0.25">
      <c r="A2883" s="94"/>
      <c r="B2883" s="93"/>
      <c r="H2883" s="95"/>
    </row>
    <row r="2884" spans="1:8" x14ac:dyDescent="0.25">
      <c r="A2884" s="94"/>
      <c r="B2884" s="93"/>
      <c r="H2884" s="95"/>
    </row>
    <row r="2885" spans="1:8" x14ac:dyDescent="0.25">
      <c r="A2885" s="94"/>
      <c r="B2885" s="93"/>
      <c r="H2885" s="95"/>
    </row>
    <row r="2886" spans="1:8" x14ac:dyDescent="0.25">
      <c r="A2886" s="94"/>
      <c r="B2886" s="93"/>
      <c r="H2886" s="95"/>
    </row>
    <row r="2887" spans="1:8" x14ac:dyDescent="0.25">
      <c r="A2887" s="94"/>
      <c r="B2887" s="93"/>
      <c r="H2887" s="95"/>
    </row>
    <row r="2888" spans="1:8" x14ac:dyDescent="0.25">
      <c r="A2888" s="94"/>
      <c r="B2888" s="93"/>
      <c r="H2888" s="95"/>
    </row>
    <row r="2889" spans="1:8" x14ac:dyDescent="0.25">
      <c r="A2889" s="94"/>
      <c r="B2889" s="93"/>
      <c r="H2889" s="95"/>
    </row>
    <row r="2890" spans="1:8" x14ac:dyDescent="0.25">
      <c r="A2890" s="94"/>
      <c r="B2890" s="93"/>
      <c r="H2890" s="95"/>
    </row>
    <row r="2891" spans="1:8" x14ac:dyDescent="0.25">
      <c r="A2891" s="94"/>
      <c r="B2891" s="93"/>
      <c r="H2891" s="95"/>
    </row>
    <row r="2892" spans="1:8" x14ac:dyDescent="0.25">
      <c r="A2892" s="94"/>
      <c r="B2892" s="93"/>
      <c r="H2892" s="95"/>
    </row>
    <row r="2893" spans="1:8" x14ac:dyDescent="0.25">
      <c r="A2893" s="94"/>
      <c r="B2893" s="93"/>
      <c r="H2893" s="95"/>
    </row>
    <row r="2894" spans="1:8" x14ac:dyDescent="0.25">
      <c r="A2894" s="94"/>
      <c r="B2894" s="93"/>
      <c r="H2894" s="95"/>
    </row>
    <row r="2895" spans="1:8" x14ac:dyDescent="0.25">
      <c r="A2895" s="94"/>
      <c r="B2895" s="93"/>
      <c r="H2895" s="95"/>
    </row>
    <row r="2896" spans="1:8" x14ac:dyDescent="0.25">
      <c r="A2896" s="94"/>
      <c r="B2896" s="93"/>
      <c r="H2896" s="95"/>
    </row>
    <row r="2897" spans="1:8" x14ac:dyDescent="0.25">
      <c r="A2897" s="94"/>
      <c r="B2897" s="93"/>
      <c r="H2897" s="95"/>
    </row>
    <row r="2898" spans="1:8" x14ac:dyDescent="0.25">
      <c r="A2898" s="94"/>
      <c r="B2898" s="93"/>
      <c r="H2898" s="95"/>
    </row>
    <row r="2899" spans="1:8" x14ac:dyDescent="0.25">
      <c r="A2899" s="94"/>
      <c r="B2899" s="93"/>
      <c r="H2899" s="95"/>
    </row>
    <row r="2900" spans="1:8" x14ac:dyDescent="0.25">
      <c r="A2900" s="94"/>
      <c r="B2900" s="93"/>
      <c r="H2900" s="95"/>
    </row>
    <row r="2901" spans="1:8" x14ac:dyDescent="0.25">
      <c r="A2901" s="94"/>
      <c r="B2901" s="93"/>
      <c r="H2901" s="95"/>
    </row>
    <row r="2902" spans="1:8" x14ac:dyDescent="0.25">
      <c r="A2902" s="94"/>
      <c r="B2902" s="93"/>
      <c r="H2902" s="95"/>
    </row>
    <row r="2903" spans="1:8" x14ac:dyDescent="0.25">
      <c r="A2903" s="94"/>
      <c r="B2903" s="93"/>
      <c r="H2903" s="95"/>
    </row>
    <row r="2904" spans="1:8" x14ac:dyDescent="0.25">
      <c r="A2904" s="94"/>
      <c r="B2904" s="93"/>
      <c r="H2904" s="95"/>
    </row>
    <row r="2905" spans="1:8" x14ac:dyDescent="0.25">
      <c r="A2905" s="94"/>
      <c r="B2905" s="93"/>
      <c r="H2905" s="95"/>
    </row>
    <row r="2906" spans="1:8" x14ac:dyDescent="0.25">
      <c r="A2906" s="94"/>
      <c r="B2906" s="93"/>
      <c r="H2906" s="95"/>
    </row>
    <row r="2907" spans="1:8" x14ac:dyDescent="0.25">
      <c r="A2907" s="94"/>
      <c r="B2907" s="93"/>
      <c r="H2907" s="95"/>
    </row>
    <row r="2908" spans="1:8" x14ac:dyDescent="0.25">
      <c r="A2908" s="94"/>
      <c r="B2908" s="93"/>
      <c r="H2908" s="95"/>
    </row>
    <row r="2909" spans="1:8" x14ac:dyDescent="0.25">
      <c r="A2909" s="94"/>
      <c r="B2909" s="93"/>
      <c r="H2909" s="95"/>
    </row>
    <row r="2910" spans="1:8" x14ac:dyDescent="0.25">
      <c r="A2910" s="94"/>
      <c r="B2910" s="93"/>
      <c r="H2910" s="95"/>
    </row>
    <row r="2911" spans="1:8" x14ac:dyDescent="0.25">
      <c r="A2911" s="94"/>
      <c r="B2911" s="93"/>
      <c r="H2911" s="95"/>
    </row>
    <row r="2912" spans="1:8" x14ac:dyDescent="0.25">
      <c r="A2912" s="94"/>
      <c r="B2912" s="93"/>
      <c r="H2912" s="95"/>
    </row>
    <row r="2913" spans="1:8" x14ac:dyDescent="0.25">
      <c r="A2913" s="94"/>
      <c r="B2913" s="93"/>
      <c r="H2913" s="95"/>
    </row>
    <row r="2914" spans="1:8" x14ac:dyDescent="0.25">
      <c r="A2914" s="94"/>
      <c r="B2914" s="93"/>
      <c r="H2914" s="95"/>
    </row>
    <row r="2915" spans="1:8" x14ac:dyDescent="0.25">
      <c r="A2915" s="94"/>
      <c r="B2915" s="93"/>
      <c r="H2915" s="95"/>
    </row>
    <row r="2916" spans="1:8" x14ac:dyDescent="0.25">
      <c r="A2916" s="94"/>
      <c r="B2916" s="93"/>
      <c r="H2916" s="95"/>
    </row>
    <row r="2917" spans="1:8" x14ac:dyDescent="0.25">
      <c r="A2917" s="94"/>
      <c r="B2917" s="93"/>
      <c r="H2917" s="95"/>
    </row>
    <row r="2918" spans="1:8" x14ac:dyDescent="0.25">
      <c r="A2918" s="94"/>
      <c r="B2918" s="93"/>
      <c r="H2918" s="95"/>
    </row>
    <row r="2919" spans="1:8" x14ac:dyDescent="0.25">
      <c r="A2919" s="94"/>
      <c r="B2919" s="93"/>
      <c r="H2919" s="95"/>
    </row>
    <row r="2920" spans="1:8" x14ac:dyDescent="0.25">
      <c r="A2920" s="94"/>
      <c r="B2920" s="93"/>
      <c r="H2920" s="95"/>
    </row>
    <row r="2921" spans="1:8" x14ac:dyDescent="0.25">
      <c r="A2921" s="94"/>
      <c r="B2921" s="93"/>
      <c r="H2921" s="95"/>
    </row>
    <row r="2922" spans="1:8" x14ac:dyDescent="0.25">
      <c r="A2922" s="94"/>
      <c r="B2922" s="93"/>
      <c r="H2922" s="95"/>
    </row>
    <row r="2923" spans="1:8" x14ac:dyDescent="0.25">
      <c r="A2923" s="94"/>
      <c r="B2923" s="93"/>
      <c r="H2923" s="95"/>
    </row>
    <row r="2924" spans="1:8" x14ac:dyDescent="0.25">
      <c r="A2924" s="94"/>
      <c r="B2924" s="93"/>
      <c r="H2924" s="95"/>
    </row>
    <row r="2925" spans="1:8" x14ac:dyDescent="0.25">
      <c r="A2925" s="94"/>
      <c r="B2925" s="93"/>
      <c r="H2925" s="95"/>
    </row>
    <row r="2926" spans="1:8" x14ac:dyDescent="0.25">
      <c r="A2926" s="94"/>
      <c r="B2926" s="93"/>
      <c r="H2926" s="95"/>
    </row>
    <row r="2927" spans="1:8" x14ac:dyDescent="0.25">
      <c r="A2927" s="94"/>
      <c r="B2927" s="93"/>
      <c r="H2927" s="95"/>
    </row>
    <row r="2928" spans="1:8" x14ac:dyDescent="0.25">
      <c r="A2928" s="94"/>
      <c r="B2928" s="93"/>
      <c r="H2928" s="95"/>
    </row>
    <row r="2929" spans="1:8" x14ac:dyDescent="0.25">
      <c r="A2929" s="94"/>
      <c r="B2929" s="93"/>
      <c r="H2929" s="95"/>
    </row>
    <row r="2930" spans="1:8" x14ac:dyDescent="0.25">
      <c r="A2930" s="94"/>
      <c r="B2930" s="93"/>
      <c r="H2930" s="95"/>
    </row>
    <row r="2931" spans="1:8" x14ac:dyDescent="0.25">
      <c r="A2931" s="94"/>
      <c r="B2931" s="93"/>
      <c r="H2931" s="95"/>
    </row>
    <row r="2932" spans="1:8" x14ac:dyDescent="0.25">
      <c r="A2932" s="94"/>
      <c r="B2932" s="93"/>
      <c r="H2932" s="95"/>
    </row>
    <row r="2933" spans="1:8" x14ac:dyDescent="0.25">
      <c r="A2933" s="94"/>
      <c r="B2933" s="93"/>
      <c r="H2933" s="95"/>
    </row>
    <row r="2934" spans="1:8" x14ac:dyDescent="0.25">
      <c r="A2934" s="94"/>
      <c r="B2934" s="93"/>
      <c r="H2934" s="95"/>
    </row>
    <row r="2935" spans="1:8" x14ac:dyDescent="0.25">
      <c r="A2935" s="94"/>
      <c r="B2935" s="93"/>
      <c r="H2935" s="95"/>
    </row>
    <row r="2936" spans="1:8" x14ac:dyDescent="0.25">
      <c r="A2936" s="94"/>
      <c r="B2936" s="93"/>
      <c r="H2936" s="95"/>
    </row>
    <row r="2937" spans="1:8" x14ac:dyDescent="0.25">
      <c r="A2937" s="94"/>
      <c r="B2937" s="93"/>
      <c r="H2937" s="95"/>
    </row>
    <row r="2938" spans="1:8" x14ac:dyDescent="0.25">
      <c r="A2938" s="94"/>
      <c r="B2938" s="93"/>
      <c r="H2938" s="95"/>
    </row>
    <row r="2939" spans="1:8" x14ac:dyDescent="0.25">
      <c r="A2939" s="94"/>
      <c r="B2939" s="93"/>
      <c r="H2939" s="95"/>
    </row>
    <row r="2940" spans="1:8" x14ac:dyDescent="0.25">
      <c r="A2940" s="94"/>
      <c r="B2940" s="93"/>
      <c r="H2940" s="95"/>
    </row>
    <row r="2941" spans="1:8" x14ac:dyDescent="0.25">
      <c r="A2941" s="94"/>
      <c r="B2941" s="93"/>
      <c r="H2941" s="95"/>
    </row>
    <row r="2942" spans="1:8" x14ac:dyDescent="0.25">
      <c r="A2942" s="94"/>
      <c r="B2942" s="93"/>
      <c r="H2942" s="95"/>
    </row>
    <row r="2943" spans="1:8" x14ac:dyDescent="0.25">
      <c r="A2943" s="94"/>
      <c r="B2943" s="93"/>
      <c r="H2943" s="95"/>
    </row>
    <row r="2944" spans="1:8" x14ac:dyDescent="0.25">
      <c r="A2944" s="94"/>
      <c r="B2944" s="93"/>
      <c r="H2944" s="95"/>
    </row>
    <row r="2945" spans="1:8" x14ac:dyDescent="0.25">
      <c r="A2945" s="94"/>
      <c r="B2945" s="93"/>
      <c r="H2945" s="95"/>
    </row>
    <row r="2946" spans="1:8" x14ac:dyDescent="0.25">
      <c r="A2946" s="94"/>
      <c r="B2946" s="93"/>
      <c r="H2946" s="95"/>
    </row>
    <row r="2947" spans="1:8" x14ac:dyDescent="0.25">
      <c r="A2947" s="94"/>
      <c r="B2947" s="93"/>
      <c r="H2947" s="95"/>
    </row>
    <row r="2948" spans="1:8" x14ac:dyDescent="0.25">
      <c r="A2948" s="94"/>
      <c r="B2948" s="93"/>
      <c r="H2948" s="95"/>
    </row>
    <row r="2949" spans="1:8" x14ac:dyDescent="0.25">
      <c r="A2949" s="94"/>
      <c r="B2949" s="93"/>
      <c r="H2949" s="95"/>
    </row>
    <row r="2950" spans="1:8" x14ac:dyDescent="0.25">
      <c r="A2950" s="94"/>
      <c r="B2950" s="93"/>
      <c r="H2950" s="95"/>
    </row>
    <row r="2951" spans="1:8" x14ac:dyDescent="0.25">
      <c r="A2951" s="94"/>
      <c r="B2951" s="93"/>
      <c r="H2951" s="95"/>
    </row>
    <row r="2952" spans="1:8" x14ac:dyDescent="0.25">
      <c r="A2952" s="94"/>
      <c r="B2952" s="93"/>
      <c r="H2952" s="95"/>
    </row>
    <row r="2953" spans="1:8" x14ac:dyDescent="0.25">
      <c r="A2953" s="94"/>
      <c r="B2953" s="93"/>
      <c r="H2953" s="95"/>
    </row>
    <row r="2954" spans="1:8" x14ac:dyDescent="0.25">
      <c r="A2954" s="94"/>
      <c r="B2954" s="93"/>
      <c r="H2954" s="95"/>
    </row>
    <row r="2955" spans="1:8" x14ac:dyDescent="0.25">
      <c r="A2955" s="94"/>
      <c r="B2955" s="93"/>
      <c r="H2955" s="95"/>
    </row>
    <row r="2956" spans="1:8" x14ac:dyDescent="0.25">
      <c r="A2956" s="94"/>
      <c r="B2956" s="93"/>
      <c r="H2956" s="95"/>
    </row>
    <row r="2957" spans="1:8" x14ac:dyDescent="0.25">
      <c r="A2957" s="94"/>
      <c r="B2957" s="93"/>
      <c r="H2957" s="95"/>
    </row>
    <row r="2958" spans="1:8" x14ac:dyDescent="0.25">
      <c r="A2958" s="94"/>
      <c r="B2958" s="93"/>
      <c r="H2958" s="95"/>
    </row>
    <row r="2959" spans="1:8" x14ac:dyDescent="0.25">
      <c r="A2959" s="94"/>
      <c r="B2959" s="93"/>
      <c r="H2959" s="95"/>
    </row>
    <row r="2960" spans="1:8" x14ac:dyDescent="0.25">
      <c r="A2960" s="94"/>
      <c r="B2960" s="93"/>
      <c r="H2960" s="95"/>
    </row>
    <row r="2961" spans="1:8" x14ac:dyDescent="0.25">
      <c r="A2961" s="94"/>
      <c r="B2961" s="93"/>
      <c r="H2961" s="95"/>
    </row>
    <row r="2962" spans="1:8" x14ac:dyDescent="0.25">
      <c r="A2962" s="94"/>
      <c r="B2962" s="93"/>
      <c r="H2962" s="95"/>
    </row>
    <row r="2963" spans="1:8" x14ac:dyDescent="0.25">
      <c r="A2963" s="94"/>
      <c r="B2963" s="93"/>
      <c r="H2963" s="95"/>
    </row>
    <row r="2964" spans="1:8" x14ac:dyDescent="0.25">
      <c r="A2964" s="94"/>
      <c r="B2964" s="93"/>
      <c r="H2964" s="95"/>
    </row>
    <row r="2965" spans="1:8" x14ac:dyDescent="0.25">
      <c r="A2965" s="94"/>
      <c r="B2965" s="93"/>
      <c r="H2965" s="95"/>
    </row>
    <row r="2966" spans="1:8" x14ac:dyDescent="0.25">
      <c r="A2966" s="94"/>
      <c r="B2966" s="93"/>
      <c r="H2966" s="95"/>
    </row>
    <row r="2967" spans="1:8" x14ac:dyDescent="0.25">
      <c r="A2967" s="94"/>
      <c r="B2967" s="93"/>
      <c r="H2967" s="95"/>
    </row>
    <row r="2968" spans="1:8" x14ac:dyDescent="0.25">
      <c r="A2968" s="94"/>
      <c r="B2968" s="93"/>
      <c r="H2968" s="95"/>
    </row>
    <row r="2969" spans="1:8" x14ac:dyDescent="0.25">
      <c r="A2969" s="94"/>
      <c r="B2969" s="93"/>
      <c r="H2969" s="95"/>
    </row>
    <row r="2970" spans="1:8" x14ac:dyDescent="0.25">
      <c r="A2970" s="94"/>
      <c r="B2970" s="93"/>
      <c r="H2970" s="95"/>
    </row>
    <row r="2971" spans="1:8" x14ac:dyDescent="0.25">
      <c r="A2971" s="94"/>
      <c r="B2971" s="93"/>
      <c r="H2971" s="95"/>
    </row>
    <row r="2972" spans="1:8" x14ac:dyDescent="0.25">
      <c r="A2972" s="94"/>
      <c r="B2972" s="93"/>
      <c r="H2972" s="95"/>
    </row>
    <row r="2973" spans="1:8" x14ac:dyDescent="0.25">
      <c r="A2973" s="94"/>
      <c r="B2973" s="93"/>
      <c r="H2973" s="95"/>
    </row>
    <row r="2974" spans="1:8" x14ac:dyDescent="0.25">
      <c r="A2974" s="94"/>
      <c r="B2974" s="93"/>
      <c r="H2974" s="95"/>
    </row>
    <row r="2975" spans="1:8" x14ac:dyDescent="0.25">
      <c r="A2975" s="94"/>
      <c r="B2975" s="93"/>
      <c r="H2975" s="95"/>
    </row>
    <row r="2976" spans="1:8" x14ac:dyDescent="0.25">
      <c r="A2976" s="94"/>
      <c r="B2976" s="93"/>
      <c r="H2976" s="95"/>
    </row>
    <row r="2977" spans="1:8" x14ac:dyDescent="0.25">
      <c r="A2977" s="94"/>
      <c r="B2977" s="93"/>
      <c r="H2977" s="95"/>
    </row>
    <row r="2978" spans="1:8" x14ac:dyDescent="0.25">
      <c r="A2978" s="94"/>
      <c r="B2978" s="93"/>
      <c r="H2978" s="95"/>
    </row>
    <row r="2979" spans="1:8" x14ac:dyDescent="0.25">
      <c r="A2979" s="94"/>
      <c r="B2979" s="93"/>
      <c r="H2979" s="95"/>
    </row>
    <row r="2980" spans="1:8" x14ac:dyDescent="0.25">
      <c r="A2980" s="94"/>
      <c r="B2980" s="93"/>
      <c r="H2980" s="95"/>
    </row>
    <row r="2981" spans="1:8" x14ac:dyDescent="0.25">
      <c r="A2981" s="94"/>
      <c r="B2981" s="93"/>
      <c r="H2981" s="95"/>
    </row>
    <row r="2982" spans="1:8" x14ac:dyDescent="0.25">
      <c r="A2982" s="94"/>
      <c r="B2982" s="93"/>
      <c r="H2982" s="95"/>
    </row>
    <row r="2983" spans="1:8" x14ac:dyDescent="0.25">
      <c r="A2983" s="94"/>
      <c r="B2983" s="93"/>
      <c r="H2983" s="95"/>
    </row>
    <row r="2984" spans="1:8" x14ac:dyDescent="0.25">
      <c r="A2984" s="94"/>
      <c r="B2984" s="93"/>
      <c r="H2984" s="95"/>
    </row>
    <row r="2985" spans="1:8" x14ac:dyDescent="0.25">
      <c r="A2985" s="94"/>
      <c r="B2985" s="93"/>
      <c r="H2985" s="95"/>
    </row>
    <row r="2986" spans="1:8" x14ac:dyDescent="0.25">
      <c r="A2986" s="94"/>
      <c r="B2986" s="93"/>
      <c r="H2986" s="95"/>
    </row>
    <row r="2987" spans="1:8" x14ac:dyDescent="0.25">
      <c r="A2987" s="94"/>
      <c r="B2987" s="93"/>
      <c r="H2987" s="95"/>
    </row>
    <row r="2988" spans="1:8" x14ac:dyDescent="0.25">
      <c r="A2988" s="94"/>
      <c r="B2988" s="93"/>
      <c r="H2988" s="95"/>
    </row>
    <row r="2989" spans="1:8" x14ac:dyDescent="0.25">
      <c r="A2989" s="94"/>
      <c r="B2989" s="93"/>
      <c r="H2989" s="95"/>
    </row>
    <row r="2990" spans="1:8" x14ac:dyDescent="0.25">
      <c r="A2990" s="94"/>
      <c r="B2990" s="93"/>
      <c r="H2990" s="95"/>
    </row>
    <row r="2991" spans="1:8" x14ac:dyDescent="0.25">
      <c r="A2991" s="94"/>
      <c r="B2991" s="93"/>
      <c r="H2991" s="95"/>
    </row>
    <row r="2992" spans="1:8" x14ac:dyDescent="0.25">
      <c r="A2992" s="94"/>
      <c r="B2992" s="93"/>
      <c r="H2992" s="95"/>
    </row>
    <row r="2993" spans="1:8" x14ac:dyDescent="0.25">
      <c r="A2993" s="94"/>
      <c r="B2993" s="93"/>
      <c r="H2993" s="95"/>
    </row>
    <row r="2994" spans="1:8" x14ac:dyDescent="0.25">
      <c r="A2994" s="94"/>
      <c r="B2994" s="93"/>
      <c r="H2994" s="95"/>
    </row>
    <row r="2995" spans="1:8" x14ac:dyDescent="0.25">
      <c r="A2995" s="94"/>
      <c r="B2995" s="93"/>
      <c r="H2995" s="95"/>
    </row>
    <row r="2996" spans="1:8" x14ac:dyDescent="0.25">
      <c r="A2996" s="94"/>
      <c r="B2996" s="93"/>
      <c r="H2996" s="95"/>
    </row>
    <row r="2997" spans="1:8" x14ac:dyDescent="0.25">
      <c r="A2997" s="94"/>
      <c r="B2997" s="93"/>
      <c r="H2997" s="95"/>
    </row>
    <row r="2998" spans="1:8" x14ac:dyDescent="0.25">
      <c r="A2998" s="94"/>
      <c r="B2998" s="93"/>
      <c r="H2998" s="95"/>
    </row>
    <row r="2999" spans="1:8" x14ac:dyDescent="0.25">
      <c r="A2999" s="94"/>
      <c r="B2999" s="93"/>
      <c r="H2999" s="95"/>
    </row>
    <row r="3000" spans="1:8" x14ac:dyDescent="0.25">
      <c r="A3000" s="94"/>
      <c r="B3000" s="93"/>
      <c r="H3000" s="95"/>
    </row>
    <row r="3001" spans="1:8" x14ac:dyDescent="0.25">
      <c r="A3001" s="94"/>
      <c r="B3001" s="93"/>
      <c r="H3001" s="95"/>
    </row>
    <row r="3002" spans="1:8" x14ac:dyDescent="0.25">
      <c r="A3002" s="94"/>
      <c r="B3002" s="93"/>
      <c r="H3002" s="95"/>
    </row>
    <row r="3003" spans="1:8" x14ac:dyDescent="0.25">
      <c r="A3003" s="94"/>
      <c r="B3003" s="93"/>
      <c r="H3003" s="95"/>
    </row>
    <row r="3004" spans="1:8" x14ac:dyDescent="0.25">
      <c r="A3004" s="94"/>
      <c r="B3004" s="93"/>
      <c r="H3004" s="95"/>
    </row>
    <row r="3005" spans="1:8" x14ac:dyDescent="0.25">
      <c r="A3005" s="94"/>
      <c r="B3005" s="93"/>
      <c r="H3005" s="95"/>
    </row>
    <row r="3006" spans="1:8" x14ac:dyDescent="0.25">
      <c r="A3006" s="94"/>
      <c r="B3006" s="93"/>
      <c r="H3006" s="95"/>
    </row>
    <row r="3007" spans="1:8" x14ac:dyDescent="0.25">
      <c r="A3007" s="94"/>
      <c r="B3007" s="93"/>
      <c r="H3007" s="95"/>
    </row>
    <row r="3008" spans="1:8" x14ac:dyDescent="0.25">
      <c r="A3008" s="94"/>
      <c r="B3008" s="93"/>
      <c r="H3008" s="95"/>
    </row>
    <row r="3009" spans="1:8" x14ac:dyDescent="0.25">
      <c r="A3009" s="94"/>
      <c r="B3009" s="93"/>
      <c r="H3009" s="95"/>
    </row>
    <row r="3010" spans="1:8" x14ac:dyDescent="0.25">
      <c r="A3010" s="94"/>
      <c r="B3010" s="93"/>
      <c r="H3010" s="95"/>
    </row>
    <row r="3011" spans="1:8" x14ac:dyDescent="0.25">
      <c r="A3011" s="94"/>
      <c r="B3011" s="93"/>
      <c r="H3011" s="95"/>
    </row>
    <row r="3012" spans="1:8" x14ac:dyDescent="0.25">
      <c r="A3012" s="94"/>
      <c r="B3012" s="93"/>
      <c r="H3012" s="95"/>
    </row>
    <row r="3013" spans="1:8" x14ac:dyDescent="0.25">
      <c r="A3013" s="94"/>
      <c r="B3013" s="93"/>
      <c r="H3013" s="95"/>
    </row>
    <row r="3014" spans="1:8" x14ac:dyDescent="0.25">
      <c r="A3014" s="94"/>
      <c r="B3014" s="93"/>
      <c r="H3014" s="95"/>
    </row>
    <row r="3015" spans="1:8" x14ac:dyDescent="0.25">
      <c r="A3015" s="94"/>
      <c r="B3015" s="93"/>
      <c r="H3015" s="95"/>
    </row>
    <row r="3016" spans="1:8" x14ac:dyDescent="0.25">
      <c r="A3016" s="94"/>
      <c r="B3016" s="93"/>
      <c r="H3016" s="95"/>
    </row>
    <row r="3017" spans="1:8" x14ac:dyDescent="0.25">
      <c r="A3017" s="94"/>
      <c r="B3017" s="93"/>
      <c r="H3017" s="95"/>
    </row>
    <row r="3018" spans="1:8" x14ac:dyDescent="0.25">
      <c r="A3018" s="94"/>
      <c r="B3018" s="93"/>
      <c r="H3018" s="95"/>
    </row>
    <row r="3019" spans="1:8" x14ac:dyDescent="0.25">
      <c r="A3019" s="94"/>
      <c r="B3019" s="93"/>
      <c r="H3019" s="95"/>
    </row>
    <row r="3020" spans="1:8" x14ac:dyDescent="0.25">
      <c r="A3020" s="94"/>
      <c r="B3020" s="93"/>
      <c r="H3020" s="95"/>
    </row>
    <row r="3021" spans="1:8" x14ac:dyDescent="0.25">
      <c r="A3021" s="94"/>
      <c r="B3021" s="93"/>
      <c r="H3021" s="95"/>
    </row>
    <row r="3022" spans="1:8" x14ac:dyDescent="0.25">
      <c r="A3022" s="94"/>
      <c r="B3022" s="93"/>
      <c r="H3022" s="95"/>
    </row>
    <row r="3023" spans="1:8" x14ac:dyDescent="0.25">
      <c r="A3023" s="94"/>
      <c r="B3023" s="93"/>
      <c r="H3023" s="95"/>
    </row>
    <row r="3024" spans="1:8" x14ac:dyDescent="0.25">
      <c r="A3024" s="94"/>
      <c r="B3024" s="93"/>
      <c r="H3024" s="95"/>
    </row>
    <row r="3025" spans="1:8" x14ac:dyDescent="0.25">
      <c r="A3025" s="94"/>
      <c r="B3025" s="93"/>
      <c r="H3025" s="95"/>
    </row>
    <row r="3026" spans="1:8" x14ac:dyDescent="0.25">
      <c r="A3026" s="94"/>
      <c r="B3026" s="93"/>
      <c r="H3026" s="95"/>
    </row>
    <row r="3027" spans="1:8" x14ac:dyDescent="0.25">
      <c r="A3027" s="94"/>
      <c r="B3027" s="93"/>
      <c r="H3027" s="95"/>
    </row>
    <row r="3028" spans="1:8" x14ac:dyDescent="0.25">
      <c r="A3028" s="94"/>
      <c r="B3028" s="93"/>
      <c r="H3028" s="95"/>
    </row>
    <row r="3029" spans="1:8" x14ac:dyDescent="0.25">
      <c r="A3029" s="94"/>
      <c r="B3029" s="93"/>
      <c r="H3029" s="95"/>
    </row>
    <row r="3030" spans="1:8" x14ac:dyDescent="0.25">
      <c r="A3030" s="94"/>
      <c r="B3030" s="93"/>
      <c r="H3030" s="95"/>
    </row>
    <row r="3031" spans="1:8" x14ac:dyDescent="0.25">
      <c r="A3031" s="94"/>
      <c r="B3031" s="93"/>
      <c r="H3031" s="95"/>
    </row>
    <row r="3032" spans="1:8" x14ac:dyDescent="0.25">
      <c r="A3032" s="94"/>
      <c r="B3032" s="93"/>
      <c r="H3032" s="95"/>
    </row>
    <row r="3033" spans="1:8" x14ac:dyDescent="0.25">
      <c r="A3033" s="94"/>
      <c r="B3033" s="93"/>
      <c r="H3033" s="95"/>
    </row>
    <row r="3034" spans="1:8" x14ac:dyDescent="0.25">
      <c r="A3034" s="94"/>
      <c r="B3034" s="93"/>
      <c r="H3034" s="95"/>
    </row>
    <row r="3035" spans="1:8" x14ac:dyDescent="0.25">
      <c r="A3035" s="94"/>
      <c r="B3035" s="93"/>
      <c r="H3035" s="95"/>
    </row>
    <row r="3036" spans="1:8" x14ac:dyDescent="0.25">
      <c r="A3036" s="94"/>
      <c r="B3036" s="93"/>
      <c r="H3036" s="95"/>
    </row>
    <row r="3037" spans="1:8" x14ac:dyDescent="0.25">
      <c r="A3037" s="94"/>
      <c r="B3037" s="93"/>
      <c r="H3037" s="95"/>
    </row>
    <row r="3038" spans="1:8" x14ac:dyDescent="0.25">
      <c r="A3038" s="94"/>
      <c r="B3038" s="93"/>
      <c r="H3038" s="95"/>
    </row>
    <row r="3039" spans="1:8" x14ac:dyDescent="0.25">
      <c r="A3039" s="94"/>
      <c r="B3039" s="93"/>
      <c r="H3039" s="95"/>
    </row>
    <row r="3040" spans="1:8" x14ac:dyDescent="0.25">
      <c r="A3040" s="94"/>
      <c r="B3040" s="93"/>
      <c r="H3040" s="95"/>
    </row>
    <row r="3041" spans="1:8" x14ac:dyDescent="0.25">
      <c r="A3041" s="94"/>
      <c r="B3041" s="93"/>
      <c r="H3041" s="95"/>
    </row>
    <row r="3042" spans="1:8" x14ac:dyDescent="0.25">
      <c r="A3042" s="94"/>
      <c r="B3042" s="93"/>
      <c r="H3042" s="95"/>
    </row>
    <row r="3043" spans="1:8" x14ac:dyDescent="0.25">
      <c r="A3043" s="94"/>
      <c r="B3043" s="93"/>
      <c r="H3043" s="95"/>
    </row>
    <row r="3044" spans="1:8" x14ac:dyDescent="0.25">
      <c r="A3044" s="94"/>
      <c r="B3044" s="93"/>
      <c r="H3044" s="95"/>
    </row>
    <row r="3045" spans="1:8" x14ac:dyDescent="0.25">
      <c r="A3045" s="94"/>
      <c r="B3045" s="93"/>
      <c r="H3045" s="95"/>
    </row>
    <row r="3046" spans="1:8" x14ac:dyDescent="0.25">
      <c r="A3046" s="94"/>
      <c r="B3046" s="93"/>
      <c r="H3046" s="95"/>
    </row>
    <row r="3047" spans="1:8" x14ac:dyDescent="0.25">
      <c r="A3047" s="94"/>
      <c r="B3047" s="93"/>
      <c r="H3047" s="95"/>
    </row>
    <row r="3048" spans="1:8" x14ac:dyDescent="0.25">
      <c r="A3048" s="94"/>
      <c r="B3048" s="93"/>
      <c r="H3048" s="95"/>
    </row>
    <row r="3049" spans="1:8" x14ac:dyDescent="0.25">
      <c r="A3049" s="94"/>
      <c r="B3049" s="93"/>
      <c r="H3049" s="95"/>
    </row>
    <row r="3050" spans="1:8" x14ac:dyDescent="0.25">
      <c r="A3050" s="94"/>
      <c r="B3050" s="93"/>
      <c r="H3050" s="95"/>
    </row>
    <row r="3051" spans="1:8" x14ac:dyDescent="0.25">
      <c r="A3051" s="94"/>
      <c r="B3051" s="93"/>
      <c r="H3051" s="95"/>
    </row>
    <row r="3052" spans="1:8" x14ac:dyDescent="0.25">
      <c r="A3052" s="94"/>
      <c r="B3052" s="93"/>
      <c r="H3052" s="95"/>
    </row>
    <row r="3053" spans="1:8" x14ac:dyDescent="0.25">
      <c r="A3053" s="94"/>
      <c r="B3053" s="93"/>
      <c r="H3053" s="95"/>
    </row>
    <row r="3054" spans="1:8" x14ac:dyDescent="0.25">
      <c r="A3054" s="94"/>
      <c r="B3054" s="93"/>
      <c r="H3054" s="95"/>
    </row>
    <row r="3055" spans="1:8" x14ac:dyDescent="0.25">
      <c r="A3055" s="94"/>
      <c r="B3055" s="93"/>
      <c r="H3055" s="95"/>
    </row>
    <row r="3056" spans="1:8" x14ac:dyDescent="0.25">
      <c r="A3056" s="94"/>
      <c r="B3056" s="93"/>
      <c r="H3056" s="95"/>
    </row>
    <row r="3057" spans="1:8" x14ac:dyDescent="0.25">
      <c r="A3057" s="94"/>
      <c r="B3057" s="93"/>
      <c r="H3057" s="95"/>
    </row>
    <row r="3058" spans="1:8" x14ac:dyDescent="0.25">
      <c r="A3058" s="94"/>
      <c r="B3058" s="93"/>
      <c r="H3058" s="95"/>
    </row>
    <row r="3059" spans="1:8" x14ac:dyDescent="0.25">
      <c r="A3059" s="94"/>
      <c r="B3059" s="93"/>
      <c r="H3059" s="95"/>
    </row>
    <row r="3060" spans="1:8" x14ac:dyDescent="0.25">
      <c r="A3060" s="94"/>
      <c r="B3060" s="93"/>
      <c r="H3060" s="95"/>
    </row>
    <row r="3061" spans="1:8" x14ac:dyDescent="0.25">
      <c r="A3061" s="94"/>
      <c r="B3061" s="93"/>
      <c r="H3061" s="95"/>
    </row>
    <row r="3062" spans="1:8" x14ac:dyDescent="0.25">
      <c r="A3062" s="94"/>
      <c r="B3062" s="93"/>
      <c r="H3062" s="95"/>
    </row>
    <row r="3063" spans="1:8" x14ac:dyDescent="0.25">
      <c r="A3063" s="94"/>
      <c r="B3063" s="93"/>
      <c r="H3063" s="95"/>
    </row>
    <row r="3064" spans="1:8" x14ac:dyDescent="0.25">
      <c r="A3064" s="94"/>
      <c r="B3064" s="93"/>
      <c r="H3064" s="95"/>
    </row>
    <row r="3065" spans="1:8" x14ac:dyDescent="0.25">
      <c r="A3065" s="94"/>
      <c r="B3065" s="93"/>
      <c r="H3065" s="95"/>
    </row>
    <row r="3066" spans="1:8" x14ac:dyDescent="0.25">
      <c r="A3066" s="94"/>
      <c r="B3066" s="93"/>
      <c r="H3066" s="95"/>
    </row>
    <row r="3067" spans="1:8" x14ac:dyDescent="0.25">
      <c r="A3067" s="94"/>
      <c r="B3067" s="93"/>
      <c r="H3067" s="95"/>
    </row>
    <row r="3068" spans="1:8" x14ac:dyDescent="0.25">
      <c r="A3068" s="94"/>
      <c r="B3068" s="93"/>
      <c r="H3068" s="95"/>
    </row>
    <row r="3069" spans="1:8" x14ac:dyDescent="0.25">
      <c r="A3069" s="94"/>
      <c r="B3069" s="93"/>
      <c r="H3069" s="95"/>
    </row>
    <row r="3070" spans="1:8" x14ac:dyDescent="0.25">
      <c r="A3070" s="94"/>
      <c r="B3070" s="93"/>
      <c r="H3070" s="95"/>
    </row>
    <row r="3071" spans="1:8" x14ac:dyDescent="0.25">
      <c r="A3071" s="94"/>
      <c r="B3071" s="93"/>
      <c r="H3071" s="95"/>
    </row>
    <row r="3072" spans="1:8" x14ac:dyDescent="0.25">
      <c r="A3072" s="94"/>
      <c r="B3072" s="93"/>
      <c r="H3072" s="95"/>
    </row>
    <row r="3073" spans="1:8" x14ac:dyDescent="0.25">
      <c r="A3073" s="94"/>
      <c r="B3073" s="93"/>
      <c r="H3073" s="95"/>
    </row>
    <row r="3074" spans="1:8" x14ac:dyDescent="0.25">
      <c r="A3074" s="94"/>
      <c r="B3074" s="93"/>
      <c r="H3074" s="95"/>
    </row>
    <row r="3075" spans="1:8" x14ac:dyDescent="0.25">
      <c r="A3075" s="94"/>
      <c r="B3075" s="93"/>
      <c r="H3075" s="95"/>
    </row>
    <row r="3076" spans="1:8" x14ac:dyDescent="0.25">
      <c r="A3076" s="94"/>
      <c r="B3076" s="93"/>
      <c r="H3076" s="95"/>
    </row>
    <row r="3077" spans="1:8" x14ac:dyDescent="0.25">
      <c r="A3077" s="94"/>
      <c r="B3077" s="93"/>
      <c r="H3077" s="95"/>
    </row>
    <row r="3078" spans="1:8" x14ac:dyDescent="0.25">
      <c r="A3078" s="94"/>
      <c r="B3078" s="93"/>
      <c r="H3078" s="95"/>
    </row>
    <row r="3079" spans="1:8" x14ac:dyDescent="0.25">
      <c r="A3079" s="94"/>
      <c r="B3079" s="93"/>
      <c r="H3079" s="95"/>
    </row>
    <row r="3080" spans="1:8" x14ac:dyDescent="0.25">
      <c r="A3080" s="94"/>
      <c r="B3080" s="93"/>
      <c r="H3080" s="95"/>
    </row>
    <row r="3081" spans="1:8" x14ac:dyDescent="0.25">
      <c r="A3081" s="94"/>
      <c r="B3081" s="93"/>
      <c r="H3081" s="95"/>
    </row>
    <row r="3082" spans="1:8" x14ac:dyDescent="0.25">
      <c r="A3082" s="94"/>
      <c r="B3082" s="93"/>
      <c r="H3082" s="95"/>
    </row>
    <row r="3083" spans="1:8" x14ac:dyDescent="0.25">
      <c r="A3083" s="94"/>
      <c r="B3083" s="93"/>
      <c r="H3083" s="95"/>
    </row>
    <row r="3084" spans="1:8" x14ac:dyDescent="0.25">
      <c r="A3084" s="94"/>
      <c r="B3084" s="93"/>
      <c r="H3084" s="95"/>
    </row>
    <row r="3085" spans="1:8" x14ac:dyDescent="0.25">
      <c r="A3085" s="94"/>
      <c r="B3085" s="93"/>
      <c r="H3085" s="95"/>
    </row>
    <row r="3086" spans="1:8" x14ac:dyDescent="0.25">
      <c r="A3086" s="94"/>
      <c r="B3086" s="93"/>
      <c r="H3086" s="95"/>
    </row>
    <row r="3087" spans="1:8" x14ac:dyDescent="0.25">
      <c r="A3087" s="94"/>
      <c r="B3087" s="93"/>
      <c r="H3087" s="95"/>
    </row>
    <row r="3088" spans="1:8" x14ac:dyDescent="0.25">
      <c r="A3088" s="94"/>
      <c r="B3088" s="93"/>
      <c r="H3088" s="95"/>
    </row>
    <row r="3089" spans="1:8" x14ac:dyDescent="0.25">
      <c r="A3089" s="94"/>
      <c r="B3089" s="93"/>
      <c r="H3089" s="95"/>
    </row>
    <row r="3090" spans="1:8" x14ac:dyDescent="0.25">
      <c r="A3090" s="94"/>
      <c r="B3090" s="93"/>
      <c r="H3090" s="95"/>
    </row>
    <row r="3091" spans="1:8" x14ac:dyDescent="0.25">
      <c r="A3091" s="94"/>
      <c r="B3091" s="93"/>
      <c r="H3091" s="95"/>
    </row>
    <row r="3092" spans="1:8" x14ac:dyDescent="0.25">
      <c r="A3092" s="94"/>
      <c r="B3092" s="93"/>
      <c r="H3092" s="95"/>
    </row>
    <row r="3093" spans="1:8" x14ac:dyDescent="0.25">
      <c r="A3093" s="94"/>
      <c r="B3093" s="93"/>
      <c r="H3093" s="95"/>
    </row>
    <row r="3094" spans="1:8" x14ac:dyDescent="0.25">
      <c r="A3094" s="94"/>
      <c r="B3094" s="93"/>
      <c r="H3094" s="95"/>
    </row>
    <row r="3095" spans="1:8" x14ac:dyDescent="0.25">
      <c r="A3095" s="94"/>
      <c r="B3095" s="93"/>
      <c r="H3095" s="95"/>
    </row>
    <row r="3096" spans="1:8" x14ac:dyDescent="0.25">
      <c r="A3096" s="94"/>
      <c r="B3096" s="93"/>
      <c r="H3096" s="95"/>
    </row>
    <row r="3097" spans="1:8" x14ac:dyDescent="0.25">
      <c r="A3097" s="94"/>
      <c r="B3097" s="93"/>
      <c r="H3097" s="95"/>
    </row>
    <row r="3098" spans="1:8" x14ac:dyDescent="0.25">
      <c r="A3098" s="94"/>
      <c r="B3098" s="93"/>
      <c r="H3098" s="95"/>
    </row>
    <row r="3099" spans="1:8" x14ac:dyDescent="0.25">
      <c r="A3099" s="94"/>
      <c r="B3099" s="93"/>
      <c r="H3099" s="95"/>
    </row>
    <row r="3100" spans="1:8" x14ac:dyDescent="0.25">
      <c r="A3100" s="94"/>
      <c r="B3100" s="93"/>
      <c r="H3100" s="95"/>
    </row>
    <row r="3101" spans="1:8" x14ac:dyDescent="0.25">
      <c r="A3101" s="94"/>
      <c r="B3101" s="93"/>
      <c r="H3101" s="95"/>
    </row>
    <row r="3102" spans="1:8" x14ac:dyDescent="0.25">
      <c r="A3102" s="94"/>
      <c r="B3102" s="93"/>
      <c r="H3102" s="95"/>
    </row>
    <row r="3103" spans="1:8" x14ac:dyDescent="0.25">
      <c r="A3103" s="94"/>
      <c r="B3103" s="93"/>
      <c r="H3103" s="95"/>
    </row>
    <row r="3104" spans="1:8" x14ac:dyDescent="0.25">
      <c r="A3104" s="94"/>
      <c r="B3104" s="93"/>
      <c r="H3104" s="95"/>
    </row>
    <row r="3105" spans="1:8" x14ac:dyDescent="0.25">
      <c r="A3105" s="94"/>
      <c r="B3105" s="93"/>
      <c r="H3105" s="95"/>
    </row>
    <row r="3106" spans="1:8" x14ac:dyDescent="0.25">
      <c r="A3106" s="94"/>
      <c r="B3106" s="93"/>
      <c r="H3106" s="95"/>
    </row>
    <row r="3107" spans="1:8" x14ac:dyDescent="0.25">
      <c r="A3107" s="94"/>
      <c r="B3107" s="93"/>
      <c r="H3107" s="95"/>
    </row>
    <row r="3108" spans="1:8" x14ac:dyDescent="0.25">
      <c r="A3108" s="94"/>
      <c r="B3108" s="93"/>
      <c r="H3108" s="95"/>
    </row>
    <row r="3109" spans="1:8" x14ac:dyDescent="0.25">
      <c r="A3109" s="94"/>
      <c r="B3109" s="93"/>
      <c r="H3109" s="95"/>
    </row>
    <row r="3110" spans="1:8" x14ac:dyDescent="0.25">
      <c r="A3110" s="94"/>
      <c r="B3110" s="93"/>
      <c r="H3110" s="95"/>
    </row>
    <row r="3111" spans="1:8" x14ac:dyDescent="0.25">
      <c r="A3111" s="94"/>
      <c r="B3111" s="93"/>
      <c r="H3111" s="95"/>
    </row>
    <row r="3112" spans="1:8" x14ac:dyDescent="0.25">
      <c r="A3112" s="94"/>
      <c r="B3112" s="93"/>
      <c r="H3112" s="95"/>
    </row>
    <row r="3113" spans="1:8" x14ac:dyDescent="0.25">
      <c r="A3113" s="94"/>
      <c r="B3113" s="93"/>
      <c r="H3113" s="95"/>
    </row>
    <row r="3114" spans="1:8" x14ac:dyDescent="0.25">
      <c r="A3114" s="94"/>
      <c r="B3114" s="93"/>
      <c r="H3114" s="95"/>
    </row>
    <row r="3115" spans="1:8" x14ac:dyDescent="0.25">
      <c r="A3115" s="94"/>
      <c r="B3115" s="93"/>
      <c r="H3115" s="95"/>
    </row>
    <row r="3116" spans="1:8" x14ac:dyDescent="0.25">
      <c r="A3116" s="94"/>
      <c r="B3116" s="93"/>
      <c r="H3116" s="95"/>
    </row>
    <row r="3117" spans="1:8" x14ac:dyDescent="0.25">
      <c r="A3117" s="94"/>
      <c r="B3117" s="93"/>
      <c r="H3117" s="95"/>
    </row>
    <row r="3118" spans="1:8" x14ac:dyDescent="0.25">
      <c r="A3118" s="94"/>
      <c r="B3118" s="93"/>
      <c r="H3118" s="95"/>
    </row>
    <row r="3119" spans="1:8" x14ac:dyDescent="0.25">
      <c r="A3119" s="94"/>
      <c r="B3119" s="93"/>
      <c r="H3119" s="95"/>
    </row>
    <row r="3120" spans="1:8" x14ac:dyDescent="0.25">
      <c r="A3120" s="94"/>
      <c r="B3120" s="93"/>
      <c r="H3120" s="95"/>
    </row>
    <row r="3121" spans="1:8" x14ac:dyDescent="0.25">
      <c r="A3121" s="94"/>
      <c r="B3121" s="93"/>
      <c r="H3121" s="95"/>
    </row>
    <row r="3122" spans="1:8" x14ac:dyDescent="0.25">
      <c r="A3122" s="94"/>
      <c r="B3122" s="93"/>
      <c r="H3122" s="95"/>
    </row>
    <row r="3123" spans="1:8" x14ac:dyDescent="0.25">
      <c r="A3123" s="94"/>
      <c r="B3123" s="93"/>
      <c r="H3123" s="95"/>
    </row>
    <row r="3124" spans="1:8" x14ac:dyDescent="0.25">
      <c r="A3124" s="94"/>
      <c r="B3124" s="93"/>
      <c r="H3124" s="95"/>
    </row>
    <row r="3125" spans="1:8" x14ac:dyDescent="0.25">
      <c r="A3125" s="94"/>
      <c r="B3125" s="93"/>
      <c r="H3125" s="95"/>
    </row>
    <row r="3126" spans="1:8" x14ac:dyDescent="0.25">
      <c r="A3126" s="94"/>
      <c r="B3126" s="93"/>
      <c r="H3126" s="95"/>
    </row>
    <row r="3127" spans="1:8" x14ac:dyDescent="0.25">
      <c r="A3127" s="94"/>
      <c r="B3127" s="93"/>
      <c r="H3127" s="95"/>
    </row>
    <row r="3128" spans="1:8" x14ac:dyDescent="0.25">
      <c r="A3128" s="94"/>
      <c r="B3128" s="93"/>
      <c r="H3128" s="95"/>
    </row>
    <row r="3129" spans="1:8" x14ac:dyDescent="0.25">
      <c r="A3129" s="94"/>
      <c r="B3129" s="93"/>
      <c r="H3129" s="95"/>
    </row>
    <row r="3130" spans="1:8" x14ac:dyDescent="0.25">
      <c r="A3130" s="94"/>
      <c r="B3130" s="93"/>
      <c r="H3130" s="95"/>
    </row>
    <row r="3131" spans="1:8" x14ac:dyDescent="0.25">
      <c r="A3131" s="94"/>
      <c r="B3131" s="93"/>
      <c r="H3131" s="95"/>
    </row>
    <row r="3132" spans="1:8" x14ac:dyDescent="0.25">
      <c r="A3132" s="94"/>
      <c r="B3132" s="93"/>
      <c r="H3132" s="95"/>
    </row>
    <row r="3133" spans="1:8" x14ac:dyDescent="0.25">
      <c r="A3133" s="94"/>
      <c r="B3133" s="93"/>
      <c r="H3133" s="95"/>
    </row>
    <row r="3134" spans="1:8" x14ac:dyDescent="0.25">
      <c r="A3134" s="94"/>
      <c r="B3134" s="93"/>
      <c r="H3134" s="95"/>
    </row>
    <row r="3135" spans="1:8" x14ac:dyDescent="0.25">
      <c r="A3135" s="94"/>
      <c r="B3135" s="93"/>
      <c r="H3135" s="95"/>
    </row>
    <row r="3136" spans="1:8" x14ac:dyDescent="0.25">
      <c r="A3136" s="94"/>
      <c r="B3136" s="93"/>
      <c r="H3136" s="95"/>
    </row>
    <row r="3137" spans="1:8" x14ac:dyDescent="0.25">
      <c r="A3137" s="94"/>
      <c r="B3137" s="93"/>
      <c r="H3137" s="95"/>
    </row>
    <row r="3138" spans="1:8" x14ac:dyDescent="0.25">
      <c r="A3138" s="94"/>
      <c r="B3138" s="93"/>
      <c r="H3138" s="95"/>
    </row>
    <row r="3139" spans="1:8" x14ac:dyDescent="0.25">
      <c r="A3139" s="94"/>
      <c r="B3139" s="93"/>
      <c r="H3139" s="95"/>
    </row>
    <row r="3140" spans="1:8" x14ac:dyDescent="0.25">
      <c r="A3140" s="94"/>
      <c r="B3140" s="93"/>
      <c r="H3140" s="95"/>
    </row>
    <row r="3141" spans="1:8" x14ac:dyDescent="0.25">
      <c r="A3141" s="94"/>
      <c r="B3141" s="93"/>
      <c r="H3141" s="95"/>
    </row>
    <row r="3142" spans="1:8" x14ac:dyDescent="0.25">
      <c r="A3142" s="94"/>
      <c r="B3142" s="93"/>
      <c r="H3142" s="95"/>
    </row>
    <row r="3143" spans="1:8" x14ac:dyDescent="0.25">
      <c r="A3143" s="94"/>
      <c r="B3143" s="93"/>
      <c r="H3143" s="95"/>
    </row>
    <row r="3144" spans="1:8" x14ac:dyDescent="0.25">
      <c r="A3144" s="94"/>
      <c r="B3144" s="93"/>
      <c r="H3144" s="95"/>
    </row>
    <row r="3145" spans="1:8" x14ac:dyDescent="0.25">
      <c r="A3145" s="94"/>
      <c r="B3145" s="93"/>
      <c r="H3145" s="95"/>
    </row>
    <row r="3146" spans="1:8" x14ac:dyDescent="0.25">
      <c r="A3146" s="94"/>
      <c r="B3146" s="93"/>
      <c r="H3146" s="95"/>
    </row>
    <row r="3147" spans="1:8" x14ac:dyDescent="0.25">
      <c r="A3147" s="94"/>
      <c r="B3147" s="93"/>
      <c r="H3147" s="95"/>
    </row>
    <row r="3148" spans="1:8" x14ac:dyDescent="0.25">
      <c r="A3148" s="94"/>
      <c r="B3148" s="93"/>
      <c r="H3148" s="95"/>
    </row>
    <row r="3149" spans="1:8" x14ac:dyDescent="0.25">
      <c r="A3149" s="94"/>
      <c r="B3149" s="93"/>
      <c r="H3149" s="95"/>
    </row>
    <row r="3150" spans="1:8" x14ac:dyDescent="0.25">
      <c r="A3150" s="94"/>
      <c r="B3150" s="93"/>
      <c r="H3150" s="95"/>
    </row>
    <row r="3151" spans="1:8" x14ac:dyDescent="0.25">
      <c r="A3151" s="94"/>
      <c r="B3151" s="93"/>
      <c r="H3151" s="95"/>
    </row>
    <row r="3152" spans="1:8" x14ac:dyDescent="0.25">
      <c r="A3152" s="94"/>
      <c r="B3152" s="93"/>
      <c r="H3152" s="95"/>
    </row>
    <row r="3153" spans="1:8" x14ac:dyDescent="0.25">
      <c r="A3153" s="94"/>
      <c r="B3153" s="93"/>
      <c r="H3153" s="95"/>
    </row>
    <row r="3154" spans="1:8" x14ac:dyDescent="0.25">
      <c r="A3154" s="94"/>
      <c r="B3154" s="93"/>
      <c r="H3154" s="95"/>
    </row>
    <row r="3155" spans="1:8" x14ac:dyDescent="0.25">
      <c r="A3155" s="94"/>
      <c r="B3155" s="93"/>
      <c r="H3155" s="95"/>
    </row>
    <row r="3156" spans="1:8" x14ac:dyDescent="0.25">
      <c r="A3156" s="94"/>
      <c r="B3156" s="93"/>
      <c r="H3156" s="95"/>
    </row>
    <row r="3157" spans="1:8" x14ac:dyDescent="0.25">
      <c r="A3157" s="94"/>
      <c r="B3157" s="93"/>
      <c r="H3157" s="95"/>
    </row>
    <row r="3158" spans="1:8" x14ac:dyDescent="0.25">
      <c r="A3158" s="94"/>
      <c r="B3158" s="93"/>
      <c r="H3158" s="95"/>
    </row>
    <row r="3159" spans="1:8" x14ac:dyDescent="0.25">
      <c r="A3159" s="94"/>
      <c r="B3159" s="93"/>
      <c r="H3159" s="95"/>
    </row>
    <row r="3160" spans="1:8" x14ac:dyDescent="0.25">
      <c r="A3160" s="94"/>
      <c r="B3160" s="93"/>
      <c r="H3160" s="95"/>
    </row>
    <row r="3161" spans="1:8" x14ac:dyDescent="0.25">
      <c r="A3161" s="94"/>
      <c r="B3161" s="93"/>
      <c r="H3161" s="95"/>
    </row>
    <row r="3162" spans="1:8" x14ac:dyDescent="0.25">
      <c r="A3162" s="94"/>
      <c r="B3162" s="93"/>
      <c r="H3162" s="95"/>
    </row>
    <row r="3163" spans="1:8" x14ac:dyDescent="0.25">
      <c r="A3163" s="94"/>
      <c r="B3163" s="93"/>
      <c r="H3163" s="95"/>
    </row>
    <row r="3164" spans="1:8" x14ac:dyDescent="0.25">
      <c r="A3164" s="94"/>
      <c r="B3164" s="93"/>
      <c r="H3164" s="95"/>
    </row>
    <row r="3165" spans="1:8" x14ac:dyDescent="0.25">
      <c r="A3165" s="94"/>
      <c r="B3165" s="93"/>
      <c r="H3165" s="95"/>
    </row>
    <row r="3166" spans="1:8" x14ac:dyDescent="0.25">
      <c r="A3166" s="94"/>
      <c r="B3166" s="93"/>
      <c r="H3166" s="95"/>
    </row>
    <row r="3167" spans="1:8" x14ac:dyDescent="0.25">
      <c r="A3167" s="94"/>
      <c r="B3167" s="93"/>
      <c r="H3167" s="95"/>
    </row>
    <row r="3168" spans="1:8" x14ac:dyDescent="0.25">
      <c r="A3168" s="94"/>
      <c r="B3168" s="93"/>
      <c r="H3168" s="95"/>
    </row>
    <row r="3169" spans="1:8" x14ac:dyDescent="0.25">
      <c r="A3169" s="94"/>
      <c r="B3169" s="93"/>
      <c r="H3169" s="95"/>
    </row>
    <row r="3170" spans="1:8" x14ac:dyDescent="0.25">
      <c r="A3170" s="94"/>
      <c r="B3170" s="93"/>
      <c r="H3170" s="95"/>
    </row>
    <row r="3171" spans="1:8" x14ac:dyDescent="0.25">
      <c r="A3171" s="94"/>
      <c r="B3171" s="93"/>
      <c r="H3171" s="95"/>
    </row>
    <row r="3172" spans="1:8" x14ac:dyDescent="0.25">
      <c r="A3172" s="94"/>
      <c r="B3172" s="93"/>
      <c r="H3172" s="95"/>
    </row>
    <row r="3173" spans="1:8" x14ac:dyDescent="0.25">
      <c r="A3173" s="94"/>
      <c r="B3173" s="93"/>
      <c r="H3173" s="95"/>
    </row>
    <row r="3174" spans="1:8" x14ac:dyDescent="0.25">
      <c r="A3174" s="94"/>
      <c r="B3174" s="93"/>
      <c r="H3174" s="95"/>
    </row>
    <row r="3175" spans="1:8" x14ac:dyDescent="0.25">
      <c r="A3175" s="94"/>
      <c r="B3175" s="93"/>
      <c r="H3175" s="95"/>
    </row>
    <row r="3176" spans="1:8" x14ac:dyDescent="0.25">
      <c r="A3176" s="94"/>
      <c r="B3176" s="93"/>
      <c r="H3176" s="95"/>
    </row>
    <row r="3177" spans="1:8" x14ac:dyDescent="0.25">
      <c r="A3177" s="94"/>
      <c r="B3177" s="93"/>
      <c r="H3177" s="95"/>
    </row>
    <row r="3178" spans="1:8" x14ac:dyDescent="0.25">
      <c r="A3178" s="94"/>
      <c r="B3178" s="93"/>
      <c r="H3178" s="95"/>
    </row>
    <row r="3179" spans="1:8" x14ac:dyDescent="0.25">
      <c r="A3179" s="94"/>
      <c r="B3179" s="93"/>
      <c r="H3179" s="95"/>
    </row>
    <row r="3180" spans="1:8" x14ac:dyDescent="0.25">
      <c r="A3180" s="94"/>
      <c r="B3180" s="93"/>
      <c r="H3180" s="95"/>
    </row>
    <row r="3181" spans="1:8" x14ac:dyDescent="0.25">
      <c r="A3181" s="94"/>
      <c r="B3181" s="93"/>
      <c r="H3181" s="95"/>
    </row>
    <row r="3182" spans="1:8" x14ac:dyDescent="0.25">
      <c r="A3182" s="94"/>
      <c r="B3182" s="93"/>
      <c r="H3182" s="95"/>
    </row>
    <row r="3183" spans="1:8" x14ac:dyDescent="0.25">
      <c r="A3183" s="94"/>
      <c r="B3183" s="93"/>
      <c r="H3183" s="95"/>
    </row>
    <row r="3184" spans="1:8" x14ac:dyDescent="0.25">
      <c r="A3184" s="94"/>
      <c r="B3184" s="93"/>
      <c r="H3184" s="95"/>
    </row>
    <row r="3185" spans="1:8" x14ac:dyDescent="0.25">
      <c r="A3185" s="94"/>
      <c r="B3185" s="93"/>
      <c r="H3185" s="95"/>
    </row>
    <row r="3186" spans="1:8" x14ac:dyDescent="0.25">
      <c r="A3186" s="94"/>
      <c r="B3186" s="93"/>
      <c r="H3186" s="95"/>
    </row>
    <row r="3187" spans="1:8" x14ac:dyDescent="0.25">
      <c r="A3187" s="94"/>
      <c r="B3187" s="93"/>
      <c r="H3187" s="95"/>
    </row>
    <row r="3188" spans="1:8" x14ac:dyDescent="0.25">
      <c r="A3188" s="94"/>
      <c r="B3188" s="93"/>
      <c r="H3188" s="95"/>
    </row>
    <row r="3189" spans="1:8" x14ac:dyDescent="0.25">
      <c r="A3189" s="94"/>
      <c r="B3189" s="93"/>
      <c r="H3189" s="95"/>
    </row>
    <row r="3190" spans="1:8" x14ac:dyDescent="0.25">
      <c r="A3190" s="94"/>
      <c r="B3190" s="93"/>
      <c r="H3190" s="95"/>
    </row>
    <row r="3191" spans="1:8" x14ac:dyDescent="0.25">
      <c r="A3191" s="94"/>
      <c r="B3191" s="93"/>
      <c r="H3191" s="95"/>
    </row>
    <row r="3192" spans="1:8" x14ac:dyDescent="0.25">
      <c r="A3192" s="94"/>
      <c r="B3192" s="93"/>
      <c r="H3192" s="95"/>
    </row>
    <row r="3193" spans="1:8" x14ac:dyDescent="0.25">
      <c r="A3193" s="94"/>
      <c r="B3193" s="93"/>
      <c r="H3193" s="95"/>
    </row>
    <row r="3194" spans="1:8" x14ac:dyDescent="0.25">
      <c r="A3194" s="94"/>
      <c r="B3194" s="93"/>
      <c r="H3194" s="95"/>
    </row>
    <row r="3195" spans="1:8" x14ac:dyDescent="0.25">
      <c r="A3195" s="94"/>
      <c r="B3195" s="93"/>
      <c r="H3195" s="95"/>
    </row>
    <row r="3196" spans="1:8" x14ac:dyDescent="0.25">
      <c r="A3196" s="94"/>
      <c r="B3196" s="93"/>
      <c r="H3196" s="95"/>
    </row>
    <row r="3197" spans="1:8" x14ac:dyDescent="0.25">
      <c r="A3197" s="94"/>
      <c r="B3197" s="93"/>
      <c r="H3197" s="95"/>
    </row>
    <row r="3198" spans="1:8" x14ac:dyDescent="0.25">
      <c r="A3198" s="94"/>
      <c r="B3198" s="93"/>
      <c r="H3198" s="95"/>
    </row>
    <row r="3199" spans="1:8" x14ac:dyDescent="0.25">
      <c r="A3199" s="94"/>
      <c r="B3199" s="93"/>
      <c r="H3199" s="95"/>
    </row>
    <row r="3200" spans="1:8" x14ac:dyDescent="0.25">
      <c r="A3200" s="94"/>
      <c r="B3200" s="93"/>
      <c r="H3200" s="95"/>
    </row>
    <row r="3201" spans="1:8" x14ac:dyDescent="0.25">
      <c r="A3201" s="94"/>
      <c r="B3201" s="93"/>
      <c r="H3201" s="95"/>
    </row>
    <row r="3202" spans="1:8" x14ac:dyDescent="0.25">
      <c r="A3202" s="94"/>
      <c r="B3202" s="93"/>
      <c r="H3202" s="95"/>
    </row>
    <row r="3203" spans="1:8" x14ac:dyDescent="0.25">
      <c r="A3203" s="94"/>
      <c r="B3203" s="93"/>
      <c r="H3203" s="95"/>
    </row>
    <row r="3204" spans="1:8" x14ac:dyDescent="0.25">
      <c r="A3204" s="94"/>
      <c r="B3204" s="93"/>
      <c r="H3204" s="95"/>
    </row>
    <row r="3205" spans="1:8" x14ac:dyDescent="0.25">
      <c r="A3205" s="94"/>
      <c r="B3205" s="93"/>
      <c r="H3205" s="95"/>
    </row>
    <row r="3206" spans="1:8" x14ac:dyDescent="0.25">
      <c r="A3206" s="94"/>
      <c r="B3206" s="93"/>
      <c r="H3206" s="95"/>
    </row>
    <row r="3207" spans="1:8" x14ac:dyDescent="0.25">
      <c r="A3207" s="94"/>
      <c r="B3207" s="93"/>
      <c r="H3207" s="95"/>
    </row>
    <row r="3208" spans="1:8" x14ac:dyDescent="0.25">
      <c r="A3208" s="94"/>
      <c r="B3208" s="93"/>
      <c r="H3208" s="95"/>
    </row>
    <row r="3209" spans="1:8" x14ac:dyDescent="0.25">
      <c r="A3209" s="94"/>
      <c r="B3209" s="93"/>
      <c r="H3209" s="95"/>
    </row>
    <row r="3210" spans="1:8" x14ac:dyDescent="0.25">
      <c r="A3210" s="94"/>
      <c r="B3210" s="93"/>
      <c r="H3210" s="95"/>
    </row>
    <row r="3211" spans="1:8" x14ac:dyDescent="0.25">
      <c r="A3211" s="94"/>
      <c r="B3211" s="93"/>
      <c r="H3211" s="95"/>
    </row>
    <row r="3212" spans="1:8" x14ac:dyDescent="0.25">
      <c r="A3212" s="94"/>
      <c r="B3212" s="93"/>
      <c r="H3212" s="95"/>
    </row>
    <row r="3213" spans="1:8" x14ac:dyDescent="0.25">
      <c r="A3213" s="94"/>
      <c r="B3213" s="93"/>
      <c r="H3213" s="95"/>
    </row>
    <row r="3214" spans="1:8" x14ac:dyDescent="0.25">
      <c r="A3214" s="94"/>
      <c r="B3214" s="93"/>
      <c r="H3214" s="95"/>
    </row>
    <row r="3215" spans="1:8" x14ac:dyDescent="0.25">
      <c r="A3215" s="94"/>
      <c r="B3215" s="93"/>
      <c r="H3215" s="95"/>
    </row>
    <row r="3216" spans="1:8" x14ac:dyDescent="0.25">
      <c r="A3216" s="94"/>
      <c r="B3216" s="93"/>
      <c r="H3216" s="95"/>
    </row>
    <row r="3217" spans="1:8" x14ac:dyDescent="0.25">
      <c r="A3217" s="94"/>
      <c r="B3217" s="93"/>
      <c r="H3217" s="95"/>
    </row>
    <row r="3218" spans="1:8" x14ac:dyDescent="0.25">
      <c r="A3218" s="94"/>
      <c r="B3218" s="93"/>
      <c r="H3218" s="95"/>
    </row>
    <row r="3219" spans="1:8" x14ac:dyDescent="0.25">
      <c r="A3219" s="94"/>
      <c r="B3219" s="93"/>
      <c r="H3219" s="95"/>
    </row>
    <row r="3220" spans="1:8" x14ac:dyDescent="0.25">
      <c r="A3220" s="94"/>
      <c r="B3220" s="93"/>
      <c r="H3220" s="95"/>
    </row>
    <row r="3221" spans="1:8" x14ac:dyDescent="0.25">
      <c r="A3221" s="94"/>
      <c r="B3221" s="93"/>
      <c r="H3221" s="95"/>
    </row>
    <row r="3222" spans="1:8" x14ac:dyDescent="0.25">
      <c r="A3222" s="94"/>
      <c r="B3222" s="93"/>
      <c r="H3222" s="95"/>
    </row>
    <row r="3223" spans="1:8" x14ac:dyDescent="0.25">
      <c r="A3223" s="94"/>
      <c r="B3223" s="93"/>
      <c r="H3223" s="95"/>
    </row>
    <row r="3224" spans="1:8" x14ac:dyDescent="0.25">
      <c r="A3224" s="94"/>
      <c r="B3224" s="93"/>
      <c r="H3224" s="95"/>
    </row>
    <row r="3225" spans="1:8" x14ac:dyDescent="0.25">
      <c r="A3225" s="94"/>
      <c r="B3225" s="93"/>
      <c r="H3225" s="95"/>
    </row>
    <row r="3226" spans="1:8" x14ac:dyDescent="0.25">
      <c r="A3226" s="94"/>
      <c r="B3226" s="93"/>
      <c r="H3226" s="95"/>
    </row>
    <row r="3227" spans="1:8" x14ac:dyDescent="0.25">
      <c r="A3227" s="94"/>
      <c r="B3227" s="93"/>
      <c r="H3227" s="95"/>
    </row>
    <row r="3228" spans="1:8" x14ac:dyDescent="0.25">
      <c r="A3228" s="94"/>
      <c r="B3228" s="93"/>
      <c r="H3228" s="95"/>
    </row>
    <row r="3229" spans="1:8" x14ac:dyDescent="0.25">
      <c r="A3229" s="94"/>
      <c r="B3229" s="93"/>
      <c r="H3229" s="95"/>
    </row>
    <row r="3230" spans="1:8" x14ac:dyDescent="0.25">
      <c r="A3230" s="94"/>
      <c r="B3230" s="93"/>
      <c r="H3230" s="95"/>
    </row>
    <row r="3231" spans="1:8" x14ac:dyDescent="0.25">
      <c r="A3231" s="94"/>
      <c r="B3231" s="93"/>
      <c r="H3231" s="95"/>
    </row>
    <row r="3232" spans="1:8" x14ac:dyDescent="0.25">
      <c r="A3232" s="94"/>
      <c r="B3232" s="93"/>
      <c r="H3232" s="95"/>
    </row>
    <row r="3233" spans="1:8" x14ac:dyDescent="0.25">
      <c r="A3233" s="94"/>
      <c r="B3233" s="93"/>
      <c r="H3233" s="95"/>
    </row>
    <row r="3234" spans="1:8" x14ac:dyDescent="0.25">
      <c r="A3234" s="94"/>
      <c r="B3234" s="93"/>
      <c r="H3234" s="95"/>
    </row>
    <row r="3235" spans="1:8" x14ac:dyDescent="0.25">
      <c r="A3235" s="94"/>
      <c r="B3235" s="93"/>
      <c r="H3235" s="95"/>
    </row>
    <row r="3236" spans="1:8" x14ac:dyDescent="0.25">
      <c r="A3236" s="94"/>
      <c r="B3236" s="93"/>
      <c r="H3236" s="95"/>
    </row>
    <row r="3237" spans="1:8" x14ac:dyDescent="0.25">
      <c r="A3237" s="94"/>
      <c r="B3237" s="93"/>
      <c r="H3237" s="95"/>
    </row>
    <row r="3238" spans="1:8" x14ac:dyDescent="0.25">
      <c r="A3238" s="94"/>
      <c r="B3238" s="93"/>
      <c r="H3238" s="95"/>
    </row>
    <row r="3239" spans="1:8" x14ac:dyDescent="0.25">
      <c r="A3239" s="94"/>
      <c r="B3239" s="93"/>
      <c r="H3239" s="95"/>
    </row>
    <row r="3240" spans="1:8" x14ac:dyDescent="0.25">
      <c r="A3240" s="94"/>
      <c r="B3240" s="93"/>
      <c r="H3240" s="95"/>
    </row>
    <row r="3241" spans="1:8" x14ac:dyDescent="0.25">
      <c r="A3241" s="94"/>
      <c r="B3241" s="93"/>
      <c r="H3241" s="95"/>
    </row>
    <row r="3242" spans="1:8" x14ac:dyDescent="0.25">
      <c r="A3242" s="94"/>
      <c r="B3242" s="93"/>
      <c r="H3242" s="95"/>
    </row>
    <row r="3243" spans="1:8" x14ac:dyDescent="0.25">
      <c r="A3243" s="94"/>
      <c r="B3243" s="93"/>
      <c r="H3243" s="95"/>
    </row>
    <row r="3244" spans="1:8" x14ac:dyDescent="0.25">
      <c r="A3244" s="94"/>
      <c r="B3244" s="93"/>
      <c r="H3244" s="95"/>
    </row>
    <row r="3245" spans="1:8" x14ac:dyDescent="0.25">
      <c r="A3245" s="94"/>
      <c r="B3245" s="93"/>
      <c r="H3245" s="95"/>
    </row>
    <row r="3246" spans="1:8" x14ac:dyDescent="0.25">
      <c r="A3246" s="94"/>
      <c r="B3246" s="93"/>
      <c r="H3246" s="95"/>
    </row>
    <row r="3247" spans="1:8" x14ac:dyDescent="0.25">
      <c r="A3247" s="94"/>
      <c r="B3247" s="93"/>
      <c r="H3247" s="95"/>
    </row>
    <row r="3248" spans="1:8" x14ac:dyDescent="0.25">
      <c r="A3248" s="94"/>
      <c r="B3248" s="93"/>
      <c r="H3248" s="95"/>
    </row>
    <row r="3249" spans="1:8" x14ac:dyDescent="0.25">
      <c r="A3249" s="94"/>
      <c r="B3249" s="93"/>
      <c r="H3249" s="95"/>
    </row>
    <row r="3250" spans="1:8" x14ac:dyDescent="0.25">
      <c r="A3250" s="94"/>
      <c r="B3250" s="93"/>
      <c r="H3250" s="95"/>
    </row>
    <row r="3251" spans="1:8" x14ac:dyDescent="0.25">
      <c r="A3251" s="94"/>
      <c r="B3251" s="93"/>
      <c r="H3251" s="95"/>
    </row>
    <row r="3252" spans="1:8" x14ac:dyDescent="0.25">
      <c r="A3252" s="94"/>
      <c r="B3252" s="93"/>
      <c r="H3252" s="95"/>
    </row>
    <row r="3253" spans="1:8" x14ac:dyDescent="0.25">
      <c r="A3253" s="94"/>
      <c r="B3253" s="93"/>
      <c r="H3253" s="95"/>
    </row>
    <row r="3254" spans="1:8" x14ac:dyDescent="0.25">
      <c r="A3254" s="94"/>
      <c r="B3254" s="93"/>
      <c r="H3254" s="95"/>
    </row>
    <row r="3255" spans="1:8" x14ac:dyDescent="0.25">
      <c r="A3255" s="94"/>
      <c r="B3255" s="93"/>
      <c r="H3255" s="95"/>
    </row>
    <row r="3256" spans="1:8" x14ac:dyDescent="0.25">
      <c r="A3256" s="94"/>
      <c r="B3256" s="93"/>
      <c r="H3256" s="95"/>
    </row>
    <row r="3257" spans="1:8" x14ac:dyDescent="0.25">
      <c r="A3257" s="94"/>
      <c r="B3257" s="93"/>
      <c r="H3257" s="95"/>
    </row>
    <row r="3258" spans="1:8" x14ac:dyDescent="0.25">
      <c r="A3258" s="94"/>
      <c r="B3258" s="93"/>
      <c r="H3258" s="95"/>
    </row>
    <row r="3259" spans="1:8" x14ac:dyDescent="0.25">
      <c r="A3259" s="94"/>
      <c r="B3259" s="93"/>
      <c r="H3259" s="95"/>
    </row>
    <row r="3260" spans="1:8" x14ac:dyDescent="0.25">
      <c r="A3260" s="94"/>
      <c r="B3260" s="93"/>
      <c r="H3260" s="95"/>
    </row>
    <row r="3261" spans="1:8" x14ac:dyDescent="0.25">
      <c r="A3261" s="94"/>
      <c r="B3261" s="93"/>
      <c r="H3261" s="95"/>
    </row>
    <row r="3262" spans="1:8" x14ac:dyDescent="0.25">
      <c r="A3262" s="94"/>
      <c r="B3262" s="93"/>
      <c r="H3262" s="95"/>
    </row>
    <row r="3263" spans="1:8" x14ac:dyDescent="0.25">
      <c r="A3263" s="94"/>
      <c r="B3263" s="93"/>
      <c r="H3263" s="95"/>
    </row>
    <row r="3264" spans="1:8" x14ac:dyDescent="0.25">
      <c r="A3264" s="94"/>
      <c r="B3264" s="93"/>
      <c r="H3264" s="95"/>
    </row>
    <row r="3265" spans="1:8" x14ac:dyDescent="0.25">
      <c r="A3265" s="94"/>
      <c r="B3265" s="93"/>
      <c r="H3265" s="95"/>
    </row>
    <row r="3266" spans="1:8" x14ac:dyDescent="0.25">
      <c r="A3266" s="94"/>
      <c r="B3266" s="93"/>
      <c r="H3266" s="95"/>
    </row>
    <row r="3267" spans="1:8" x14ac:dyDescent="0.25">
      <c r="A3267" s="94"/>
      <c r="B3267" s="93"/>
      <c r="H3267" s="95"/>
    </row>
    <row r="3268" spans="1:8" x14ac:dyDescent="0.25">
      <c r="A3268" s="94"/>
      <c r="B3268" s="93"/>
      <c r="H3268" s="95"/>
    </row>
    <row r="3269" spans="1:8" x14ac:dyDescent="0.25">
      <c r="A3269" s="94"/>
      <c r="B3269" s="93"/>
      <c r="H3269" s="95"/>
    </row>
    <row r="3270" spans="1:8" x14ac:dyDescent="0.25">
      <c r="A3270" s="94"/>
      <c r="B3270" s="93"/>
      <c r="H3270" s="95"/>
    </row>
    <row r="3271" spans="1:8" x14ac:dyDescent="0.25">
      <c r="A3271" s="94"/>
      <c r="B3271" s="93"/>
      <c r="H3271" s="95"/>
    </row>
    <row r="3272" spans="1:8" x14ac:dyDescent="0.25">
      <c r="A3272" s="94"/>
      <c r="B3272" s="93"/>
      <c r="H3272" s="95"/>
    </row>
    <row r="3273" spans="1:8" x14ac:dyDescent="0.25">
      <c r="A3273" s="94"/>
      <c r="B3273" s="93"/>
      <c r="H3273" s="95"/>
    </row>
    <row r="3274" spans="1:8" x14ac:dyDescent="0.25">
      <c r="A3274" s="94"/>
      <c r="B3274" s="93"/>
      <c r="H3274" s="95"/>
    </row>
    <row r="3275" spans="1:8" x14ac:dyDescent="0.25">
      <c r="A3275" s="94"/>
      <c r="B3275" s="93"/>
      <c r="H3275" s="95"/>
    </row>
    <row r="3276" spans="1:8" x14ac:dyDescent="0.25">
      <c r="A3276" s="94"/>
      <c r="B3276" s="93"/>
      <c r="H3276" s="95"/>
    </row>
    <row r="3277" spans="1:8" x14ac:dyDescent="0.25">
      <c r="A3277" s="94"/>
      <c r="B3277" s="93"/>
      <c r="H3277" s="95"/>
    </row>
    <row r="3278" spans="1:8" x14ac:dyDescent="0.25">
      <c r="A3278" s="94"/>
      <c r="B3278" s="93"/>
      <c r="H3278" s="95"/>
    </row>
    <row r="3279" spans="1:8" x14ac:dyDescent="0.25">
      <c r="A3279" s="94"/>
      <c r="B3279" s="93"/>
      <c r="H3279" s="95"/>
    </row>
    <row r="3280" spans="1:8" x14ac:dyDescent="0.25">
      <c r="A3280" s="94"/>
      <c r="B3280" s="93"/>
      <c r="H3280" s="95"/>
    </row>
    <row r="3281" spans="1:8" x14ac:dyDescent="0.25">
      <c r="A3281" s="94"/>
      <c r="B3281" s="93"/>
      <c r="H3281" s="95"/>
    </row>
    <row r="3282" spans="1:8" x14ac:dyDescent="0.25">
      <c r="A3282" s="94"/>
      <c r="B3282" s="93"/>
      <c r="H3282" s="95"/>
    </row>
    <row r="3283" spans="1:8" x14ac:dyDescent="0.25">
      <c r="A3283" s="94"/>
      <c r="B3283" s="93"/>
      <c r="H3283" s="95"/>
    </row>
    <row r="3284" spans="1:8" x14ac:dyDescent="0.25">
      <c r="A3284" s="94"/>
      <c r="B3284" s="93"/>
      <c r="H3284" s="95"/>
    </row>
    <row r="3285" spans="1:8" x14ac:dyDescent="0.25">
      <c r="A3285" s="94"/>
      <c r="B3285" s="93"/>
      <c r="H3285" s="95"/>
    </row>
    <row r="3286" spans="1:8" x14ac:dyDescent="0.25">
      <c r="A3286" s="94"/>
      <c r="B3286" s="93"/>
      <c r="H3286" s="95"/>
    </row>
    <row r="3287" spans="1:8" x14ac:dyDescent="0.25">
      <c r="A3287" s="94"/>
      <c r="B3287" s="93"/>
      <c r="H3287" s="95"/>
    </row>
    <row r="3288" spans="1:8" x14ac:dyDescent="0.25">
      <c r="A3288" s="94"/>
      <c r="B3288" s="93"/>
      <c r="H3288" s="95"/>
    </row>
    <row r="3289" spans="1:8" x14ac:dyDescent="0.25">
      <c r="A3289" s="94"/>
      <c r="B3289" s="93"/>
      <c r="H3289" s="95"/>
    </row>
    <row r="3290" spans="1:8" x14ac:dyDescent="0.25">
      <c r="A3290" s="94"/>
      <c r="B3290" s="93"/>
      <c r="H3290" s="95"/>
    </row>
    <row r="3291" spans="1:8" x14ac:dyDescent="0.25">
      <c r="A3291" s="94"/>
      <c r="B3291" s="93"/>
      <c r="H3291" s="95"/>
    </row>
    <row r="3292" spans="1:8" x14ac:dyDescent="0.25">
      <c r="A3292" s="94"/>
      <c r="B3292" s="93"/>
      <c r="H3292" s="95"/>
    </row>
    <row r="3293" spans="1:8" x14ac:dyDescent="0.25">
      <c r="A3293" s="94"/>
      <c r="B3293" s="93"/>
      <c r="H3293" s="95"/>
    </row>
    <row r="3294" spans="1:8" x14ac:dyDescent="0.25">
      <c r="A3294" s="94"/>
      <c r="B3294" s="93"/>
      <c r="H3294" s="95"/>
    </row>
    <row r="3295" spans="1:8" x14ac:dyDescent="0.25">
      <c r="A3295" s="94"/>
      <c r="B3295" s="93"/>
      <c r="H3295" s="95"/>
    </row>
    <row r="3296" spans="1:8" x14ac:dyDescent="0.25">
      <c r="A3296" s="94"/>
      <c r="B3296" s="93"/>
      <c r="H3296" s="95"/>
    </row>
    <row r="3297" spans="1:8" x14ac:dyDescent="0.25">
      <c r="A3297" s="94"/>
      <c r="B3297" s="93"/>
      <c r="H3297" s="95"/>
    </row>
    <row r="3298" spans="1:8" x14ac:dyDescent="0.25">
      <c r="A3298" s="94"/>
      <c r="B3298" s="93"/>
      <c r="H3298" s="95"/>
    </row>
    <row r="3299" spans="1:8" x14ac:dyDescent="0.25">
      <c r="A3299" s="94"/>
      <c r="B3299" s="93"/>
      <c r="H3299" s="95"/>
    </row>
    <row r="3300" spans="1:8" x14ac:dyDescent="0.25">
      <c r="A3300" s="94"/>
      <c r="B3300" s="93"/>
      <c r="H3300" s="95"/>
    </row>
    <row r="3301" spans="1:8" x14ac:dyDescent="0.25">
      <c r="A3301" s="94"/>
      <c r="B3301" s="93"/>
      <c r="H3301" s="95"/>
    </row>
    <row r="3302" spans="1:8" x14ac:dyDescent="0.25">
      <c r="A3302" s="94"/>
      <c r="B3302" s="93"/>
      <c r="H3302" s="95"/>
    </row>
    <row r="3303" spans="1:8" x14ac:dyDescent="0.25">
      <c r="A3303" s="94"/>
      <c r="B3303" s="93"/>
      <c r="H3303" s="95"/>
    </row>
    <row r="3304" spans="1:8" x14ac:dyDescent="0.25">
      <c r="A3304" s="94"/>
      <c r="B3304" s="93"/>
      <c r="H3304" s="95"/>
    </row>
    <row r="3305" spans="1:8" x14ac:dyDescent="0.25">
      <c r="A3305" s="94"/>
      <c r="B3305" s="93"/>
      <c r="H3305" s="95"/>
    </row>
    <row r="3306" spans="1:8" x14ac:dyDescent="0.25">
      <c r="A3306" s="94"/>
      <c r="B3306" s="93"/>
      <c r="H3306" s="95"/>
    </row>
    <row r="3307" spans="1:8" x14ac:dyDescent="0.25">
      <c r="A3307" s="94"/>
      <c r="B3307" s="93"/>
      <c r="H3307" s="95"/>
    </row>
    <row r="3308" spans="1:8" x14ac:dyDescent="0.25">
      <c r="A3308" s="94"/>
      <c r="B3308" s="93"/>
      <c r="H3308" s="95"/>
    </row>
    <row r="3309" spans="1:8" x14ac:dyDescent="0.25">
      <c r="A3309" s="94"/>
      <c r="B3309" s="93"/>
      <c r="H3309" s="95"/>
    </row>
    <row r="3310" spans="1:8" x14ac:dyDescent="0.25">
      <c r="A3310" s="94"/>
      <c r="B3310" s="93"/>
      <c r="H3310" s="95"/>
    </row>
    <row r="3311" spans="1:8" x14ac:dyDescent="0.25">
      <c r="A3311" s="94"/>
      <c r="B3311" s="93"/>
      <c r="H3311" s="95"/>
    </row>
    <row r="3312" spans="1:8" x14ac:dyDescent="0.25">
      <c r="A3312" s="94"/>
      <c r="B3312" s="93"/>
      <c r="H3312" s="95"/>
    </row>
    <row r="3313" spans="1:8" x14ac:dyDescent="0.25">
      <c r="A3313" s="94"/>
      <c r="B3313" s="93"/>
      <c r="H3313" s="95"/>
    </row>
    <row r="3314" spans="1:8" x14ac:dyDescent="0.25">
      <c r="A3314" s="94"/>
      <c r="B3314" s="93"/>
      <c r="H3314" s="95"/>
    </row>
    <row r="3315" spans="1:8" x14ac:dyDescent="0.25">
      <c r="A3315" s="94"/>
      <c r="B3315" s="93"/>
      <c r="H3315" s="95"/>
    </row>
    <row r="3316" spans="1:8" x14ac:dyDescent="0.25">
      <c r="A3316" s="94"/>
      <c r="B3316" s="93"/>
      <c r="H3316" s="95"/>
    </row>
    <row r="3317" spans="1:8" x14ac:dyDescent="0.25">
      <c r="A3317" s="94"/>
      <c r="B3317" s="93"/>
      <c r="H3317" s="95"/>
    </row>
    <row r="3318" spans="1:8" x14ac:dyDescent="0.25">
      <c r="A3318" s="94"/>
      <c r="B3318" s="93"/>
      <c r="H3318" s="95"/>
    </row>
    <row r="3319" spans="1:8" x14ac:dyDescent="0.25">
      <c r="A3319" s="94"/>
      <c r="B3319" s="93"/>
      <c r="H3319" s="95"/>
    </row>
    <row r="3320" spans="1:8" x14ac:dyDescent="0.25">
      <c r="A3320" s="94"/>
      <c r="B3320" s="93"/>
      <c r="H3320" s="95"/>
    </row>
    <row r="3321" spans="1:8" x14ac:dyDescent="0.25">
      <c r="A3321" s="94"/>
      <c r="B3321" s="93"/>
      <c r="H3321" s="95"/>
    </row>
    <row r="3322" spans="1:8" x14ac:dyDescent="0.25">
      <c r="A3322" s="94"/>
      <c r="B3322" s="93"/>
      <c r="H3322" s="95"/>
    </row>
    <row r="3323" spans="1:8" x14ac:dyDescent="0.25">
      <c r="A3323" s="94"/>
      <c r="B3323" s="93"/>
      <c r="H3323" s="95"/>
    </row>
    <row r="3324" spans="1:8" x14ac:dyDescent="0.25">
      <c r="A3324" s="94"/>
      <c r="B3324" s="93"/>
      <c r="H3324" s="95"/>
    </row>
    <row r="3325" spans="1:8" x14ac:dyDescent="0.25">
      <c r="A3325" s="94"/>
      <c r="B3325" s="93"/>
      <c r="H3325" s="95"/>
    </row>
    <row r="3326" spans="1:8" x14ac:dyDescent="0.25">
      <c r="A3326" s="94"/>
      <c r="B3326" s="93"/>
      <c r="H3326" s="95"/>
    </row>
    <row r="3327" spans="1:8" x14ac:dyDescent="0.25">
      <c r="A3327" s="94"/>
      <c r="B3327" s="93"/>
      <c r="H3327" s="95"/>
    </row>
    <row r="3328" spans="1:8" x14ac:dyDescent="0.25">
      <c r="A3328" s="94"/>
      <c r="B3328" s="93"/>
      <c r="H3328" s="95"/>
    </row>
    <row r="3329" spans="1:8" x14ac:dyDescent="0.25">
      <c r="A3329" s="94"/>
      <c r="B3329" s="93"/>
      <c r="H3329" s="95"/>
    </row>
    <row r="3330" spans="1:8" x14ac:dyDescent="0.25">
      <c r="A3330" s="94"/>
      <c r="B3330" s="93"/>
      <c r="H3330" s="95"/>
    </row>
    <row r="3331" spans="1:8" x14ac:dyDescent="0.25">
      <c r="A3331" s="94"/>
      <c r="B3331" s="93"/>
      <c r="H3331" s="95"/>
    </row>
    <row r="3332" spans="1:8" x14ac:dyDescent="0.25">
      <c r="A3332" s="94"/>
      <c r="B3332" s="93"/>
      <c r="H3332" s="95"/>
    </row>
    <row r="3333" spans="1:8" x14ac:dyDescent="0.25">
      <c r="A3333" s="94"/>
      <c r="B3333" s="93"/>
      <c r="H3333" s="95"/>
    </row>
    <row r="3334" spans="1:8" x14ac:dyDescent="0.25">
      <c r="A3334" s="94"/>
      <c r="B3334" s="93"/>
      <c r="H3334" s="95"/>
    </row>
    <row r="3335" spans="1:8" x14ac:dyDescent="0.25">
      <c r="A3335" s="94"/>
      <c r="B3335" s="93"/>
      <c r="H3335" s="95"/>
    </row>
    <row r="3336" spans="1:8" x14ac:dyDescent="0.25">
      <c r="A3336" s="94"/>
      <c r="B3336" s="93"/>
      <c r="H3336" s="95"/>
    </row>
    <row r="3337" spans="1:8" x14ac:dyDescent="0.25">
      <c r="A3337" s="94"/>
      <c r="B3337" s="93"/>
      <c r="H3337" s="95"/>
    </row>
    <row r="3338" spans="1:8" x14ac:dyDescent="0.25">
      <c r="A3338" s="94"/>
      <c r="B3338" s="93"/>
      <c r="H3338" s="95"/>
    </row>
    <row r="3339" spans="1:8" x14ac:dyDescent="0.25">
      <c r="A3339" s="94"/>
      <c r="B3339" s="93"/>
      <c r="H3339" s="95"/>
    </row>
    <row r="3340" spans="1:8" x14ac:dyDescent="0.25">
      <c r="A3340" s="94"/>
      <c r="B3340" s="93"/>
      <c r="H3340" s="95"/>
    </row>
    <row r="3341" spans="1:8" x14ac:dyDescent="0.25">
      <c r="A3341" s="94"/>
      <c r="B3341" s="93"/>
      <c r="H3341" s="95"/>
    </row>
    <row r="3342" spans="1:8" x14ac:dyDescent="0.25">
      <c r="A3342" s="94"/>
      <c r="B3342" s="93"/>
      <c r="H3342" s="95"/>
    </row>
    <row r="3343" spans="1:8" x14ac:dyDescent="0.25">
      <c r="A3343" s="94"/>
      <c r="B3343" s="93"/>
      <c r="H3343" s="95"/>
    </row>
    <row r="3344" spans="1:8" x14ac:dyDescent="0.25">
      <c r="A3344" s="94"/>
      <c r="B3344" s="93"/>
      <c r="H3344" s="95"/>
    </row>
    <row r="3345" spans="1:8" x14ac:dyDescent="0.25">
      <c r="A3345" s="94"/>
      <c r="B3345" s="93"/>
      <c r="H3345" s="95"/>
    </row>
    <row r="3346" spans="1:8" x14ac:dyDescent="0.25">
      <c r="A3346" s="94"/>
      <c r="B3346" s="93"/>
      <c r="H3346" s="95"/>
    </row>
    <row r="3347" spans="1:8" x14ac:dyDescent="0.25">
      <c r="A3347" s="94"/>
      <c r="B3347" s="93"/>
      <c r="H3347" s="95"/>
    </row>
    <row r="3348" spans="1:8" x14ac:dyDescent="0.25">
      <c r="A3348" s="94"/>
      <c r="B3348" s="93"/>
      <c r="H3348" s="95"/>
    </row>
    <row r="3349" spans="1:8" x14ac:dyDescent="0.25">
      <c r="A3349" s="94"/>
      <c r="B3349" s="93"/>
      <c r="H3349" s="95"/>
    </row>
    <row r="3350" spans="1:8" x14ac:dyDescent="0.25">
      <c r="A3350" s="94"/>
      <c r="B3350" s="93"/>
      <c r="H3350" s="95"/>
    </row>
    <row r="3351" spans="1:8" x14ac:dyDescent="0.25">
      <c r="A3351" s="94"/>
      <c r="B3351" s="93"/>
      <c r="H3351" s="95"/>
    </row>
    <row r="3352" spans="1:8" x14ac:dyDescent="0.25">
      <c r="A3352" s="94"/>
      <c r="B3352" s="93"/>
      <c r="H3352" s="95"/>
    </row>
    <row r="3353" spans="1:8" x14ac:dyDescent="0.25">
      <c r="A3353" s="94"/>
      <c r="B3353" s="93"/>
      <c r="H3353" s="95"/>
    </row>
    <row r="3354" spans="1:8" x14ac:dyDescent="0.25">
      <c r="A3354" s="94"/>
      <c r="B3354" s="93"/>
      <c r="H3354" s="95"/>
    </row>
    <row r="3355" spans="1:8" x14ac:dyDescent="0.25">
      <c r="A3355" s="94"/>
      <c r="B3355" s="93"/>
      <c r="H3355" s="95"/>
    </row>
    <row r="3356" spans="1:8" x14ac:dyDescent="0.25">
      <c r="A3356" s="94"/>
      <c r="B3356" s="93"/>
      <c r="H3356" s="95"/>
    </row>
    <row r="3357" spans="1:8" x14ac:dyDescent="0.25">
      <c r="A3357" s="94"/>
      <c r="B3357" s="93"/>
      <c r="H3357" s="95"/>
    </row>
    <row r="3358" spans="1:8" x14ac:dyDescent="0.25">
      <c r="A3358" s="94"/>
      <c r="B3358" s="93"/>
      <c r="H3358" s="95"/>
    </row>
    <row r="3359" spans="1:8" x14ac:dyDescent="0.25">
      <c r="A3359" s="94"/>
      <c r="B3359" s="93"/>
      <c r="H3359" s="95"/>
    </row>
    <row r="3360" spans="1:8" x14ac:dyDescent="0.25">
      <c r="A3360" s="94"/>
      <c r="B3360" s="93"/>
      <c r="H3360" s="95"/>
    </row>
    <row r="3361" spans="1:8" x14ac:dyDescent="0.25">
      <c r="A3361" s="94"/>
      <c r="B3361" s="93"/>
      <c r="H3361" s="95"/>
    </row>
    <row r="3362" spans="1:8" x14ac:dyDescent="0.25">
      <c r="A3362" s="94"/>
      <c r="B3362" s="93"/>
      <c r="H3362" s="95"/>
    </row>
    <row r="3363" spans="1:8" x14ac:dyDescent="0.25">
      <c r="A3363" s="94"/>
      <c r="B3363" s="93"/>
      <c r="H3363" s="95"/>
    </row>
    <row r="3364" spans="1:8" x14ac:dyDescent="0.25">
      <c r="A3364" s="94"/>
      <c r="B3364" s="93"/>
      <c r="H3364" s="95"/>
    </row>
    <row r="3365" spans="1:8" x14ac:dyDescent="0.25">
      <c r="A3365" s="94"/>
      <c r="B3365" s="93"/>
      <c r="H3365" s="95"/>
    </row>
    <row r="3366" spans="1:8" x14ac:dyDescent="0.25">
      <c r="A3366" s="94"/>
      <c r="B3366" s="93"/>
      <c r="H3366" s="95"/>
    </row>
    <row r="3367" spans="1:8" x14ac:dyDescent="0.25">
      <c r="A3367" s="94"/>
      <c r="B3367" s="93"/>
      <c r="H3367" s="95"/>
    </row>
    <row r="3368" spans="1:8" x14ac:dyDescent="0.25">
      <c r="A3368" s="94"/>
      <c r="B3368" s="93"/>
      <c r="H3368" s="95"/>
    </row>
    <row r="3369" spans="1:8" x14ac:dyDescent="0.25">
      <c r="A3369" s="94"/>
      <c r="B3369" s="93"/>
      <c r="H3369" s="95"/>
    </row>
    <row r="3370" spans="1:8" x14ac:dyDescent="0.25">
      <c r="A3370" s="94"/>
      <c r="B3370" s="93"/>
      <c r="H3370" s="95"/>
    </row>
    <row r="3371" spans="1:8" x14ac:dyDescent="0.25">
      <c r="A3371" s="94"/>
      <c r="B3371" s="93"/>
      <c r="H3371" s="95"/>
    </row>
    <row r="3372" spans="1:8" x14ac:dyDescent="0.25">
      <c r="A3372" s="94"/>
      <c r="B3372" s="93"/>
      <c r="H3372" s="95"/>
    </row>
    <row r="3373" spans="1:8" x14ac:dyDescent="0.25">
      <c r="A3373" s="94"/>
      <c r="B3373" s="93"/>
      <c r="H3373" s="95"/>
    </row>
    <row r="3374" spans="1:8" x14ac:dyDescent="0.25">
      <c r="A3374" s="94"/>
      <c r="B3374" s="93"/>
      <c r="H3374" s="95"/>
    </row>
    <row r="3375" spans="1:8" x14ac:dyDescent="0.25">
      <c r="A3375" s="94"/>
      <c r="B3375" s="93"/>
      <c r="H3375" s="95"/>
    </row>
    <row r="3376" spans="1:8" x14ac:dyDescent="0.25">
      <c r="A3376" s="94"/>
      <c r="B3376" s="93"/>
      <c r="H3376" s="95"/>
    </row>
    <row r="3377" spans="1:8" x14ac:dyDescent="0.25">
      <c r="A3377" s="94"/>
      <c r="B3377" s="93"/>
      <c r="H3377" s="95"/>
    </row>
    <row r="3378" spans="1:8" x14ac:dyDescent="0.25">
      <c r="A3378" s="94"/>
      <c r="B3378" s="93"/>
      <c r="H3378" s="95"/>
    </row>
    <row r="3379" spans="1:8" x14ac:dyDescent="0.25">
      <c r="A3379" s="94"/>
      <c r="B3379" s="93"/>
      <c r="H3379" s="95"/>
    </row>
    <row r="3380" spans="1:8" x14ac:dyDescent="0.25">
      <c r="A3380" s="94"/>
      <c r="B3380" s="93"/>
      <c r="H3380" s="95"/>
    </row>
    <row r="3381" spans="1:8" x14ac:dyDescent="0.25">
      <c r="A3381" s="94"/>
      <c r="B3381" s="93"/>
      <c r="H3381" s="95"/>
    </row>
    <row r="3382" spans="1:8" x14ac:dyDescent="0.25">
      <c r="A3382" s="94"/>
      <c r="B3382" s="93"/>
      <c r="H3382" s="95"/>
    </row>
    <row r="3383" spans="1:8" x14ac:dyDescent="0.25">
      <c r="A3383" s="94"/>
      <c r="B3383" s="93"/>
      <c r="H3383" s="95"/>
    </row>
    <row r="3384" spans="1:8" x14ac:dyDescent="0.25">
      <c r="A3384" s="94"/>
      <c r="B3384" s="93"/>
      <c r="H3384" s="95"/>
    </row>
    <row r="3385" spans="1:8" x14ac:dyDescent="0.25">
      <c r="A3385" s="94"/>
      <c r="B3385" s="93"/>
      <c r="H3385" s="95"/>
    </row>
    <row r="3386" spans="1:8" x14ac:dyDescent="0.25">
      <c r="A3386" s="94"/>
      <c r="B3386" s="93"/>
      <c r="H3386" s="95"/>
    </row>
    <row r="3387" spans="1:8" x14ac:dyDescent="0.25">
      <c r="A3387" s="94"/>
      <c r="B3387" s="93"/>
      <c r="H3387" s="95"/>
    </row>
    <row r="3388" spans="1:8" x14ac:dyDescent="0.25">
      <c r="A3388" s="94"/>
      <c r="B3388" s="93"/>
      <c r="H3388" s="95"/>
    </row>
    <row r="3389" spans="1:8" x14ac:dyDescent="0.25">
      <c r="A3389" s="94"/>
      <c r="B3389" s="93"/>
      <c r="H3389" s="95"/>
    </row>
    <row r="3390" spans="1:8" x14ac:dyDescent="0.25">
      <c r="A3390" s="94"/>
      <c r="B3390" s="93"/>
      <c r="H3390" s="95"/>
    </row>
    <row r="3391" spans="1:8" x14ac:dyDescent="0.25">
      <c r="A3391" s="94"/>
      <c r="B3391" s="93"/>
      <c r="H3391" s="95"/>
    </row>
    <row r="3392" spans="1:8" x14ac:dyDescent="0.25">
      <c r="A3392" s="94"/>
      <c r="B3392" s="93"/>
      <c r="H3392" s="95"/>
    </row>
    <row r="3393" spans="1:8" x14ac:dyDescent="0.25">
      <c r="A3393" s="94"/>
      <c r="B3393" s="93"/>
      <c r="H3393" s="95"/>
    </row>
    <row r="3394" spans="1:8" x14ac:dyDescent="0.25">
      <c r="A3394" s="94"/>
      <c r="B3394" s="93"/>
      <c r="H3394" s="95"/>
    </row>
    <row r="3395" spans="1:8" x14ac:dyDescent="0.25">
      <c r="A3395" s="94"/>
      <c r="B3395" s="93"/>
      <c r="H3395" s="95"/>
    </row>
    <row r="3396" spans="1:8" x14ac:dyDescent="0.25">
      <c r="A3396" s="94"/>
      <c r="B3396" s="93"/>
      <c r="H3396" s="95"/>
    </row>
    <row r="3397" spans="1:8" x14ac:dyDescent="0.25">
      <c r="A3397" s="94"/>
      <c r="B3397" s="93"/>
      <c r="H3397" s="95"/>
    </row>
    <row r="3398" spans="1:8" x14ac:dyDescent="0.25">
      <c r="A3398" s="94"/>
      <c r="B3398" s="93"/>
      <c r="H3398" s="95"/>
    </row>
    <row r="3399" spans="1:8" x14ac:dyDescent="0.25">
      <c r="A3399" s="94"/>
      <c r="B3399" s="93"/>
      <c r="H3399" s="95"/>
    </row>
    <row r="3400" spans="1:8" x14ac:dyDescent="0.25">
      <c r="A3400" s="94"/>
      <c r="B3400" s="93"/>
      <c r="H3400" s="95"/>
    </row>
    <row r="3401" spans="1:8" x14ac:dyDescent="0.25">
      <c r="A3401" s="94"/>
      <c r="B3401" s="93"/>
      <c r="H3401" s="95"/>
    </row>
    <row r="3402" spans="1:8" x14ac:dyDescent="0.25">
      <c r="A3402" s="94"/>
      <c r="B3402" s="93"/>
      <c r="H3402" s="95"/>
    </row>
    <row r="3403" spans="1:8" x14ac:dyDescent="0.25">
      <c r="A3403" s="94"/>
      <c r="B3403" s="93"/>
      <c r="H3403" s="95"/>
    </row>
    <row r="3404" spans="1:8" x14ac:dyDescent="0.25">
      <c r="A3404" s="94"/>
      <c r="B3404" s="93"/>
      <c r="H3404" s="95"/>
    </row>
    <row r="3405" spans="1:8" x14ac:dyDescent="0.25">
      <c r="A3405" s="94"/>
      <c r="B3405" s="93"/>
      <c r="H3405" s="95"/>
    </row>
    <row r="3406" spans="1:8" x14ac:dyDescent="0.25">
      <c r="A3406" s="94"/>
      <c r="B3406" s="93"/>
      <c r="H3406" s="95"/>
    </row>
    <row r="3407" spans="1:8" x14ac:dyDescent="0.25">
      <c r="A3407" s="94"/>
      <c r="B3407" s="93"/>
      <c r="H3407" s="95"/>
    </row>
    <row r="3408" spans="1:8" x14ac:dyDescent="0.25">
      <c r="A3408" s="94"/>
      <c r="B3408" s="93"/>
      <c r="H3408" s="95"/>
    </row>
    <row r="3409" spans="1:8" x14ac:dyDescent="0.25">
      <c r="A3409" s="94"/>
      <c r="B3409" s="93"/>
      <c r="H3409" s="95"/>
    </row>
    <row r="3410" spans="1:8" x14ac:dyDescent="0.25">
      <c r="A3410" s="94"/>
      <c r="B3410" s="93"/>
      <c r="H3410" s="95"/>
    </row>
    <row r="3411" spans="1:8" x14ac:dyDescent="0.25">
      <c r="A3411" s="94"/>
      <c r="B3411" s="93"/>
      <c r="H3411" s="95"/>
    </row>
    <row r="3412" spans="1:8" x14ac:dyDescent="0.25">
      <c r="A3412" s="94"/>
      <c r="B3412" s="93"/>
      <c r="H3412" s="95"/>
    </row>
    <row r="3413" spans="1:8" x14ac:dyDescent="0.25">
      <c r="A3413" s="94"/>
      <c r="B3413" s="93"/>
      <c r="H3413" s="95"/>
    </row>
    <row r="3414" spans="1:8" x14ac:dyDescent="0.25">
      <c r="A3414" s="94"/>
      <c r="B3414" s="93"/>
      <c r="H3414" s="95"/>
    </row>
    <row r="3415" spans="1:8" x14ac:dyDescent="0.25">
      <c r="A3415" s="94"/>
      <c r="B3415" s="93"/>
      <c r="H3415" s="95"/>
    </row>
    <row r="3416" spans="1:8" x14ac:dyDescent="0.25">
      <c r="A3416" s="94"/>
      <c r="B3416" s="93"/>
      <c r="H3416" s="95"/>
    </row>
    <row r="3417" spans="1:8" x14ac:dyDescent="0.25">
      <c r="A3417" s="94"/>
      <c r="B3417" s="93"/>
      <c r="H3417" s="95"/>
    </row>
    <row r="3418" spans="1:8" x14ac:dyDescent="0.25">
      <c r="A3418" s="94"/>
      <c r="B3418" s="93"/>
      <c r="H3418" s="95"/>
    </row>
    <row r="3419" spans="1:8" x14ac:dyDescent="0.25">
      <c r="A3419" s="94"/>
      <c r="B3419" s="93"/>
      <c r="H3419" s="95"/>
    </row>
    <row r="3420" spans="1:8" x14ac:dyDescent="0.25">
      <c r="A3420" s="94"/>
      <c r="B3420" s="93"/>
      <c r="H3420" s="95"/>
    </row>
    <row r="3421" spans="1:8" x14ac:dyDescent="0.25">
      <c r="A3421" s="94"/>
      <c r="B3421" s="93"/>
      <c r="H3421" s="95"/>
    </row>
    <row r="3422" spans="1:8" x14ac:dyDescent="0.25">
      <c r="A3422" s="94"/>
      <c r="B3422" s="93"/>
      <c r="H3422" s="95"/>
    </row>
    <row r="3423" spans="1:8" x14ac:dyDescent="0.25">
      <c r="A3423" s="94"/>
      <c r="B3423" s="93"/>
      <c r="H3423" s="95"/>
    </row>
    <row r="3424" spans="1:8" x14ac:dyDescent="0.25">
      <c r="A3424" s="94"/>
      <c r="B3424" s="93"/>
      <c r="H3424" s="95"/>
    </row>
    <row r="3425" spans="1:8" x14ac:dyDescent="0.25">
      <c r="A3425" s="94"/>
      <c r="B3425" s="93"/>
      <c r="H3425" s="95"/>
    </row>
    <row r="3426" spans="1:8" x14ac:dyDescent="0.25">
      <c r="A3426" s="94"/>
      <c r="B3426" s="93"/>
      <c r="H3426" s="95"/>
    </row>
    <row r="3427" spans="1:8" x14ac:dyDescent="0.25">
      <c r="A3427" s="94"/>
      <c r="B3427" s="93"/>
      <c r="H3427" s="95"/>
    </row>
    <row r="3428" spans="1:8" x14ac:dyDescent="0.25">
      <c r="A3428" s="94"/>
      <c r="B3428" s="93"/>
      <c r="H3428" s="95"/>
    </row>
    <row r="3429" spans="1:8" x14ac:dyDescent="0.25">
      <c r="A3429" s="94"/>
      <c r="B3429" s="93"/>
      <c r="H3429" s="95"/>
    </row>
    <row r="3430" spans="1:8" x14ac:dyDescent="0.25">
      <c r="A3430" s="94"/>
      <c r="B3430" s="93"/>
      <c r="H3430" s="95"/>
    </row>
    <row r="3431" spans="1:8" x14ac:dyDescent="0.25">
      <c r="A3431" s="94"/>
      <c r="B3431" s="93"/>
      <c r="H3431" s="95"/>
    </row>
    <row r="3432" spans="1:8" x14ac:dyDescent="0.25">
      <c r="A3432" s="94"/>
      <c r="B3432" s="93"/>
      <c r="H3432" s="95"/>
    </row>
    <row r="3433" spans="1:8" x14ac:dyDescent="0.25">
      <c r="A3433" s="94"/>
      <c r="B3433" s="93"/>
      <c r="H3433" s="95"/>
    </row>
    <row r="3434" spans="1:8" x14ac:dyDescent="0.25">
      <c r="A3434" s="94"/>
      <c r="B3434" s="93"/>
      <c r="H3434" s="95"/>
    </row>
    <row r="3435" spans="1:8" x14ac:dyDescent="0.25">
      <c r="A3435" s="94"/>
      <c r="B3435" s="93"/>
      <c r="H3435" s="95"/>
    </row>
    <row r="3436" spans="1:8" x14ac:dyDescent="0.25">
      <c r="A3436" s="94"/>
      <c r="B3436" s="93"/>
      <c r="H3436" s="95"/>
    </row>
    <row r="3437" spans="1:8" x14ac:dyDescent="0.25">
      <c r="A3437" s="94"/>
      <c r="B3437" s="93"/>
      <c r="H3437" s="95"/>
    </row>
    <row r="3438" spans="1:8" x14ac:dyDescent="0.25">
      <c r="A3438" s="94"/>
      <c r="B3438" s="93"/>
      <c r="H3438" s="95"/>
    </row>
    <row r="3439" spans="1:8" x14ac:dyDescent="0.25">
      <c r="A3439" s="94"/>
      <c r="B3439" s="93"/>
      <c r="H3439" s="95"/>
    </row>
    <row r="3440" spans="1:8" x14ac:dyDescent="0.25">
      <c r="A3440" s="94"/>
      <c r="B3440" s="93"/>
      <c r="H3440" s="95"/>
    </row>
    <row r="3441" spans="1:8" x14ac:dyDescent="0.25">
      <c r="A3441" s="94"/>
      <c r="B3441" s="93"/>
      <c r="H3441" s="95"/>
    </row>
    <row r="3442" spans="1:8" x14ac:dyDescent="0.25">
      <c r="A3442" s="94"/>
      <c r="B3442" s="93"/>
      <c r="H3442" s="95"/>
    </row>
    <row r="3443" spans="1:8" x14ac:dyDescent="0.25">
      <c r="A3443" s="94"/>
      <c r="B3443" s="93"/>
      <c r="H3443" s="95"/>
    </row>
    <row r="3444" spans="1:8" x14ac:dyDescent="0.25">
      <c r="A3444" s="94"/>
      <c r="B3444" s="93"/>
      <c r="H3444" s="95"/>
    </row>
    <row r="3445" spans="1:8" x14ac:dyDescent="0.25">
      <c r="A3445" s="94"/>
      <c r="B3445" s="93"/>
      <c r="H3445" s="95"/>
    </row>
    <row r="3446" spans="1:8" x14ac:dyDescent="0.25">
      <c r="A3446" s="94"/>
      <c r="B3446" s="93"/>
      <c r="H3446" s="95"/>
    </row>
    <row r="3447" spans="1:8" x14ac:dyDescent="0.25">
      <c r="A3447" s="94"/>
      <c r="B3447" s="93"/>
      <c r="H3447" s="95"/>
    </row>
    <row r="3448" spans="1:8" x14ac:dyDescent="0.25">
      <c r="A3448" s="94"/>
      <c r="B3448" s="93"/>
      <c r="H3448" s="95"/>
    </row>
    <row r="3449" spans="1:8" x14ac:dyDescent="0.25">
      <c r="A3449" s="94"/>
      <c r="B3449" s="93"/>
      <c r="H3449" s="95"/>
    </row>
    <row r="3450" spans="1:8" x14ac:dyDescent="0.25">
      <c r="A3450" s="94"/>
      <c r="B3450" s="93"/>
      <c r="H3450" s="95"/>
    </row>
    <row r="3451" spans="1:8" x14ac:dyDescent="0.25">
      <c r="A3451" s="94"/>
      <c r="B3451" s="93"/>
      <c r="H3451" s="95"/>
    </row>
    <row r="3452" spans="1:8" x14ac:dyDescent="0.25">
      <c r="A3452" s="94"/>
      <c r="B3452" s="93"/>
      <c r="H3452" s="95"/>
    </row>
    <row r="3453" spans="1:8" x14ac:dyDescent="0.25">
      <c r="A3453" s="94"/>
      <c r="B3453" s="93"/>
      <c r="H3453" s="95"/>
    </row>
    <row r="3454" spans="1:8" x14ac:dyDescent="0.25">
      <c r="A3454" s="94"/>
      <c r="B3454" s="93"/>
      <c r="H3454" s="95"/>
    </row>
    <row r="3455" spans="1:8" x14ac:dyDescent="0.25">
      <c r="A3455" s="94"/>
      <c r="B3455" s="93"/>
      <c r="H3455" s="95"/>
    </row>
    <row r="3456" spans="1:8" x14ac:dyDescent="0.25">
      <c r="A3456" s="94"/>
      <c r="B3456" s="93"/>
      <c r="H3456" s="95"/>
    </row>
    <row r="3457" spans="1:8" x14ac:dyDescent="0.25">
      <c r="A3457" s="94"/>
      <c r="B3457" s="93"/>
      <c r="H3457" s="95"/>
    </row>
    <row r="3458" spans="1:8" x14ac:dyDescent="0.25">
      <c r="A3458" s="94"/>
      <c r="B3458" s="93"/>
      <c r="H3458" s="95"/>
    </row>
    <row r="3459" spans="1:8" x14ac:dyDescent="0.25">
      <c r="A3459" s="94"/>
      <c r="B3459" s="93"/>
      <c r="H3459" s="95"/>
    </row>
    <row r="3460" spans="1:8" x14ac:dyDescent="0.25">
      <c r="A3460" s="94"/>
      <c r="B3460" s="93"/>
      <c r="H3460" s="95"/>
    </row>
    <row r="3461" spans="1:8" x14ac:dyDescent="0.25">
      <c r="A3461" s="94"/>
      <c r="B3461" s="93"/>
      <c r="H3461" s="95"/>
    </row>
    <row r="3462" spans="1:8" x14ac:dyDescent="0.25">
      <c r="A3462" s="94"/>
      <c r="B3462" s="93"/>
      <c r="H3462" s="95"/>
    </row>
    <row r="3463" spans="1:8" x14ac:dyDescent="0.25">
      <c r="A3463" s="94"/>
      <c r="B3463" s="93"/>
      <c r="H3463" s="95"/>
    </row>
    <row r="3464" spans="1:8" x14ac:dyDescent="0.25">
      <c r="A3464" s="94"/>
      <c r="B3464" s="93"/>
      <c r="H3464" s="95"/>
    </row>
    <row r="3465" spans="1:8" x14ac:dyDescent="0.25">
      <c r="A3465" s="94"/>
      <c r="B3465" s="93"/>
      <c r="H3465" s="95"/>
    </row>
    <row r="3466" spans="1:8" x14ac:dyDescent="0.25">
      <c r="A3466" s="94"/>
      <c r="B3466" s="93"/>
      <c r="H3466" s="95"/>
    </row>
    <row r="3467" spans="1:8" x14ac:dyDescent="0.25">
      <c r="A3467" s="94"/>
      <c r="B3467" s="93"/>
      <c r="H3467" s="95"/>
    </row>
    <row r="3468" spans="1:8" x14ac:dyDescent="0.25">
      <c r="A3468" s="94"/>
      <c r="B3468" s="93"/>
      <c r="H3468" s="95"/>
    </row>
    <row r="3469" spans="1:8" x14ac:dyDescent="0.25">
      <c r="A3469" s="94"/>
      <c r="B3469" s="93"/>
      <c r="H3469" s="95"/>
    </row>
    <row r="3470" spans="1:8" x14ac:dyDescent="0.25">
      <c r="A3470" s="94"/>
      <c r="B3470" s="93"/>
      <c r="H3470" s="95"/>
    </row>
    <row r="3471" spans="1:8" x14ac:dyDescent="0.25">
      <c r="A3471" s="94"/>
      <c r="B3471" s="93"/>
      <c r="H3471" s="95"/>
    </row>
    <row r="3472" spans="1:8" x14ac:dyDescent="0.25">
      <c r="A3472" s="94"/>
      <c r="B3472" s="93"/>
      <c r="H3472" s="95"/>
    </row>
    <row r="3473" spans="1:8" x14ac:dyDescent="0.25">
      <c r="A3473" s="94"/>
      <c r="B3473" s="93"/>
      <c r="H3473" s="95"/>
    </row>
    <row r="3474" spans="1:8" x14ac:dyDescent="0.25">
      <c r="A3474" s="94"/>
      <c r="B3474" s="93"/>
      <c r="H3474" s="95"/>
    </row>
    <row r="3475" spans="1:8" x14ac:dyDescent="0.25">
      <c r="A3475" s="94"/>
      <c r="B3475" s="93"/>
      <c r="H3475" s="95"/>
    </row>
    <row r="3476" spans="1:8" x14ac:dyDescent="0.25">
      <c r="A3476" s="94"/>
      <c r="B3476" s="93"/>
      <c r="H3476" s="95"/>
    </row>
    <row r="3477" spans="1:8" x14ac:dyDescent="0.25">
      <c r="A3477" s="94"/>
      <c r="B3477" s="93"/>
      <c r="H3477" s="95"/>
    </row>
    <row r="3478" spans="1:8" x14ac:dyDescent="0.25">
      <c r="A3478" s="94"/>
      <c r="B3478" s="93"/>
      <c r="H3478" s="95"/>
    </row>
    <row r="3479" spans="1:8" x14ac:dyDescent="0.25">
      <c r="A3479" s="94"/>
      <c r="B3479" s="93"/>
      <c r="H3479" s="95"/>
    </row>
    <row r="3480" spans="1:8" x14ac:dyDescent="0.25">
      <c r="A3480" s="94"/>
      <c r="B3480" s="93"/>
      <c r="H3480" s="95"/>
    </row>
    <row r="3481" spans="1:8" x14ac:dyDescent="0.25">
      <c r="A3481" s="94"/>
      <c r="B3481" s="93"/>
      <c r="H3481" s="95"/>
    </row>
    <row r="3482" spans="1:8" x14ac:dyDescent="0.25">
      <c r="A3482" s="94"/>
      <c r="B3482" s="93"/>
      <c r="H3482" s="95"/>
    </row>
    <row r="3483" spans="1:8" x14ac:dyDescent="0.25">
      <c r="A3483" s="94"/>
      <c r="B3483" s="93"/>
      <c r="H3483" s="95"/>
    </row>
    <row r="3484" spans="1:8" x14ac:dyDescent="0.25">
      <c r="A3484" s="94"/>
      <c r="B3484" s="93"/>
      <c r="H3484" s="95"/>
    </row>
    <row r="3485" spans="1:8" x14ac:dyDescent="0.25">
      <c r="A3485" s="94"/>
      <c r="B3485" s="93"/>
      <c r="H3485" s="95"/>
    </row>
    <row r="3486" spans="1:8" x14ac:dyDescent="0.25">
      <c r="A3486" s="94"/>
      <c r="B3486" s="93"/>
      <c r="H3486" s="95"/>
    </row>
    <row r="3487" spans="1:8" x14ac:dyDescent="0.25">
      <c r="A3487" s="94"/>
      <c r="B3487" s="93"/>
      <c r="H3487" s="95"/>
    </row>
    <row r="3488" spans="1:8" x14ac:dyDescent="0.25">
      <c r="A3488" s="94"/>
      <c r="B3488" s="93"/>
      <c r="H3488" s="95"/>
    </row>
    <row r="3489" spans="1:8" x14ac:dyDescent="0.25">
      <c r="A3489" s="94"/>
      <c r="B3489" s="93"/>
      <c r="H3489" s="95"/>
    </row>
    <row r="3490" spans="1:8" x14ac:dyDescent="0.25">
      <c r="A3490" s="94"/>
      <c r="B3490" s="93"/>
      <c r="H3490" s="95"/>
    </row>
    <row r="3491" spans="1:8" x14ac:dyDescent="0.25">
      <c r="A3491" s="94"/>
      <c r="B3491" s="93"/>
      <c r="H3491" s="95"/>
    </row>
    <row r="3492" spans="1:8" x14ac:dyDescent="0.25">
      <c r="A3492" s="94"/>
      <c r="B3492" s="93"/>
      <c r="H3492" s="95"/>
    </row>
    <row r="3493" spans="1:8" x14ac:dyDescent="0.25">
      <c r="A3493" s="94"/>
      <c r="B3493" s="93"/>
      <c r="H3493" s="95"/>
    </row>
    <row r="3494" spans="1:8" x14ac:dyDescent="0.25">
      <c r="A3494" s="94"/>
      <c r="B3494" s="93"/>
      <c r="H3494" s="95"/>
    </row>
    <row r="3495" spans="1:8" x14ac:dyDescent="0.25">
      <c r="A3495" s="94"/>
      <c r="B3495" s="93"/>
      <c r="H3495" s="95"/>
    </row>
    <row r="3496" spans="1:8" x14ac:dyDescent="0.25">
      <c r="A3496" s="94"/>
      <c r="B3496" s="93"/>
      <c r="H3496" s="95"/>
    </row>
    <row r="3497" spans="1:8" x14ac:dyDescent="0.25">
      <c r="A3497" s="94"/>
      <c r="B3497" s="93"/>
      <c r="H3497" s="95"/>
    </row>
    <row r="3498" spans="1:8" x14ac:dyDescent="0.25">
      <c r="A3498" s="94"/>
      <c r="B3498" s="93"/>
      <c r="H3498" s="95"/>
    </row>
    <row r="3499" spans="1:8" x14ac:dyDescent="0.25">
      <c r="A3499" s="94"/>
      <c r="B3499" s="93"/>
      <c r="H3499" s="95"/>
    </row>
    <row r="3500" spans="1:8" x14ac:dyDescent="0.25">
      <c r="A3500" s="94"/>
      <c r="B3500" s="93"/>
      <c r="H3500" s="95"/>
    </row>
    <row r="3501" spans="1:8" x14ac:dyDescent="0.25">
      <c r="A3501" s="94"/>
      <c r="B3501" s="93"/>
      <c r="H3501" s="95"/>
    </row>
    <row r="3502" spans="1:8" x14ac:dyDescent="0.25">
      <c r="A3502" s="94"/>
      <c r="B3502" s="93"/>
      <c r="H3502" s="95"/>
    </row>
    <row r="3503" spans="1:8" x14ac:dyDescent="0.25">
      <c r="A3503" s="94"/>
      <c r="B3503" s="93"/>
      <c r="H3503" s="95"/>
    </row>
    <row r="3504" spans="1:8" x14ac:dyDescent="0.25">
      <c r="A3504" s="94"/>
      <c r="B3504" s="93"/>
      <c r="H3504" s="95"/>
    </row>
    <row r="3505" spans="1:8" x14ac:dyDescent="0.25">
      <c r="A3505" s="94"/>
      <c r="B3505" s="93"/>
      <c r="H3505" s="95"/>
    </row>
    <row r="3506" spans="1:8" x14ac:dyDescent="0.25">
      <c r="A3506" s="94"/>
      <c r="B3506" s="93"/>
      <c r="H3506" s="95"/>
    </row>
    <row r="3507" spans="1:8" x14ac:dyDescent="0.25">
      <c r="A3507" s="94"/>
      <c r="B3507" s="93"/>
      <c r="H3507" s="95"/>
    </row>
    <row r="3508" spans="1:8" x14ac:dyDescent="0.25">
      <c r="A3508" s="94"/>
      <c r="B3508" s="93"/>
      <c r="H3508" s="95"/>
    </row>
    <row r="3509" spans="1:8" x14ac:dyDescent="0.25">
      <c r="A3509" s="94"/>
      <c r="B3509" s="93"/>
      <c r="H3509" s="95"/>
    </row>
    <row r="3510" spans="1:8" x14ac:dyDescent="0.25">
      <c r="A3510" s="94"/>
      <c r="B3510" s="93"/>
      <c r="H3510" s="95"/>
    </row>
    <row r="3511" spans="1:8" x14ac:dyDescent="0.25">
      <c r="A3511" s="94"/>
      <c r="B3511" s="93"/>
      <c r="H3511" s="95"/>
    </row>
    <row r="3512" spans="1:8" x14ac:dyDescent="0.25">
      <c r="A3512" s="94"/>
      <c r="B3512" s="93"/>
      <c r="H3512" s="95"/>
    </row>
    <row r="3513" spans="1:8" x14ac:dyDescent="0.25">
      <c r="A3513" s="94"/>
      <c r="B3513" s="93"/>
      <c r="H3513" s="95"/>
    </row>
    <row r="3514" spans="1:8" x14ac:dyDescent="0.25">
      <c r="A3514" s="94"/>
      <c r="B3514" s="93"/>
      <c r="H3514" s="95"/>
    </row>
    <row r="3515" spans="1:8" x14ac:dyDescent="0.25">
      <c r="A3515" s="94"/>
      <c r="B3515" s="93"/>
      <c r="H3515" s="95"/>
    </row>
    <row r="3516" spans="1:8" x14ac:dyDescent="0.25">
      <c r="A3516" s="94"/>
      <c r="B3516" s="93"/>
      <c r="H3516" s="95"/>
    </row>
    <row r="3517" spans="1:8" x14ac:dyDescent="0.25">
      <c r="A3517" s="94"/>
      <c r="B3517" s="93"/>
      <c r="H3517" s="95"/>
    </row>
    <row r="3518" spans="1:8" x14ac:dyDescent="0.25">
      <c r="A3518" s="94"/>
      <c r="B3518" s="93"/>
      <c r="H3518" s="95"/>
    </row>
    <row r="3519" spans="1:8" x14ac:dyDescent="0.25">
      <c r="A3519" s="94"/>
      <c r="B3519" s="93"/>
      <c r="H3519" s="95"/>
    </row>
    <row r="3520" spans="1:8" x14ac:dyDescent="0.25">
      <c r="A3520" s="94"/>
      <c r="B3520" s="93"/>
      <c r="H3520" s="95"/>
    </row>
    <row r="3521" spans="1:8" x14ac:dyDescent="0.25">
      <c r="A3521" s="94"/>
      <c r="B3521" s="93"/>
      <c r="H3521" s="95"/>
    </row>
    <row r="3522" spans="1:8" x14ac:dyDescent="0.25">
      <c r="A3522" s="94"/>
      <c r="B3522" s="93"/>
      <c r="H3522" s="95"/>
    </row>
    <row r="3523" spans="1:8" x14ac:dyDescent="0.25">
      <c r="A3523" s="94"/>
      <c r="B3523" s="93"/>
      <c r="H3523" s="95"/>
    </row>
    <row r="3524" spans="1:8" x14ac:dyDescent="0.25">
      <c r="A3524" s="94"/>
      <c r="B3524" s="93"/>
      <c r="H3524" s="95"/>
    </row>
    <row r="3525" spans="1:8" x14ac:dyDescent="0.25">
      <c r="A3525" s="94"/>
      <c r="B3525" s="93"/>
      <c r="H3525" s="95"/>
    </row>
    <row r="3526" spans="1:8" x14ac:dyDescent="0.25">
      <c r="A3526" s="94"/>
      <c r="B3526" s="93"/>
      <c r="H3526" s="95"/>
    </row>
    <row r="3527" spans="1:8" x14ac:dyDescent="0.25">
      <c r="A3527" s="94"/>
      <c r="B3527" s="93"/>
      <c r="H3527" s="95"/>
    </row>
    <row r="3528" spans="1:8" x14ac:dyDescent="0.25">
      <c r="A3528" s="94"/>
      <c r="B3528" s="93"/>
      <c r="H3528" s="95"/>
    </row>
    <row r="3529" spans="1:8" x14ac:dyDescent="0.25">
      <c r="A3529" s="94"/>
      <c r="B3529" s="93"/>
      <c r="H3529" s="95"/>
    </row>
    <row r="3530" spans="1:8" x14ac:dyDescent="0.25">
      <c r="A3530" s="94"/>
      <c r="B3530" s="93"/>
      <c r="H3530" s="95"/>
    </row>
    <row r="3531" spans="1:8" x14ac:dyDescent="0.25">
      <c r="A3531" s="94"/>
      <c r="B3531" s="93"/>
      <c r="H3531" s="95"/>
    </row>
    <row r="3532" spans="1:8" x14ac:dyDescent="0.25">
      <c r="A3532" s="94"/>
      <c r="B3532" s="93"/>
      <c r="H3532" s="95"/>
    </row>
    <row r="3533" spans="1:8" x14ac:dyDescent="0.25">
      <c r="A3533" s="94"/>
      <c r="B3533" s="93"/>
      <c r="H3533" s="95"/>
    </row>
    <row r="3534" spans="1:8" x14ac:dyDescent="0.25">
      <c r="A3534" s="94"/>
      <c r="B3534" s="93"/>
      <c r="H3534" s="95"/>
    </row>
    <row r="3535" spans="1:8" x14ac:dyDescent="0.25">
      <c r="A3535" s="94"/>
      <c r="B3535" s="93"/>
      <c r="H3535" s="95"/>
    </row>
    <row r="3536" spans="1:8" x14ac:dyDescent="0.25">
      <c r="A3536" s="94"/>
      <c r="B3536" s="93"/>
      <c r="H3536" s="95"/>
    </row>
    <row r="3537" spans="1:8" x14ac:dyDescent="0.25">
      <c r="A3537" s="94"/>
      <c r="B3537" s="93"/>
      <c r="H3537" s="95"/>
    </row>
    <row r="3538" spans="1:8" x14ac:dyDescent="0.25">
      <c r="A3538" s="94"/>
      <c r="B3538" s="93"/>
      <c r="H3538" s="95"/>
    </row>
    <row r="3539" spans="1:8" x14ac:dyDescent="0.25">
      <c r="A3539" s="94"/>
      <c r="B3539" s="93"/>
      <c r="H3539" s="95"/>
    </row>
    <row r="3540" spans="1:8" x14ac:dyDescent="0.25">
      <c r="A3540" s="94"/>
      <c r="B3540" s="93"/>
      <c r="H3540" s="95"/>
    </row>
    <row r="3541" spans="1:8" x14ac:dyDescent="0.25">
      <c r="A3541" s="94"/>
      <c r="B3541" s="93"/>
      <c r="H3541" s="95"/>
    </row>
    <row r="3542" spans="1:8" x14ac:dyDescent="0.25">
      <c r="A3542" s="94"/>
      <c r="B3542" s="93"/>
      <c r="H3542" s="95"/>
    </row>
    <row r="3543" spans="1:8" x14ac:dyDescent="0.25">
      <c r="A3543" s="94"/>
      <c r="B3543" s="93"/>
      <c r="H3543" s="95"/>
    </row>
    <row r="3544" spans="1:8" x14ac:dyDescent="0.25">
      <c r="A3544" s="94"/>
      <c r="B3544" s="93"/>
      <c r="H3544" s="95"/>
    </row>
    <row r="3545" spans="1:8" x14ac:dyDescent="0.25">
      <c r="A3545" s="94"/>
      <c r="B3545" s="93"/>
      <c r="H3545" s="95"/>
    </row>
    <row r="3546" spans="1:8" x14ac:dyDescent="0.25">
      <c r="A3546" s="94"/>
      <c r="B3546" s="93"/>
      <c r="H3546" s="95"/>
    </row>
    <row r="3547" spans="1:8" x14ac:dyDescent="0.25">
      <c r="A3547" s="94"/>
      <c r="B3547" s="93"/>
      <c r="H3547" s="95"/>
    </row>
    <row r="3548" spans="1:8" x14ac:dyDescent="0.25">
      <c r="A3548" s="94"/>
      <c r="B3548" s="93"/>
      <c r="H3548" s="95"/>
    </row>
    <row r="3549" spans="1:8" x14ac:dyDescent="0.25">
      <c r="A3549" s="94"/>
      <c r="B3549" s="93"/>
      <c r="H3549" s="95"/>
    </row>
    <row r="3550" spans="1:8" x14ac:dyDescent="0.25">
      <c r="A3550" s="94"/>
      <c r="B3550" s="93"/>
      <c r="H3550" s="95"/>
    </row>
    <row r="3551" spans="1:8" x14ac:dyDescent="0.25">
      <c r="A3551" s="94"/>
      <c r="B3551" s="93"/>
      <c r="H3551" s="95"/>
    </row>
    <row r="3552" spans="1:8" x14ac:dyDescent="0.25">
      <c r="A3552" s="94"/>
      <c r="B3552" s="93"/>
      <c r="H3552" s="95"/>
    </row>
    <row r="3553" spans="1:8" x14ac:dyDescent="0.25">
      <c r="A3553" s="94"/>
      <c r="B3553" s="93"/>
      <c r="H3553" s="95"/>
    </row>
    <row r="3554" spans="1:8" x14ac:dyDescent="0.25">
      <c r="A3554" s="94"/>
      <c r="B3554" s="93"/>
      <c r="H3554" s="95"/>
    </row>
    <row r="3555" spans="1:8" x14ac:dyDescent="0.25">
      <c r="A3555" s="94"/>
      <c r="B3555" s="93"/>
      <c r="H3555" s="95"/>
    </row>
    <row r="3556" spans="1:8" x14ac:dyDescent="0.25">
      <c r="A3556" s="94"/>
      <c r="B3556" s="93"/>
      <c r="H3556" s="95"/>
    </row>
    <row r="3557" spans="1:8" x14ac:dyDescent="0.25">
      <c r="A3557" s="94"/>
      <c r="B3557" s="93"/>
      <c r="H3557" s="95"/>
    </row>
    <row r="3558" spans="1:8" x14ac:dyDescent="0.25">
      <c r="A3558" s="94"/>
      <c r="B3558" s="93"/>
      <c r="H3558" s="95"/>
    </row>
    <row r="3559" spans="1:8" x14ac:dyDescent="0.25">
      <c r="A3559" s="94"/>
      <c r="B3559" s="93"/>
      <c r="H3559" s="95"/>
    </row>
    <row r="3560" spans="1:8" x14ac:dyDescent="0.25">
      <c r="A3560" s="94"/>
      <c r="B3560" s="93"/>
      <c r="H3560" s="95"/>
    </row>
    <row r="3561" spans="1:8" x14ac:dyDescent="0.25">
      <c r="A3561" s="94"/>
      <c r="B3561" s="93"/>
      <c r="H3561" s="95"/>
    </row>
    <row r="3562" spans="1:8" x14ac:dyDescent="0.25">
      <c r="A3562" s="94"/>
      <c r="B3562" s="93"/>
      <c r="H3562" s="95"/>
    </row>
    <row r="3563" spans="1:8" x14ac:dyDescent="0.25">
      <c r="A3563" s="94"/>
      <c r="B3563" s="93"/>
      <c r="H3563" s="95"/>
    </row>
    <row r="3564" spans="1:8" x14ac:dyDescent="0.25">
      <c r="A3564" s="94"/>
      <c r="B3564" s="93"/>
      <c r="H3564" s="95"/>
    </row>
    <row r="3565" spans="1:8" x14ac:dyDescent="0.25">
      <c r="A3565" s="94"/>
      <c r="B3565" s="93"/>
      <c r="H3565" s="95"/>
    </row>
    <row r="3566" spans="1:8" x14ac:dyDescent="0.25">
      <c r="A3566" s="94"/>
      <c r="B3566" s="93"/>
      <c r="H3566" s="95"/>
    </row>
    <row r="3567" spans="1:8" x14ac:dyDescent="0.25">
      <c r="A3567" s="94"/>
      <c r="B3567" s="93"/>
      <c r="H3567" s="95"/>
    </row>
    <row r="3568" spans="1:8" x14ac:dyDescent="0.25">
      <c r="A3568" s="94"/>
      <c r="B3568" s="93"/>
      <c r="H3568" s="95"/>
    </row>
    <row r="3569" spans="1:8" x14ac:dyDescent="0.25">
      <c r="A3569" s="94"/>
      <c r="B3569" s="93"/>
      <c r="H3569" s="95"/>
    </row>
    <row r="3570" spans="1:8" x14ac:dyDescent="0.25">
      <c r="A3570" s="94"/>
      <c r="B3570" s="93"/>
      <c r="H3570" s="95"/>
    </row>
    <row r="3571" spans="1:8" x14ac:dyDescent="0.25">
      <c r="A3571" s="94"/>
      <c r="B3571" s="93"/>
      <c r="H3571" s="95"/>
    </row>
    <row r="3572" spans="1:8" x14ac:dyDescent="0.25">
      <c r="A3572" s="94"/>
      <c r="B3572" s="93"/>
      <c r="H3572" s="95"/>
    </row>
    <row r="3573" spans="1:8" x14ac:dyDescent="0.25">
      <c r="A3573" s="94"/>
      <c r="B3573" s="93"/>
      <c r="H3573" s="95"/>
    </row>
    <row r="3574" spans="1:8" x14ac:dyDescent="0.25">
      <c r="A3574" s="94"/>
      <c r="B3574" s="93"/>
      <c r="H3574" s="95"/>
    </row>
    <row r="3575" spans="1:8" x14ac:dyDescent="0.25">
      <c r="A3575" s="94"/>
      <c r="B3575" s="93"/>
      <c r="H3575" s="95"/>
    </row>
    <row r="3576" spans="1:8" x14ac:dyDescent="0.25">
      <c r="A3576" s="94"/>
      <c r="B3576" s="93"/>
      <c r="H3576" s="95"/>
    </row>
    <row r="3577" spans="1:8" x14ac:dyDescent="0.25">
      <c r="A3577" s="94"/>
      <c r="B3577" s="93"/>
      <c r="H3577" s="95"/>
    </row>
    <row r="3578" spans="1:8" x14ac:dyDescent="0.25">
      <c r="A3578" s="94"/>
      <c r="B3578" s="93"/>
      <c r="H3578" s="95"/>
    </row>
    <row r="3579" spans="1:8" x14ac:dyDescent="0.25">
      <c r="A3579" s="94"/>
      <c r="B3579" s="93"/>
      <c r="H3579" s="95"/>
    </row>
    <row r="3580" spans="1:8" x14ac:dyDescent="0.25">
      <c r="A3580" s="94"/>
      <c r="B3580" s="93"/>
      <c r="H3580" s="95"/>
    </row>
    <row r="3581" spans="1:8" x14ac:dyDescent="0.25">
      <c r="A3581" s="94"/>
      <c r="B3581" s="93"/>
      <c r="H3581" s="95"/>
    </row>
    <row r="3582" spans="1:8" x14ac:dyDescent="0.25">
      <c r="A3582" s="94"/>
      <c r="B3582" s="93"/>
      <c r="H3582" s="95"/>
    </row>
    <row r="3583" spans="1:8" x14ac:dyDescent="0.25">
      <c r="A3583" s="94"/>
      <c r="B3583" s="93"/>
      <c r="H3583" s="95"/>
    </row>
    <row r="3584" spans="1:8" x14ac:dyDescent="0.25">
      <c r="A3584" s="94"/>
      <c r="B3584" s="93"/>
      <c r="H3584" s="95"/>
    </row>
    <row r="3585" spans="1:8" x14ac:dyDescent="0.25">
      <c r="A3585" s="94"/>
      <c r="B3585" s="93"/>
      <c r="H3585" s="95"/>
    </row>
    <row r="3586" spans="1:8" x14ac:dyDescent="0.25">
      <c r="A3586" s="94"/>
      <c r="B3586" s="93"/>
      <c r="H3586" s="95"/>
    </row>
    <row r="3587" spans="1:8" x14ac:dyDescent="0.25">
      <c r="A3587" s="94"/>
      <c r="B3587" s="93"/>
      <c r="H3587" s="95"/>
    </row>
    <row r="3588" spans="1:8" x14ac:dyDescent="0.25">
      <c r="A3588" s="94"/>
      <c r="B3588" s="93"/>
      <c r="H3588" s="95"/>
    </row>
    <row r="3589" spans="1:8" x14ac:dyDescent="0.25">
      <c r="A3589" s="94"/>
      <c r="B3589" s="93"/>
      <c r="H3589" s="95"/>
    </row>
    <row r="3590" spans="1:8" x14ac:dyDescent="0.25">
      <c r="A3590" s="94"/>
      <c r="B3590" s="93"/>
      <c r="H3590" s="95"/>
    </row>
    <row r="3591" spans="1:8" x14ac:dyDescent="0.25">
      <c r="A3591" s="94"/>
      <c r="B3591" s="93"/>
      <c r="H3591" s="95"/>
    </row>
    <row r="3592" spans="1:8" x14ac:dyDescent="0.25">
      <c r="A3592" s="94"/>
      <c r="B3592" s="93"/>
      <c r="H3592" s="95"/>
    </row>
    <row r="3593" spans="1:8" x14ac:dyDescent="0.25">
      <c r="A3593" s="94"/>
      <c r="B3593" s="93"/>
      <c r="H3593" s="95"/>
    </row>
    <row r="3594" spans="1:8" x14ac:dyDescent="0.25">
      <c r="A3594" s="94"/>
      <c r="B3594" s="93"/>
      <c r="H3594" s="95"/>
    </row>
    <row r="3595" spans="1:8" x14ac:dyDescent="0.25">
      <c r="A3595" s="94"/>
      <c r="B3595" s="93"/>
      <c r="H3595" s="95"/>
    </row>
    <row r="3596" spans="1:8" x14ac:dyDescent="0.25">
      <c r="A3596" s="94"/>
      <c r="B3596" s="93"/>
      <c r="H3596" s="95"/>
    </row>
    <row r="3597" spans="1:8" x14ac:dyDescent="0.25">
      <c r="A3597" s="94"/>
      <c r="B3597" s="93"/>
      <c r="H3597" s="95"/>
    </row>
    <row r="3598" spans="1:8" x14ac:dyDescent="0.25">
      <c r="A3598" s="94"/>
      <c r="B3598" s="93"/>
      <c r="H3598" s="95"/>
    </row>
    <row r="3599" spans="1:8" x14ac:dyDescent="0.25">
      <c r="A3599" s="94"/>
      <c r="B3599" s="93"/>
      <c r="H3599" s="95"/>
    </row>
    <row r="3600" spans="1:8" x14ac:dyDescent="0.25">
      <c r="A3600" s="94"/>
      <c r="B3600" s="93"/>
      <c r="H3600" s="95"/>
    </row>
    <row r="3601" spans="1:8" x14ac:dyDescent="0.25">
      <c r="A3601" s="94"/>
      <c r="B3601" s="93"/>
      <c r="H3601" s="95"/>
    </row>
    <row r="3602" spans="1:8" x14ac:dyDescent="0.25">
      <c r="A3602" s="94"/>
      <c r="B3602" s="93"/>
      <c r="H3602" s="95"/>
    </row>
    <row r="3603" spans="1:8" x14ac:dyDescent="0.25">
      <c r="A3603" s="94"/>
      <c r="B3603" s="93"/>
      <c r="H3603" s="95"/>
    </row>
    <row r="3604" spans="1:8" x14ac:dyDescent="0.25">
      <c r="A3604" s="94"/>
      <c r="B3604" s="93"/>
      <c r="H3604" s="95"/>
    </row>
    <row r="3605" spans="1:8" x14ac:dyDescent="0.25">
      <c r="A3605" s="94"/>
      <c r="B3605" s="93"/>
      <c r="H3605" s="95"/>
    </row>
    <row r="3606" spans="1:8" x14ac:dyDescent="0.25">
      <c r="A3606" s="94"/>
      <c r="B3606" s="93"/>
      <c r="H3606" s="95"/>
    </row>
    <row r="3607" spans="1:8" x14ac:dyDescent="0.25">
      <c r="A3607" s="94"/>
      <c r="B3607" s="93"/>
      <c r="H3607" s="95"/>
    </row>
    <row r="3608" spans="1:8" x14ac:dyDescent="0.25">
      <c r="A3608" s="94"/>
      <c r="B3608" s="93"/>
      <c r="H3608" s="95"/>
    </row>
    <row r="3609" spans="1:8" x14ac:dyDescent="0.25">
      <c r="A3609" s="94"/>
      <c r="B3609" s="93"/>
      <c r="H3609" s="95"/>
    </row>
    <row r="3610" spans="1:8" x14ac:dyDescent="0.25">
      <c r="A3610" s="94"/>
      <c r="B3610" s="93"/>
      <c r="H3610" s="95"/>
    </row>
    <row r="3611" spans="1:8" x14ac:dyDescent="0.25">
      <c r="A3611" s="94"/>
      <c r="B3611" s="93"/>
      <c r="H3611" s="95"/>
    </row>
    <row r="3612" spans="1:8" x14ac:dyDescent="0.25">
      <c r="A3612" s="94"/>
      <c r="B3612" s="93"/>
      <c r="H3612" s="95"/>
    </row>
    <row r="3613" spans="1:8" x14ac:dyDescent="0.25">
      <c r="A3613" s="94"/>
      <c r="B3613" s="93"/>
      <c r="H3613" s="95"/>
    </row>
    <row r="3614" spans="1:8" x14ac:dyDescent="0.25">
      <c r="A3614" s="94"/>
      <c r="B3614" s="93"/>
      <c r="H3614" s="95"/>
    </row>
    <row r="3615" spans="1:8" x14ac:dyDescent="0.25">
      <c r="A3615" s="94"/>
      <c r="B3615" s="93"/>
      <c r="H3615" s="95"/>
    </row>
    <row r="3616" spans="1:8" x14ac:dyDescent="0.25">
      <c r="A3616" s="94"/>
      <c r="B3616" s="93"/>
      <c r="H3616" s="95"/>
    </row>
    <row r="3617" spans="1:8" x14ac:dyDescent="0.25">
      <c r="A3617" s="94"/>
      <c r="B3617" s="93"/>
      <c r="H3617" s="95"/>
    </row>
    <row r="3618" spans="1:8" x14ac:dyDescent="0.25">
      <c r="A3618" s="94"/>
      <c r="B3618" s="93"/>
      <c r="H3618" s="95"/>
    </row>
    <row r="3619" spans="1:8" x14ac:dyDescent="0.25">
      <c r="A3619" s="94"/>
      <c r="B3619" s="93"/>
      <c r="H3619" s="95"/>
    </row>
    <row r="3620" spans="1:8" x14ac:dyDescent="0.25">
      <c r="A3620" s="94"/>
      <c r="B3620" s="93"/>
      <c r="H3620" s="95"/>
    </row>
    <row r="3621" spans="1:8" x14ac:dyDescent="0.25">
      <c r="A3621" s="94"/>
      <c r="B3621" s="93"/>
      <c r="H3621" s="95"/>
    </row>
    <row r="3622" spans="1:8" x14ac:dyDescent="0.25">
      <c r="A3622" s="94"/>
      <c r="B3622" s="93"/>
      <c r="H3622" s="95"/>
    </row>
    <row r="3623" spans="1:8" x14ac:dyDescent="0.25">
      <c r="A3623" s="94"/>
      <c r="B3623" s="93"/>
      <c r="H3623" s="95"/>
    </row>
    <row r="3624" spans="1:8" x14ac:dyDescent="0.25">
      <c r="A3624" s="94"/>
      <c r="B3624" s="93"/>
      <c r="H3624" s="95"/>
    </row>
    <row r="3625" spans="1:8" x14ac:dyDescent="0.25">
      <c r="A3625" s="94"/>
      <c r="B3625" s="93"/>
      <c r="H3625" s="95"/>
    </row>
    <row r="3626" spans="1:8" x14ac:dyDescent="0.25">
      <c r="A3626" s="94"/>
      <c r="B3626" s="93"/>
      <c r="H3626" s="95"/>
    </row>
    <row r="3627" spans="1:8" x14ac:dyDescent="0.25">
      <c r="A3627" s="94"/>
      <c r="B3627" s="93"/>
      <c r="H3627" s="95"/>
    </row>
    <row r="3628" spans="1:8" x14ac:dyDescent="0.25">
      <c r="A3628" s="94"/>
      <c r="B3628" s="93"/>
      <c r="H3628" s="95"/>
    </row>
    <row r="3629" spans="1:8" x14ac:dyDescent="0.25">
      <c r="A3629" s="94"/>
      <c r="B3629" s="93"/>
      <c r="H3629" s="95"/>
    </row>
    <row r="3630" spans="1:8" x14ac:dyDescent="0.25">
      <c r="A3630" s="94"/>
      <c r="B3630" s="93"/>
      <c r="H3630" s="95"/>
    </row>
    <row r="3631" spans="1:8" x14ac:dyDescent="0.25">
      <c r="A3631" s="94"/>
      <c r="B3631" s="93"/>
      <c r="H3631" s="95"/>
    </row>
    <row r="3632" spans="1:8" x14ac:dyDescent="0.25">
      <c r="A3632" s="94"/>
      <c r="B3632" s="93"/>
      <c r="H3632" s="95"/>
    </row>
    <row r="3633" spans="1:8" x14ac:dyDescent="0.25">
      <c r="A3633" s="94"/>
      <c r="B3633" s="93"/>
      <c r="H3633" s="95"/>
    </row>
    <row r="3634" spans="1:8" x14ac:dyDescent="0.25">
      <c r="A3634" s="94"/>
      <c r="B3634" s="93"/>
      <c r="H3634" s="95"/>
    </row>
    <row r="3635" spans="1:8" x14ac:dyDescent="0.25">
      <c r="A3635" s="94"/>
      <c r="B3635" s="93"/>
      <c r="H3635" s="95"/>
    </row>
    <row r="3636" spans="1:8" x14ac:dyDescent="0.25">
      <c r="A3636" s="94"/>
      <c r="B3636" s="93"/>
      <c r="H3636" s="95"/>
    </row>
    <row r="3637" spans="1:8" x14ac:dyDescent="0.25">
      <c r="A3637" s="94"/>
      <c r="B3637" s="93"/>
      <c r="H3637" s="95"/>
    </row>
    <row r="3638" spans="1:8" x14ac:dyDescent="0.25">
      <c r="A3638" s="94"/>
      <c r="B3638" s="93"/>
      <c r="H3638" s="95"/>
    </row>
    <row r="3639" spans="1:8" x14ac:dyDescent="0.25">
      <c r="A3639" s="94"/>
      <c r="B3639" s="93"/>
      <c r="H3639" s="95"/>
    </row>
    <row r="3640" spans="1:8" x14ac:dyDescent="0.25">
      <c r="A3640" s="94"/>
      <c r="B3640" s="93"/>
      <c r="H3640" s="95"/>
    </row>
    <row r="3641" spans="1:8" x14ac:dyDescent="0.25">
      <c r="A3641" s="94"/>
      <c r="B3641" s="93"/>
      <c r="H3641" s="95"/>
    </row>
    <row r="3642" spans="1:8" x14ac:dyDescent="0.25">
      <c r="A3642" s="94"/>
      <c r="B3642" s="93"/>
      <c r="H3642" s="95"/>
    </row>
    <row r="3643" spans="1:8" x14ac:dyDescent="0.25">
      <c r="A3643" s="94"/>
      <c r="B3643" s="93"/>
      <c r="H3643" s="95"/>
    </row>
    <row r="3644" spans="1:8" x14ac:dyDescent="0.25">
      <c r="A3644" s="94"/>
      <c r="B3644" s="93"/>
      <c r="H3644" s="95"/>
    </row>
    <row r="3645" spans="1:8" x14ac:dyDescent="0.25">
      <c r="A3645" s="94"/>
      <c r="B3645" s="93"/>
      <c r="H3645" s="95"/>
    </row>
    <row r="3646" spans="1:8" x14ac:dyDescent="0.25">
      <c r="A3646" s="94"/>
      <c r="B3646" s="93"/>
      <c r="H3646" s="95"/>
    </row>
    <row r="3647" spans="1:8" x14ac:dyDescent="0.25">
      <c r="A3647" s="94"/>
      <c r="B3647" s="93"/>
      <c r="H3647" s="95"/>
    </row>
    <row r="3648" spans="1:8" x14ac:dyDescent="0.25">
      <c r="A3648" s="94"/>
      <c r="B3648" s="93"/>
      <c r="H3648" s="95"/>
    </row>
    <row r="3649" spans="1:8" x14ac:dyDescent="0.25">
      <c r="A3649" s="94"/>
      <c r="B3649" s="93"/>
      <c r="H3649" s="95"/>
    </row>
    <row r="3650" spans="1:8" x14ac:dyDescent="0.25">
      <c r="A3650" s="94"/>
      <c r="B3650" s="93"/>
      <c r="H3650" s="95"/>
    </row>
    <row r="3651" spans="1:8" x14ac:dyDescent="0.25">
      <c r="A3651" s="94"/>
      <c r="B3651" s="93"/>
      <c r="H3651" s="95"/>
    </row>
    <row r="3652" spans="1:8" x14ac:dyDescent="0.25">
      <c r="A3652" s="94"/>
      <c r="B3652" s="93"/>
      <c r="H3652" s="95"/>
    </row>
    <row r="3653" spans="1:8" x14ac:dyDescent="0.25">
      <c r="A3653" s="94"/>
      <c r="B3653" s="93"/>
      <c r="H3653" s="95"/>
    </row>
    <row r="3654" spans="1:8" x14ac:dyDescent="0.25">
      <c r="A3654" s="94"/>
      <c r="B3654" s="93"/>
      <c r="H3654" s="95"/>
    </row>
    <row r="3655" spans="1:8" x14ac:dyDescent="0.25">
      <c r="A3655" s="94"/>
      <c r="B3655" s="93"/>
      <c r="H3655" s="95"/>
    </row>
    <row r="3656" spans="1:8" x14ac:dyDescent="0.25">
      <c r="A3656" s="94"/>
      <c r="B3656" s="93"/>
      <c r="H3656" s="95"/>
    </row>
    <row r="3657" spans="1:8" x14ac:dyDescent="0.25">
      <c r="A3657" s="94"/>
      <c r="B3657" s="93"/>
      <c r="H3657" s="95"/>
    </row>
    <row r="3658" spans="1:8" x14ac:dyDescent="0.25">
      <c r="A3658" s="94"/>
      <c r="B3658" s="93"/>
      <c r="H3658" s="95"/>
    </row>
    <row r="3659" spans="1:8" x14ac:dyDescent="0.25">
      <c r="A3659" s="94"/>
      <c r="B3659" s="93"/>
      <c r="H3659" s="95"/>
    </row>
    <row r="3660" spans="1:8" x14ac:dyDescent="0.25">
      <c r="A3660" s="94"/>
      <c r="B3660" s="93"/>
      <c r="H3660" s="95"/>
    </row>
    <row r="3661" spans="1:8" x14ac:dyDescent="0.25">
      <c r="A3661" s="94"/>
      <c r="B3661" s="93"/>
      <c r="H3661" s="95"/>
    </row>
    <row r="3662" spans="1:8" x14ac:dyDescent="0.25">
      <c r="A3662" s="94"/>
      <c r="B3662" s="93"/>
      <c r="H3662" s="95"/>
    </row>
    <row r="3663" spans="1:8" x14ac:dyDescent="0.25">
      <c r="A3663" s="94"/>
      <c r="B3663" s="93"/>
      <c r="H3663" s="95"/>
    </row>
    <row r="3664" spans="1:8" x14ac:dyDescent="0.25">
      <c r="A3664" s="94"/>
      <c r="B3664" s="93"/>
      <c r="H3664" s="95"/>
    </row>
    <row r="3665" spans="1:8" x14ac:dyDescent="0.25">
      <c r="A3665" s="94"/>
      <c r="B3665" s="93"/>
      <c r="H3665" s="95"/>
    </row>
    <row r="3666" spans="1:8" x14ac:dyDescent="0.25">
      <c r="A3666" s="94"/>
      <c r="B3666" s="93"/>
      <c r="H3666" s="95"/>
    </row>
    <row r="3667" spans="1:8" x14ac:dyDescent="0.25">
      <c r="A3667" s="94"/>
      <c r="B3667" s="93"/>
      <c r="H3667" s="95"/>
    </row>
    <row r="3668" spans="1:8" x14ac:dyDescent="0.25">
      <c r="A3668" s="94"/>
      <c r="B3668" s="93"/>
      <c r="H3668" s="95"/>
    </row>
    <row r="3669" spans="1:8" x14ac:dyDescent="0.25">
      <c r="A3669" s="94"/>
      <c r="B3669" s="93"/>
      <c r="H3669" s="95"/>
    </row>
    <row r="3670" spans="1:8" x14ac:dyDescent="0.25">
      <c r="A3670" s="94"/>
      <c r="B3670" s="93"/>
      <c r="H3670" s="95"/>
    </row>
    <row r="3671" spans="1:8" x14ac:dyDescent="0.25">
      <c r="A3671" s="94"/>
      <c r="B3671" s="93"/>
      <c r="H3671" s="95"/>
    </row>
    <row r="3672" spans="1:8" x14ac:dyDescent="0.25">
      <c r="A3672" s="94"/>
      <c r="B3672" s="93"/>
      <c r="H3672" s="95"/>
    </row>
    <row r="3673" spans="1:8" x14ac:dyDescent="0.25">
      <c r="A3673" s="94"/>
      <c r="B3673" s="93"/>
      <c r="H3673" s="95"/>
    </row>
    <row r="3674" spans="1:8" x14ac:dyDescent="0.25">
      <c r="A3674" s="94"/>
      <c r="B3674" s="93"/>
      <c r="H3674" s="95"/>
    </row>
    <row r="3675" spans="1:8" x14ac:dyDescent="0.25">
      <c r="A3675" s="94"/>
      <c r="B3675" s="93"/>
      <c r="H3675" s="95"/>
    </row>
    <row r="3676" spans="1:8" x14ac:dyDescent="0.25">
      <c r="A3676" s="94"/>
      <c r="B3676" s="93"/>
      <c r="H3676" s="95"/>
    </row>
    <row r="3677" spans="1:8" x14ac:dyDescent="0.25">
      <c r="A3677" s="94"/>
      <c r="B3677" s="93"/>
      <c r="H3677" s="95"/>
    </row>
    <row r="3678" spans="1:8" x14ac:dyDescent="0.25">
      <c r="A3678" s="94"/>
      <c r="B3678" s="93"/>
      <c r="H3678" s="95"/>
    </row>
    <row r="3679" spans="1:8" x14ac:dyDescent="0.25">
      <c r="A3679" s="94"/>
      <c r="B3679" s="93"/>
      <c r="H3679" s="95"/>
    </row>
    <row r="3680" spans="1:8" x14ac:dyDescent="0.25">
      <c r="A3680" s="94"/>
      <c r="B3680" s="93"/>
      <c r="H3680" s="95"/>
    </row>
    <row r="3681" spans="1:8" x14ac:dyDescent="0.25">
      <c r="A3681" s="94"/>
      <c r="B3681" s="93"/>
      <c r="H3681" s="95"/>
    </row>
    <row r="3682" spans="1:8" x14ac:dyDescent="0.25">
      <c r="A3682" s="94"/>
      <c r="B3682" s="93"/>
      <c r="H3682" s="95"/>
    </row>
    <row r="3683" spans="1:8" x14ac:dyDescent="0.25">
      <c r="A3683" s="94"/>
      <c r="B3683" s="93"/>
      <c r="H3683" s="95"/>
    </row>
    <row r="3684" spans="1:8" x14ac:dyDescent="0.25">
      <c r="A3684" s="94"/>
      <c r="B3684" s="93"/>
      <c r="H3684" s="95"/>
    </row>
    <row r="3685" spans="1:8" x14ac:dyDescent="0.25">
      <c r="A3685" s="94"/>
      <c r="B3685" s="93"/>
      <c r="H3685" s="95"/>
    </row>
    <row r="3686" spans="1:8" x14ac:dyDescent="0.25">
      <c r="A3686" s="94"/>
      <c r="B3686" s="93"/>
      <c r="H3686" s="95"/>
    </row>
    <row r="3687" spans="1:8" x14ac:dyDescent="0.25">
      <c r="A3687" s="94"/>
      <c r="B3687" s="93"/>
      <c r="H3687" s="95"/>
    </row>
    <row r="3688" spans="1:8" x14ac:dyDescent="0.25">
      <c r="A3688" s="94"/>
      <c r="B3688" s="93"/>
      <c r="H3688" s="95"/>
    </row>
    <row r="3689" spans="1:8" x14ac:dyDescent="0.25">
      <c r="A3689" s="94"/>
      <c r="B3689" s="93"/>
      <c r="H3689" s="95"/>
    </row>
    <row r="3690" spans="1:8" x14ac:dyDescent="0.25">
      <c r="A3690" s="94"/>
      <c r="B3690" s="93"/>
      <c r="H3690" s="95"/>
    </row>
    <row r="3691" spans="1:8" x14ac:dyDescent="0.25">
      <c r="A3691" s="94"/>
      <c r="B3691" s="93"/>
      <c r="H3691" s="95"/>
    </row>
    <row r="3692" spans="1:8" x14ac:dyDescent="0.25">
      <c r="A3692" s="94"/>
      <c r="B3692" s="93"/>
      <c r="H3692" s="95"/>
    </row>
    <row r="3693" spans="1:8" x14ac:dyDescent="0.25">
      <c r="A3693" s="94"/>
      <c r="B3693" s="93"/>
      <c r="H3693" s="95"/>
    </row>
    <row r="3694" spans="1:8" x14ac:dyDescent="0.25">
      <c r="A3694" s="94"/>
      <c r="B3694" s="93"/>
      <c r="H3694" s="95"/>
    </row>
    <row r="3695" spans="1:8" x14ac:dyDescent="0.25">
      <c r="A3695" s="94"/>
      <c r="B3695" s="93"/>
      <c r="H3695" s="95"/>
    </row>
    <row r="3696" spans="1:8" x14ac:dyDescent="0.25">
      <c r="A3696" s="94"/>
      <c r="B3696" s="93"/>
      <c r="H3696" s="95"/>
    </row>
    <row r="3697" spans="1:8" x14ac:dyDescent="0.25">
      <c r="A3697" s="94"/>
      <c r="B3697" s="93"/>
      <c r="H3697" s="95"/>
    </row>
    <row r="3698" spans="1:8" x14ac:dyDescent="0.25">
      <c r="A3698" s="94"/>
      <c r="B3698" s="93"/>
      <c r="H3698" s="95"/>
    </row>
    <row r="3699" spans="1:8" x14ac:dyDescent="0.25">
      <c r="A3699" s="94"/>
      <c r="B3699" s="93"/>
      <c r="H3699" s="95"/>
    </row>
    <row r="3700" spans="1:8" x14ac:dyDescent="0.25">
      <c r="A3700" s="94"/>
      <c r="B3700" s="93"/>
      <c r="H3700" s="95"/>
    </row>
    <row r="3701" spans="1:8" x14ac:dyDescent="0.25">
      <c r="A3701" s="94"/>
      <c r="B3701" s="93"/>
      <c r="H3701" s="95"/>
    </row>
    <row r="3702" spans="1:8" x14ac:dyDescent="0.25">
      <c r="A3702" s="94"/>
      <c r="B3702" s="93"/>
      <c r="H3702" s="95"/>
    </row>
    <row r="3703" spans="1:8" x14ac:dyDescent="0.25">
      <c r="A3703" s="94"/>
      <c r="B3703" s="93"/>
      <c r="H3703" s="95"/>
    </row>
    <row r="3704" spans="1:8" x14ac:dyDescent="0.25">
      <c r="A3704" s="94"/>
      <c r="B3704" s="93"/>
      <c r="H3704" s="95"/>
    </row>
    <row r="3705" spans="1:8" x14ac:dyDescent="0.25">
      <c r="A3705" s="94"/>
      <c r="B3705" s="93"/>
      <c r="H3705" s="95"/>
    </row>
    <row r="3706" spans="1:8" x14ac:dyDescent="0.25">
      <c r="A3706" s="94"/>
      <c r="B3706" s="93"/>
      <c r="H3706" s="95"/>
    </row>
    <row r="3707" spans="1:8" x14ac:dyDescent="0.25">
      <c r="A3707" s="94"/>
      <c r="B3707" s="93"/>
      <c r="H3707" s="95"/>
    </row>
    <row r="3708" spans="1:8" x14ac:dyDescent="0.25">
      <c r="A3708" s="94"/>
      <c r="B3708" s="93"/>
      <c r="H3708" s="95"/>
    </row>
    <row r="3709" spans="1:8" x14ac:dyDescent="0.25">
      <c r="A3709" s="94"/>
      <c r="B3709" s="93"/>
      <c r="H3709" s="95"/>
    </row>
    <row r="3710" spans="1:8" x14ac:dyDescent="0.25">
      <c r="A3710" s="94"/>
      <c r="B3710" s="93"/>
      <c r="H3710" s="95"/>
    </row>
    <row r="3711" spans="1:8" x14ac:dyDescent="0.25">
      <c r="A3711" s="94"/>
      <c r="B3711" s="93"/>
      <c r="H3711" s="95"/>
    </row>
    <row r="3712" spans="1:8" x14ac:dyDescent="0.25">
      <c r="A3712" s="94"/>
      <c r="B3712" s="93"/>
      <c r="H3712" s="95"/>
    </row>
    <row r="3713" spans="1:8" x14ac:dyDescent="0.25">
      <c r="A3713" s="94"/>
      <c r="B3713" s="93"/>
      <c r="H3713" s="95"/>
    </row>
    <row r="3714" spans="1:8" x14ac:dyDescent="0.25">
      <c r="A3714" s="94"/>
      <c r="B3714" s="93"/>
      <c r="H3714" s="95"/>
    </row>
    <row r="3715" spans="1:8" x14ac:dyDescent="0.25">
      <c r="A3715" s="94"/>
      <c r="B3715" s="93"/>
      <c r="H3715" s="95"/>
    </row>
    <row r="3716" spans="1:8" x14ac:dyDescent="0.25">
      <c r="A3716" s="94"/>
      <c r="B3716" s="93"/>
      <c r="H3716" s="95"/>
    </row>
    <row r="3717" spans="1:8" x14ac:dyDescent="0.25">
      <c r="A3717" s="94"/>
      <c r="B3717" s="93"/>
      <c r="H3717" s="95"/>
    </row>
    <row r="3718" spans="1:8" x14ac:dyDescent="0.25">
      <c r="A3718" s="94"/>
      <c r="B3718" s="93"/>
      <c r="H3718" s="95"/>
    </row>
    <row r="3719" spans="1:8" x14ac:dyDescent="0.25">
      <c r="A3719" s="94"/>
      <c r="B3719" s="93"/>
      <c r="H3719" s="95"/>
    </row>
    <row r="3720" spans="1:8" x14ac:dyDescent="0.25">
      <c r="A3720" s="94"/>
      <c r="B3720" s="93"/>
      <c r="H3720" s="95"/>
    </row>
    <row r="3721" spans="1:8" x14ac:dyDescent="0.25">
      <c r="A3721" s="94"/>
      <c r="B3721" s="93"/>
      <c r="H3721" s="95"/>
    </row>
    <row r="3722" spans="1:8" x14ac:dyDescent="0.25">
      <c r="A3722" s="94"/>
      <c r="B3722" s="93"/>
      <c r="H3722" s="95"/>
    </row>
    <row r="3723" spans="1:8" x14ac:dyDescent="0.25">
      <c r="A3723" s="94"/>
      <c r="B3723" s="93"/>
      <c r="H3723" s="95"/>
    </row>
    <row r="3724" spans="1:8" x14ac:dyDescent="0.25">
      <c r="A3724" s="94"/>
      <c r="B3724" s="93"/>
      <c r="H3724" s="95"/>
    </row>
    <row r="3725" spans="1:8" x14ac:dyDescent="0.25">
      <c r="A3725" s="94"/>
      <c r="B3725" s="93"/>
      <c r="H3725" s="95"/>
    </row>
    <row r="3726" spans="1:8" x14ac:dyDescent="0.25">
      <c r="A3726" s="94"/>
      <c r="B3726" s="93"/>
      <c r="H3726" s="95"/>
    </row>
    <row r="3727" spans="1:8" x14ac:dyDescent="0.25">
      <c r="A3727" s="94"/>
      <c r="B3727" s="93"/>
      <c r="H3727" s="95"/>
    </row>
    <row r="3728" spans="1:8" x14ac:dyDescent="0.25">
      <c r="A3728" s="94"/>
      <c r="B3728" s="93"/>
      <c r="H3728" s="95"/>
    </row>
    <row r="3729" spans="1:8" x14ac:dyDescent="0.25">
      <c r="A3729" s="94"/>
      <c r="B3729" s="93"/>
      <c r="H3729" s="95"/>
    </row>
    <row r="3730" spans="1:8" x14ac:dyDescent="0.25">
      <c r="A3730" s="94"/>
      <c r="B3730" s="93"/>
      <c r="H3730" s="95"/>
    </row>
    <row r="3731" spans="1:8" x14ac:dyDescent="0.25">
      <c r="A3731" s="94"/>
      <c r="B3731" s="93"/>
      <c r="H3731" s="95"/>
    </row>
    <row r="3732" spans="1:8" x14ac:dyDescent="0.25">
      <c r="A3732" s="94"/>
      <c r="B3732" s="93"/>
      <c r="H3732" s="95"/>
    </row>
    <row r="3733" spans="1:8" x14ac:dyDescent="0.25">
      <c r="A3733" s="94"/>
      <c r="B3733" s="93"/>
      <c r="H3733" s="95"/>
    </row>
    <row r="3734" spans="1:8" x14ac:dyDescent="0.25">
      <c r="A3734" s="94"/>
      <c r="B3734" s="93"/>
      <c r="H3734" s="95"/>
    </row>
    <row r="3735" spans="1:8" x14ac:dyDescent="0.25">
      <c r="A3735" s="94"/>
      <c r="B3735" s="93"/>
      <c r="H3735" s="95"/>
    </row>
    <row r="3736" spans="1:8" x14ac:dyDescent="0.25">
      <c r="A3736" s="94"/>
      <c r="B3736" s="93"/>
      <c r="H3736" s="95"/>
    </row>
    <row r="3737" spans="1:8" x14ac:dyDescent="0.25">
      <c r="A3737" s="94"/>
      <c r="B3737" s="93"/>
      <c r="H3737" s="95"/>
    </row>
    <row r="3738" spans="1:8" x14ac:dyDescent="0.25">
      <c r="A3738" s="94"/>
      <c r="B3738" s="93"/>
      <c r="H3738" s="95"/>
    </row>
    <row r="3739" spans="1:8" x14ac:dyDescent="0.25">
      <c r="A3739" s="94"/>
      <c r="B3739" s="93"/>
      <c r="H3739" s="95"/>
    </row>
    <row r="3740" spans="1:8" x14ac:dyDescent="0.25">
      <c r="A3740" s="94"/>
      <c r="B3740" s="93"/>
      <c r="H3740" s="95"/>
    </row>
    <row r="3741" spans="1:8" x14ac:dyDescent="0.25">
      <c r="A3741" s="94"/>
      <c r="B3741" s="93"/>
      <c r="H3741" s="95"/>
    </row>
    <row r="3742" spans="1:8" x14ac:dyDescent="0.25">
      <c r="A3742" s="94"/>
      <c r="B3742" s="93"/>
      <c r="H3742" s="95"/>
    </row>
    <row r="3743" spans="1:8" x14ac:dyDescent="0.25">
      <c r="A3743" s="94"/>
      <c r="B3743" s="93"/>
      <c r="H3743" s="95"/>
    </row>
    <row r="3744" spans="1:8" x14ac:dyDescent="0.25">
      <c r="A3744" s="94"/>
      <c r="B3744" s="93"/>
      <c r="H3744" s="95"/>
    </row>
    <row r="3745" spans="1:8" x14ac:dyDescent="0.25">
      <c r="A3745" s="94"/>
      <c r="B3745" s="93"/>
      <c r="H3745" s="95"/>
    </row>
    <row r="3746" spans="1:8" x14ac:dyDescent="0.25">
      <c r="A3746" s="94"/>
      <c r="B3746" s="93"/>
      <c r="H3746" s="95"/>
    </row>
    <row r="3747" spans="1:8" x14ac:dyDescent="0.25">
      <c r="A3747" s="94"/>
      <c r="B3747" s="93"/>
      <c r="H3747" s="95"/>
    </row>
    <row r="3748" spans="1:8" x14ac:dyDescent="0.25">
      <c r="A3748" s="94"/>
      <c r="B3748" s="93"/>
      <c r="H3748" s="95"/>
    </row>
    <row r="3749" spans="1:8" x14ac:dyDescent="0.25">
      <c r="A3749" s="94"/>
      <c r="B3749" s="93"/>
      <c r="H3749" s="95"/>
    </row>
    <row r="3750" spans="1:8" x14ac:dyDescent="0.25">
      <c r="A3750" s="94"/>
      <c r="B3750" s="93"/>
      <c r="H3750" s="95"/>
    </row>
    <row r="3751" spans="1:8" x14ac:dyDescent="0.25">
      <c r="A3751" s="94"/>
      <c r="B3751" s="93"/>
      <c r="H3751" s="95"/>
    </row>
    <row r="3752" spans="1:8" x14ac:dyDescent="0.25">
      <c r="A3752" s="94"/>
      <c r="B3752" s="93"/>
      <c r="H3752" s="95"/>
    </row>
    <row r="3753" spans="1:8" x14ac:dyDescent="0.25">
      <c r="A3753" s="94"/>
      <c r="B3753" s="93"/>
      <c r="H3753" s="95"/>
    </row>
    <row r="3754" spans="1:8" x14ac:dyDescent="0.25">
      <c r="A3754" s="94"/>
      <c r="B3754" s="93"/>
      <c r="H3754" s="95"/>
    </row>
    <row r="3755" spans="1:8" x14ac:dyDescent="0.25">
      <c r="A3755" s="94"/>
      <c r="B3755" s="93"/>
      <c r="H3755" s="95"/>
    </row>
    <row r="3756" spans="1:8" x14ac:dyDescent="0.25">
      <c r="A3756" s="94"/>
      <c r="B3756" s="93"/>
      <c r="H3756" s="95"/>
    </row>
    <row r="3757" spans="1:8" x14ac:dyDescent="0.25">
      <c r="A3757" s="94"/>
      <c r="B3757" s="93"/>
      <c r="H3757" s="95"/>
    </row>
    <row r="3758" spans="1:8" x14ac:dyDescent="0.25">
      <c r="A3758" s="94"/>
      <c r="B3758" s="93"/>
      <c r="H3758" s="95"/>
    </row>
    <row r="3759" spans="1:8" x14ac:dyDescent="0.25">
      <c r="A3759" s="94"/>
      <c r="B3759" s="93"/>
      <c r="H3759" s="95"/>
    </row>
    <row r="3760" spans="1:8" x14ac:dyDescent="0.25">
      <c r="A3760" s="94"/>
      <c r="B3760" s="93"/>
      <c r="H3760" s="95"/>
    </row>
    <row r="3761" spans="1:8" x14ac:dyDescent="0.25">
      <c r="A3761" s="94"/>
      <c r="B3761" s="93"/>
      <c r="H3761" s="95"/>
    </row>
    <row r="3762" spans="1:8" x14ac:dyDescent="0.25">
      <c r="A3762" s="94"/>
      <c r="B3762" s="93"/>
      <c r="H3762" s="95"/>
    </row>
    <row r="3763" spans="1:8" x14ac:dyDescent="0.25">
      <c r="A3763" s="94"/>
      <c r="B3763" s="93"/>
      <c r="H3763" s="95"/>
    </row>
    <row r="3764" spans="1:8" x14ac:dyDescent="0.25">
      <c r="A3764" s="94"/>
      <c r="B3764" s="93"/>
      <c r="H3764" s="95"/>
    </row>
    <row r="3765" spans="1:8" x14ac:dyDescent="0.25">
      <c r="A3765" s="94"/>
      <c r="B3765" s="93"/>
      <c r="H3765" s="95"/>
    </row>
    <row r="3766" spans="1:8" x14ac:dyDescent="0.25">
      <c r="A3766" s="94"/>
      <c r="B3766" s="93"/>
      <c r="H3766" s="95"/>
    </row>
    <row r="3767" spans="1:8" x14ac:dyDescent="0.25">
      <c r="A3767" s="94"/>
      <c r="B3767" s="93"/>
      <c r="H3767" s="95"/>
    </row>
    <row r="3768" spans="1:8" x14ac:dyDescent="0.25">
      <c r="A3768" s="94"/>
      <c r="B3768" s="93"/>
      <c r="H3768" s="95"/>
    </row>
    <row r="3769" spans="1:8" x14ac:dyDescent="0.25">
      <c r="A3769" s="94"/>
      <c r="B3769" s="93"/>
      <c r="H3769" s="95"/>
    </row>
    <row r="3770" spans="1:8" x14ac:dyDescent="0.25">
      <c r="A3770" s="94"/>
      <c r="B3770" s="93"/>
      <c r="H3770" s="95"/>
    </row>
    <row r="3771" spans="1:8" x14ac:dyDescent="0.25">
      <c r="A3771" s="94"/>
      <c r="B3771" s="93"/>
      <c r="H3771" s="95"/>
    </row>
    <row r="3772" spans="1:8" x14ac:dyDescent="0.25">
      <c r="A3772" s="94"/>
      <c r="B3772" s="93"/>
      <c r="H3772" s="95"/>
    </row>
    <row r="3773" spans="1:8" x14ac:dyDescent="0.25">
      <c r="A3773" s="94"/>
      <c r="B3773" s="93"/>
      <c r="H3773" s="95"/>
    </row>
    <row r="3774" spans="1:8" x14ac:dyDescent="0.25">
      <c r="A3774" s="94"/>
      <c r="B3774" s="93"/>
      <c r="H3774" s="95"/>
    </row>
    <row r="3775" spans="1:8" x14ac:dyDescent="0.25">
      <c r="A3775" s="94"/>
      <c r="B3775" s="93"/>
      <c r="H3775" s="95"/>
    </row>
    <row r="3776" spans="1:8" x14ac:dyDescent="0.25">
      <c r="A3776" s="94"/>
      <c r="B3776" s="93"/>
      <c r="H3776" s="95"/>
    </row>
    <row r="3777" spans="1:8" x14ac:dyDescent="0.25">
      <c r="A3777" s="94"/>
      <c r="B3777" s="93"/>
      <c r="H3777" s="95"/>
    </row>
    <row r="3778" spans="1:8" x14ac:dyDescent="0.25">
      <c r="A3778" s="94"/>
      <c r="B3778" s="93"/>
      <c r="H3778" s="95"/>
    </row>
    <row r="3779" spans="1:8" x14ac:dyDescent="0.25">
      <c r="A3779" s="94"/>
      <c r="B3779" s="93"/>
      <c r="H3779" s="95"/>
    </row>
    <row r="3780" spans="1:8" x14ac:dyDescent="0.25">
      <c r="A3780" s="94"/>
      <c r="B3780" s="93"/>
      <c r="H3780" s="95"/>
    </row>
    <row r="3781" spans="1:8" x14ac:dyDescent="0.25">
      <c r="A3781" s="94"/>
      <c r="B3781" s="93"/>
      <c r="H3781" s="95"/>
    </row>
    <row r="3782" spans="1:8" x14ac:dyDescent="0.25">
      <c r="A3782" s="94"/>
      <c r="B3782" s="93"/>
      <c r="H3782" s="95"/>
    </row>
    <row r="3783" spans="1:8" x14ac:dyDescent="0.25">
      <c r="A3783" s="94"/>
      <c r="B3783" s="93"/>
      <c r="H3783" s="95"/>
    </row>
    <row r="3784" spans="1:8" x14ac:dyDescent="0.25">
      <c r="A3784" s="94"/>
      <c r="B3784" s="93"/>
      <c r="H3784" s="95"/>
    </row>
    <row r="3785" spans="1:8" x14ac:dyDescent="0.25">
      <c r="A3785" s="94"/>
      <c r="B3785" s="93"/>
      <c r="H3785" s="95"/>
    </row>
    <row r="3786" spans="1:8" x14ac:dyDescent="0.25">
      <c r="A3786" s="94"/>
      <c r="B3786" s="93"/>
      <c r="H3786" s="95"/>
    </row>
    <row r="3787" spans="1:8" x14ac:dyDescent="0.25">
      <c r="A3787" s="94"/>
      <c r="B3787" s="93"/>
      <c r="H3787" s="95"/>
    </row>
    <row r="3788" spans="1:8" x14ac:dyDescent="0.25">
      <c r="A3788" s="94"/>
      <c r="B3788" s="93"/>
      <c r="H3788" s="95"/>
    </row>
    <row r="3789" spans="1:8" x14ac:dyDescent="0.25">
      <c r="A3789" s="94"/>
      <c r="B3789" s="93"/>
      <c r="H3789" s="95"/>
    </row>
    <row r="3790" spans="1:8" x14ac:dyDescent="0.25">
      <c r="A3790" s="94"/>
      <c r="B3790" s="93"/>
      <c r="H3790" s="95"/>
    </row>
    <row r="3791" spans="1:8" x14ac:dyDescent="0.25">
      <c r="A3791" s="94"/>
      <c r="B3791" s="93"/>
      <c r="H3791" s="95"/>
    </row>
    <row r="3792" spans="1:8" x14ac:dyDescent="0.25">
      <c r="A3792" s="94"/>
      <c r="B3792" s="93"/>
      <c r="H3792" s="95"/>
    </row>
    <row r="3793" spans="1:8" x14ac:dyDescent="0.25">
      <c r="A3793" s="94"/>
      <c r="B3793" s="93"/>
      <c r="H3793" s="95"/>
    </row>
    <row r="3794" spans="1:8" x14ac:dyDescent="0.25">
      <c r="A3794" s="94"/>
      <c r="B3794" s="93"/>
      <c r="H3794" s="95"/>
    </row>
    <row r="3795" spans="1:8" x14ac:dyDescent="0.25">
      <c r="A3795" s="94"/>
      <c r="B3795" s="93"/>
      <c r="H3795" s="95"/>
    </row>
    <row r="3796" spans="1:8" x14ac:dyDescent="0.25">
      <c r="A3796" s="94"/>
      <c r="B3796" s="93"/>
      <c r="H3796" s="95"/>
    </row>
    <row r="3797" spans="1:8" x14ac:dyDescent="0.25">
      <c r="A3797" s="94"/>
      <c r="B3797" s="93"/>
      <c r="H3797" s="95"/>
    </row>
    <row r="3798" spans="1:8" x14ac:dyDescent="0.25">
      <c r="A3798" s="94"/>
      <c r="B3798" s="93"/>
      <c r="H3798" s="95"/>
    </row>
    <row r="3799" spans="1:8" x14ac:dyDescent="0.25">
      <c r="A3799" s="94"/>
      <c r="B3799" s="93"/>
      <c r="H3799" s="95"/>
    </row>
    <row r="3800" spans="1:8" x14ac:dyDescent="0.25">
      <c r="A3800" s="94"/>
      <c r="B3800" s="93"/>
      <c r="H3800" s="95"/>
    </row>
    <row r="3801" spans="1:8" x14ac:dyDescent="0.25">
      <c r="A3801" s="94"/>
      <c r="B3801" s="93"/>
      <c r="H3801" s="95"/>
    </row>
    <row r="3802" spans="1:8" x14ac:dyDescent="0.25">
      <c r="A3802" s="94"/>
      <c r="B3802" s="93"/>
      <c r="H3802" s="95"/>
    </row>
    <row r="3803" spans="1:8" x14ac:dyDescent="0.25">
      <c r="A3803" s="94"/>
      <c r="B3803" s="93"/>
      <c r="H3803" s="95"/>
    </row>
    <row r="3804" spans="1:8" x14ac:dyDescent="0.25">
      <c r="A3804" s="94"/>
      <c r="B3804" s="93"/>
      <c r="H3804" s="95"/>
    </row>
    <row r="3805" spans="1:8" x14ac:dyDescent="0.25">
      <c r="A3805" s="94"/>
      <c r="B3805" s="93"/>
      <c r="H3805" s="95"/>
    </row>
    <row r="3806" spans="1:8" x14ac:dyDescent="0.25">
      <c r="A3806" s="94"/>
      <c r="B3806" s="93"/>
      <c r="H3806" s="95"/>
    </row>
    <row r="3807" spans="1:8" x14ac:dyDescent="0.25">
      <c r="A3807" s="94"/>
      <c r="B3807" s="93"/>
      <c r="H3807" s="95"/>
    </row>
    <row r="3808" spans="1:8" x14ac:dyDescent="0.25">
      <c r="A3808" s="94"/>
      <c r="B3808" s="93"/>
      <c r="H3808" s="95"/>
    </row>
    <row r="3809" spans="1:8" x14ac:dyDescent="0.25">
      <c r="A3809" s="94"/>
      <c r="B3809" s="93"/>
      <c r="H3809" s="95"/>
    </row>
    <row r="3810" spans="1:8" x14ac:dyDescent="0.25">
      <c r="A3810" s="94"/>
      <c r="B3810" s="93"/>
      <c r="H3810" s="95"/>
    </row>
    <row r="3811" spans="1:8" x14ac:dyDescent="0.25">
      <c r="A3811" s="94"/>
      <c r="B3811" s="93"/>
      <c r="H3811" s="95"/>
    </row>
    <row r="3812" spans="1:8" x14ac:dyDescent="0.25">
      <c r="A3812" s="94"/>
      <c r="B3812" s="93"/>
      <c r="H3812" s="95"/>
    </row>
    <row r="3813" spans="1:8" x14ac:dyDescent="0.25">
      <c r="A3813" s="94"/>
      <c r="B3813" s="93"/>
      <c r="H3813" s="95"/>
    </row>
    <row r="3814" spans="1:8" x14ac:dyDescent="0.25">
      <c r="A3814" s="94"/>
      <c r="B3814" s="93"/>
      <c r="H3814" s="95"/>
    </row>
    <row r="3815" spans="1:8" x14ac:dyDescent="0.25">
      <c r="A3815" s="94"/>
      <c r="B3815" s="93"/>
      <c r="H3815" s="95"/>
    </row>
    <row r="3816" spans="1:8" x14ac:dyDescent="0.25">
      <c r="A3816" s="94"/>
      <c r="B3816" s="93"/>
      <c r="H3816" s="95"/>
    </row>
    <row r="3817" spans="1:8" x14ac:dyDescent="0.25">
      <c r="A3817" s="94"/>
      <c r="B3817" s="93"/>
      <c r="H3817" s="95"/>
    </row>
    <row r="3818" spans="1:8" x14ac:dyDescent="0.25">
      <c r="A3818" s="94"/>
      <c r="B3818" s="93"/>
      <c r="H3818" s="95"/>
    </row>
    <row r="3819" spans="1:8" x14ac:dyDescent="0.25">
      <c r="A3819" s="94"/>
      <c r="B3819" s="93"/>
      <c r="H3819" s="95"/>
    </row>
    <row r="3820" spans="1:8" x14ac:dyDescent="0.25">
      <c r="A3820" s="94"/>
      <c r="B3820" s="93"/>
      <c r="H3820" s="95"/>
    </row>
    <row r="3821" spans="1:8" x14ac:dyDescent="0.25">
      <c r="A3821" s="94"/>
      <c r="B3821" s="93"/>
      <c r="H3821" s="95"/>
    </row>
    <row r="3822" spans="1:8" x14ac:dyDescent="0.25">
      <c r="A3822" s="94"/>
      <c r="B3822" s="93"/>
      <c r="H3822" s="95"/>
    </row>
    <row r="3823" spans="1:8" x14ac:dyDescent="0.25">
      <c r="A3823" s="94"/>
      <c r="B3823" s="93"/>
      <c r="H3823" s="95"/>
    </row>
    <row r="3824" spans="1:8" x14ac:dyDescent="0.25">
      <c r="A3824" s="94"/>
      <c r="B3824" s="93"/>
      <c r="H3824" s="95"/>
    </row>
    <row r="3825" spans="1:8" x14ac:dyDescent="0.25">
      <c r="A3825" s="94"/>
      <c r="B3825" s="93"/>
      <c r="H3825" s="95"/>
    </row>
    <row r="3826" spans="1:8" x14ac:dyDescent="0.25">
      <c r="A3826" s="94"/>
      <c r="B3826" s="93"/>
      <c r="H3826" s="95"/>
    </row>
    <row r="3827" spans="1:8" x14ac:dyDescent="0.25">
      <c r="A3827" s="94"/>
      <c r="B3827" s="93"/>
      <c r="H3827" s="95"/>
    </row>
    <row r="3828" spans="1:8" x14ac:dyDescent="0.25">
      <c r="A3828" s="94"/>
      <c r="B3828" s="93"/>
      <c r="H3828" s="95"/>
    </row>
    <row r="3829" spans="1:8" x14ac:dyDescent="0.25">
      <c r="A3829" s="94"/>
      <c r="B3829" s="93"/>
      <c r="H3829" s="95"/>
    </row>
    <row r="3830" spans="1:8" x14ac:dyDescent="0.25">
      <c r="A3830" s="94"/>
      <c r="B3830" s="93"/>
      <c r="H3830" s="95"/>
    </row>
    <row r="3831" spans="1:8" x14ac:dyDescent="0.25">
      <c r="A3831" s="94"/>
      <c r="B3831" s="93"/>
      <c r="H3831" s="95"/>
    </row>
    <row r="3832" spans="1:8" x14ac:dyDescent="0.25">
      <c r="A3832" s="94"/>
      <c r="B3832" s="93"/>
      <c r="H3832" s="95"/>
    </row>
    <row r="3833" spans="1:8" x14ac:dyDescent="0.25">
      <c r="A3833" s="94"/>
      <c r="B3833" s="93"/>
      <c r="H3833" s="95"/>
    </row>
    <row r="3834" spans="1:8" x14ac:dyDescent="0.25">
      <c r="A3834" s="94"/>
      <c r="B3834" s="93"/>
      <c r="H3834" s="95"/>
    </row>
    <row r="3835" spans="1:8" x14ac:dyDescent="0.25">
      <c r="A3835" s="94"/>
      <c r="B3835" s="93"/>
      <c r="H3835" s="95"/>
    </row>
    <row r="3836" spans="1:8" x14ac:dyDescent="0.25">
      <c r="A3836" s="94"/>
      <c r="B3836" s="93"/>
      <c r="H3836" s="95"/>
    </row>
    <row r="3837" spans="1:8" x14ac:dyDescent="0.25">
      <c r="A3837" s="94"/>
      <c r="B3837" s="93"/>
      <c r="H3837" s="95"/>
    </row>
    <row r="3838" spans="1:8" x14ac:dyDescent="0.25">
      <c r="A3838" s="94"/>
      <c r="B3838" s="93"/>
      <c r="H3838" s="95"/>
    </row>
    <row r="3839" spans="1:8" x14ac:dyDescent="0.25">
      <c r="A3839" s="94"/>
      <c r="B3839" s="93"/>
      <c r="H3839" s="95"/>
    </row>
    <row r="3840" spans="1:8" x14ac:dyDescent="0.25">
      <c r="A3840" s="94"/>
      <c r="B3840" s="93"/>
      <c r="H3840" s="95"/>
    </row>
    <row r="3841" spans="1:8" x14ac:dyDescent="0.25">
      <c r="A3841" s="94"/>
      <c r="B3841" s="93"/>
      <c r="H3841" s="95"/>
    </row>
    <row r="3842" spans="1:8" x14ac:dyDescent="0.25">
      <c r="A3842" s="94"/>
      <c r="B3842" s="93"/>
      <c r="H3842" s="95"/>
    </row>
    <row r="3843" spans="1:8" x14ac:dyDescent="0.25">
      <c r="A3843" s="94"/>
      <c r="B3843" s="93"/>
      <c r="H3843" s="95"/>
    </row>
    <row r="3844" spans="1:8" x14ac:dyDescent="0.25">
      <c r="A3844" s="94"/>
      <c r="B3844" s="93"/>
      <c r="H3844" s="95"/>
    </row>
    <row r="3845" spans="1:8" x14ac:dyDescent="0.25">
      <c r="A3845" s="94"/>
      <c r="B3845" s="93"/>
      <c r="H3845" s="95"/>
    </row>
    <row r="3846" spans="1:8" x14ac:dyDescent="0.25">
      <c r="A3846" s="94"/>
      <c r="B3846" s="93"/>
      <c r="H3846" s="95"/>
    </row>
    <row r="3847" spans="1:8" x14ac:dyDescent="0.25">
      <c r="A3847" s="94"/>
      <c r="B3847" s="93"/>
      <c r="H3847" s="95"/>
    </row>
    <row r="3848" spans="1:8" x14ac:dyDescent="0.25">
      <c r="A3848" s="94"/>
      <c r="B3848" s="93"/>
      <c r="H3848" s="95"/>
    </row>
    <row r="3849" spans="1:8" x14ac:dyDescent="0.25">
      <c r="A3849" s="94"/>
      <c r="B3849" s="93"/>
      <c r="H3849" s="95"/>
    </row>
    <row r="3850" spans="1:8" x14ac:dyDescent="0.25">
      <c r="A3850" s="94"/>
      <c r="B3850" s="93"/>
      <c r="H3850" s="95"/>
    </row>
    <row r="3851" spans="1:8" x14ac:dyDescent="0.25">
      <c r="A3851" s="94"/>
      <c r="B3851" s="93"/>
      <c r="H3851" s="95"/>
    </row>
    <row r="3852" spans="1:8" x14ac:dyDescent="0.25">
      <c r="A3852" s="94"/>
      <c r="B3852" s="93"/>
      <c r="H3852" s="95"/>
    </row>
    <row r="3853" spans="1:8" x14ac:dyDescent="0.25">
      <c r="A3853" s="94"/>
      <c r="B3853" s="93"/>
      <c r="H3853" s="95"/>
    </row>
    <row r="3854" spans="1:8" x14ac:dyDescent="0.25">
      <c r="A3854" s="94"/>
      <c r="B3854" s="93"/>
      <c r="H3854" s="95"/>
    </row>
    <row r="3855" spans="1:8" x14ac:dyDescent="0.25">
      <c r="A3855" s="94"/>
      <c r="B3855" s="93"/>
      <c r="H3855" s="95"/>
    </row>
    <row r="3856" spans="1:8" x14ac:dyDescent="0.25">
      <c r="A3856" s="94"/>
      <c r="B3856" s="93"/>
      <c r="H3856" s="95"/>
    </row>
    <row r="3857" spans="1:8" x14ac:dyDescent="0.25">
      <c r="A3857" s="94"/>
      <c r="B3857" s="93"/>
      <c r="H3857" s="95"/>
    </row>
    <row r="3858" spans="1:8" x14ac:dyDescent="0.25">
      <c r="A3858" s="94"/>
      <c r="B3858" s="93"/>
      <c r="H3858" s="95"/>
    </row>
    <row r="3859" spans="1:8" x14ac:dyDescent="0.25">
      <c r="A3859" s="94"/>
      <c r="B3859" s="93"/>
      <c r="H3859" s="95"/>
    </row>
    <row r="3860" spans="1:8" x14ac:dyDescent="0.25">
      <c r="A3860" s="94"/>
      <c r="B3860" s="93"/>
      <c r="H3860" s="95"/>
    </row>
    <row r="3861" spans="1:8" x14ac:dyDescent="0.25">
      <c r="A3861" s="94"/>
      <c r="B3861" s="93"/>
      <c r="H3861" s="95"/>
    </row>
    <row r="3862" spans="1:8" x14ac:dyDescent="0.25">
      <c r="A3862" s="94"/>
      <c r="B3862" s="93"/>
      <c r="H3862" s="95"/>
    </row>
    <row r="3863" spans="1:8" x14ac:dyDescent="0.25">
      <c r="A3863" s="94"/>
      <c r="B3863" s="93"/>
      <c r="H3863" s="95"/>
    </row>
    <row r="3864" spans="1:8" x14ac:dyDescent="0.25">
      <c r="A3864" s="94"/>
      <c r="B3864" s="93"/>
      <c r="H3864" s="95"/>
    </row>
    <row r="3865" spans="1:8" x14ac:dyDescent="0.25">
      <c r="A3865" s="94"/>
      <c r="B3865" s="93"/>
      <c r="H3865" s="95"/>
    </row>
    <row r="3866" spans="1:8" x14ac:dyDescent="0.25">
      <c r="A3866" s="94"/>
      <c r="B3866" s="93"/>
      <c r="H3866" s="95"/>
    </row>
    <row r="3867" spans="1:8" x14ac:dyDescent="0.25">
      <c r="A3867" s="94"/>
      <c r="B3867" s="93"/>
      <c r="H3867" s="95"/>
    </row>
    <row r="3868" spans="1:8" x14ac:dyDescent="0.25">
      <c r="A3868" s="94"/>
      <c r="B3868" s="93"/>
      <c r="H3868" s="95"/>
    </row>
    <row r="3869" spans="1:8" x14ac:dyDescent="0.25">
      <c r="A3869" s="94"/>
      <c r="B3869" s="93"/>
      <c r="H3869" s="95"/>
    </row>
    <row r="3870" spans="1:8" x14ac:dyDescent="0.25">
      <c r="A3870" s="94"/>
      <c r="B3870" s="93"/>
      <c r="H3870" s="95"/>
    </row>
    <row r="3871" spans="1:8" x14ac:dyDescent="0.25">
      <c r="A3871" s="94"/>
      <c r="B3871" s="93"/>
      <c r="H3871" s="95"/>
    </row>
    <row r="3872" spans="1:8" x14ac:dyDescent="0.25">
      <c r="A3872" s="94"/>
      <c r="B3872" s="93"/>
      <c r="H3872" s="95"/>
    </row>
    <row r="3873" spans="1:8" x14ac:dyDescent="0.25">
      <c r="A3873" s="94"/>
      <c r="B3873" s="93"/>
      <c r="H3873" s="95"/>
    </row>
    <row r="3874" spans="1:8" x14ac:dyDescent="0.25">
      <c r="A3874" s="94"/>
      <c r="B3874" s="93"/>
      <c r="H3874" s="95"/>
    </row>
    <row r="3875" spans="1:8" x14ac:dyDescent="0.25">
      <c r="A3875" s="94"/>
      <c r="B3875" s="93"/>
      <c r="H3875" s="95"/>
    </row>
    <row r="3876" spans="1:8" x14ac:dyDescent="0.25">
      <c r="A3876" s="94"/>
      <c r="B3876" s="93"/>
      <c r="H3876" s="95"/>
    </row>
    <row r="3877" spans="1:8" x14ac:dyDescent="0.25">
      <c r="A3877" s="94"/>
      <c r="B3877" s="93"/>
      <c r="H3877" s="95"/>
    </row>
    <row r="3878" spans="1:8" x14ac:dyDescent="0.25">
      <c r="A3878" s="94"/>
      <c r="B3878" s="93"/>
      <c r="H3878" s="95"/>
    </row>
    <row r="3879" spans="1:8" x14ac:dyDescent="0.25">
      <c r="A3879" s="94"/>
      <c r="B3879" s="93"/>
      <c r="H3879" s="95"/>
    </row>
    <row r="3880" spans="1:8" x14ac:dyDescent="0.25">
      <c r="A3880" s="94"/>
      <c r="B3880" s="93"/>
      <c r="H3880" s="95"/>
    </row>
    <row r="3881" spans="1:8" x14ac:dyDescent="0.25">
      <c r="A3881" s="94"/>
      <c r="B3881" s="93"/>
      <c r="H3881" s="95"/>
    </row>
    <row r="3882" spans="1:8" x14ac:dyDescent="0.25">
      <c r="A3882" s="94"/>
      <c r="B3882" s="93"/>
      <c r="H3882" s="95"/>
    </row>
    <row r="3883" spans="1:8" x14ac:dyDescent="0.25">
      <c r="A3883" s="94"/>
      <c r="B3883" s="93"/>
      <c r="H3883" s="95"/>
    </row>
    <row r="3884" spans="1:8" x14ac:dyDescent="0.25">
      <c r="A3884" s="94"/>
      <c r="B3884" s="93"/>
      <c r="H3884" s="95"/>
    </row>
    <row r="3885" spans="1:8" x14ac:dyDescent="0.25">
      <c r="A3885" s="94"/>
      <c r="B3885" s="93"/>
      <c r="H3885" s="95"/>
    </row>
    <row r="3886" spans="1:8" x14ac:dyDescent="0.25">
      <c r="A3886" s="94"/>
      <c r="B3886" s="93"/>
      <c r="H3886" s="95"/>
    </row>
    <row r="3887" spans="1:8" x14ac:dyDescent="0.25">
      <c r="A3887" s="94"/>
      <c r="B3887" s="93"/>
      <c r="H3887" s="95"/>
    </row>
    <row r="3888" spans="1:8" x14ac:dyDescent="0.25">
      <c r="A3888" s="94"/>
      <c r="B3888" s="93"/>
      <c r="H3888" s="95"/>
    </row>
    <row r="3889" spans="1:8" x14ac:dyDescent="0.25">
      <c r="A3889" s="94"/>
      <c r="B3889" s="93"/>
      <c r="H3889" s="95"/>
    </row>
    <row r="3890" spans="1:8" x14ac:dyDescent="0.25">
      <c r="A3890" s="94"/>
      <c r="B3890" s="93"/>
      <c r="H3890" s="95"/>
    </row>
    <row r="3891" spans="1:8" x14ac:dyDescent="0.25">
      <c r="A3891" s="94"/>
      <c r="B3891" s="93"/>
      <c r="H3891" s="95"/>
    </row>
    <row r="3892" spans="1:8" x14ac:dyDescent="0.25">
      <c r="A3892" s="94"/>
      <c r="B3892" s="93"/>
      <c r="H3892" s="95"/>
    </row>
    <row r="3893" spans="1:8" x14ac:dyDescent="0.25">
      <c r="A3893" s="94"/>
      <c r="B3893" s="93"/>
      <c r="H3893" s="95"/>
    </row>
    <row r="3894" spans="1:8" x14ac:dyDescent="0.25">
      <c r="A3894" s="94"/>
      <c r="B3894" s="93"/>
      <c r="H3894" s="95"/>
    </row>
    <row r="3895" spans="1:8" x14ac:dyDescent="0.25">
      <c r="A3895" s="94"/>
      <c r="B3895" s="93"/>
      <c r="H3895" s="95"/>
    </row>
    <row r="3896" spans="1:8" x14ac:dyDescent="0.25">
      <c r="A3896" s="94"/>
      <c r="B3896" s="93"/>
      <c r="H3896" s="95"/>
    </row>
    <row r="3897" spans="1:8" x14ac:dyDescent="0.25">
      <c r="A3897" s="94"/>
      <c r="B3897" s="93"/>
      <c r="H3897" s="95"/>
    </row>
    <row r="3898" spans="1:8" x14ac:dyDescent="0.25">
      <c r="A3898" s="94"/>
      <c r="B3898" s="93"/>
      <c r="H3898" s="95"/>
    </row>
    <row r="3899" spans="1:8" x14ac:dyDescent="0.25">
      <c r="A3899" s="94"/>
      <c r="B3899" s="93"/>
      <c r="H3899" s="95"/>
    </row>
    <row r="3900" spans="1:8" x14ac:dyDescent="0.25">
      <c r="A3900" s="94"/>
      <c r="B3900" s="93"/>
      <c r="H3900" s="95"/>
    </row>
    <row r="3901" spans="1:8" x14ac:dyDescent="0.25">
      <c r="A3901" s="94"/>
      <c r="B3901" s="93"/>
      <c r="H3901" s="95"/>
    </row>
    <row r="3902" spans="1:8" x14ac:dyDescent="0.25">
      <c r="A3902" s="94"/>
      <c r="B3902" s="93"/>
      <c r="H3902" s="95"/>
    </row>
    <row r="3903" spans="1:8" x14ac:dyDescent="0.25">
      <c r="A3903" s="94"/>
      <c r="B3903" s="93"/>
      <c r="H3903" s="95"/>
    </row>
    <row r="3904" spans="1:8" x14ac:dyDescent="0.25">
      <c r="A3904" s="94"/>
      <c r="B3904" s="93"/>
      <c r="H3904" s="95"/>
    </row>
    <row r="3905" spans="1:8" x14ac:dyDescent="0.25">
      <c r="A3905" s="94"/>
      <c r="B3905" s="93"/>
      <c r="H3905" s="95"/>
    </row>
    <row r="3906" spans="1:8" x14ac:dyDescent="0.25">
      <c r="A3906" s="94"/>
      <c r="B3906" s="93"/>
      <c r="H3906" s="95"/>
    </row>
    <row r="3907" spans="1:8" x14ac:dyDescent="0.25">
      <c r="A3907" s="94"/>
      <c r="B3907" s="93"/>
      <c r="H3907" s="95"/>
    </row>
    <row r="3908" spans="1:8" x14ac:dyDescent="0.25">
      <c r="A3908" s="94"/>
      <c r="B3908" s="93"/>
      <c r="H3908" s="95"/>
    </row>
    <row r="3909" spans="1:8" x14ac:dyDescent="0.25">
      <c r="A3909" s="94"/>
      <c r="B3909" s="93"/>
      <c r="H3909" s="95"/>
    </row>
    <row r="3910" spans="1:8" x14ac:dyDescent="0.25">
      <c r="A3910" s="94"/>
      <c r="B3910" s="93"/>
      <c r="H3910" s="95"/>
    </row>
    <row r="3911" spans="1:8" x14ac:dyDescent="0.25">
      <c r="A3911" s="94"/>
      <c r="B3911" s="93"/>
      <c r="H3911" s="95"/>
    </row>
    <row r="3912" spans="1:8" x14ac:dyDescent="0.25">
      <c r="A3912" s="94"/>
      <c r="B3912" s="93"/>
      <c r="H3912" s="95"/>
    </row>
    <row r="3913" spans="1:8" x14ac:dyDescent="0.25">
      <c r="A3913" s="94"/>
      <c r="B3913" s="93"/>
      <c r="H3913" s="95"/>
    </row>
    <row r="3914" spans="1:8" x14ac:dyDescent="0.25">
      <c r="A3914" s="94"/>
      <c r="B3914" s="93"/>
      <c r="H3914" s="95"/>
    </row>
    <row r="3915" spans="1:8" x14ac:dyDescent="0.25">
      <c r="A3915" s="94"/>
      <c r="B3915" s="93"/>
      <c r="H3915" s="95"/>
    </row>
    <row r="3916" spans="1:8" x14ac:dyDescent="0.25">
      <c r="A3916" s="94"/>
      <c r="B3916" s="93"/>
      <c r="H3916" s="95"/>
    </row>
    <row r="3917" spans="1:8" x14ac:dyDescent="0.25">
      <c r="A3917" s="94"/>
      <c r="B3917" s="93"/>
      <c r="H3917" s="95"/>
    </row>
    <row r="3918" spans="1:8" x14ac:dyDescent="0.25">
      <c r="A3918" s="94"/>
      <c r="B3918" s="93"/>
      <c r="H3918" s="95"/>
    </row>
    <row r="3919" spans="1:8" x14ac:dyDescent="0.25">
      <c r="A3919" s="94"/>
      <c r="B3919" s="93"/>
      <c r="H3919" s="95"/>
    </row>
    <row r="3920" spans="1:8" x14ac:dyDescent="0.25">
      <c r="A3920" s="94"/>
      <c r="B3920" s="93"/>
      <c r="H3920" s="95"/>
    </row>
    <row r="3921" spans="1:8" x14ac:dyDescent="0.25">
      <c r="A3921" s="94"/>
      <c r="B3921" s="93"/>
      <c r="H3921" s="95"/>
    </row>
    <row r="3922" spans="1:8" x14ac:dyDescent="0.25">
      <c r="A3922" s="94"/>
      <c r="B3922" s="93"/>
      <c r="H3922" s="95"/>
    </row>
    <row r="3923" spans="1:8" x14ac:dyDescent="0.25">
      <c r="A3923" s="94"/>
      <c r="B3923" s="93"/>
      <c r="H3923" s="95"/>
    </row>
    <row r="3924" spans="1:8" x14ac:dyDescent="0.25">
      <c r="A3924" s="94"/>
      <c r="B3924" s="93"/>
      <c r="H3924" s="95"/>
    </row>
    <row r="3925" spans="1:8" x14ac:dyDescent="0.25">
      <c r="A3925" s="94"/>
      <c r="B3925" s="93"/>
      <c r="H3925" s="95"/>
    </row>
    <row r="3926" spans="1:8" x14ac:dyDescent="0.25">
      <c r="A3926" s="94"/>
      <c r="B3926" s="93"/>
      <c r="H3926" s="95"/>
    </row>
    <row r="3927" spans="1:8" x14ac:dyDescent="0.25">
      <c r="A3927" s="94"/>
      <c r="B3927" s="93"/>
      <c r="H3927" s="95"/>
    </row>
    <row r="3928" spans="1:8" x14ac:dyDescent="0.25">
      <c r="A3928" s="94"/>
      <c r="B3928" s="93"/>
      <c r="H3928" s="95"/>
    </row>
    <row r="3929" spans="1:8" x14ac:dyDescent="0.25">
      <c r="A3929" s="94"/>
      <c r="B3929" s="93"/>
      <c r="H3929" s="95"/>
    </row>
    <row r="3930" spans="1:8" x14ac:dyDescent="0.25">
      <c r="A3930" s="94"/>
      <c r="B3930" s="93"/>
      <c r="H3930" s="95"/>
    </row>
    <row r="3931" spans="1:8" x14ac:dyDescent="0.25">
      <c r="A3931" s="94"/>
      <c r="B3931" s="93"/>
      <c r="H3931" s="95"/>
    </row>
    <row r="3932" spans="1:8" x14ac:dyDescent="0.25">
      <c r="A3932" s="94"/>
      <c r="B3932" s="93"/>
      <c r="H3932" s="95"/>
    </row>
    <row r="3933" spans="1:8" x14ac:dyDescent="0.25">
      <c r="A3933" s="94"/>
      <c r="B3933" s="93"/>
      <c r="H3933" s="95"/>
    </row>
    <row r="3934" spans="1:8" x14ac:dyDescent="0.25">
      <c r="A3934" s="94"/>
      <c r="B3934" s="93"/>
      <c r="H3934" s="95"/>
    </row>
    <row r="3935" spans="1:8" x14ac:dyDescent="0.25">
      <c r="A3935" s="94"/>
      <c r="B3935" s="93"/>
      <c r="H3935" s="95"/>
    </row>
    <row r="3936" spans="1:8" x14ac:dyDescent="0.25">
      <c r="A3936" s="94"/>
      <c r="B3936" s="93"/>
      <c r="H3936" s="95"/>
    </row>
    <row r="3937" spans="1:8" x14ac:dyDescent="0.25">
      <c r="A3937" s="94"/>
      <c r="B3937" s="93"/>
      <c r="H3937" s="95"/>
    </row>
    <row r="3938" spans="1:8" x14ac:dyDescent="0.25">
      <c r="A3938" s="94"/>
      <c r="B3938" s="93"/>
      <c r="H3938" s="95"/>
    </row>
    <row r="3939" spans="1:8" x14ac:dyDescent="0.25">
      <c r="A3939" s="94"/>
      <c r="B3939" s="93"/>
      <c r="H3939" s="95"/>
    </row>
    <row r="3940" spans="1:8" x14ac:dyDescent="0.25">
      <c r="A3940" s="94"/>
      <c r="B3940" s="93"/>
      <c r="H3940" s="95"/>
    </row>
    <row r="3941" spans="1:8" x14ac:dyDescent="0.25">
      <c r="A3941" s="94"/>
      <c r="B3941" s="93"/>
      <c r="H3941" s="95"/>
    </row>
    <row r="3942" spans="1:8" x14ac:dyDescent="0.25">
      <c r="A3942" s="94"/>
      <c r="B3942" s="93"/>
      <c r="H3942" s="95"/>
    </row>
    <row r="3943" spans="1:8" x14ac:dyDescent="0.25">
      <c r="A3943" s="94"/>
      <c r="B3943" s="93"/>
      <c r="H3943" s="95"/>
    </row>
    <row r="3944" spans="1:8" x14ac:dyDescent="0.25">
      <c r="A3944" s="94"/>
      <c r="B3944" s="93"/>
      <c r="H3944" s="95"/>
    </row>
    <row r="3945" spans="1:8" x14ac:dyDescent="0.25">
      <c r="A3945" s="94"/>
      <c r="B3945" s="93"/>
      <c r="H3945" s="95"/>
    </row>
    <row r="3946" spans="1:8" x14ac:dyDescent="0.25">
      <c r="A3946" s="94"/>
      <c r="B3946" s="93"/>
      <c r="H3946" s="95"/>
    </row>
    <row r="3947" spans="1:8" x14ac:dyDescent="0.25">
      <c r="A3947" s="94"/>
      <c r="B3947" s="93"/>
      <c r="H3947" s="95"/>
    </row>
    <row r="3948" spans="1:8" x14ac:dyDescent="0.25">
      <c r="A3948" s="94"/>
      <c r="B3948" s="93"/>
      <c r="H3948" s="95"/>
    </row>
    <row r="3949" spans="1:8" x14ac:dyDescent="0.25">
      <c r="A3949" s="94"/>
      <c r="B3949" s="93"/>
      <c r="H3949" s="95"/>
    </row>
    <row r="3950" spans="1:8" x14ac:dyDescent="0.25">
      <c r="A3950" s="94"/>
      <c r="B3950" s="93"/>
      <c r="H3950" s="95"/>
    </row>
    <row r="3951" spans="1:8" x14ac:dyDescent="0.25">
      <c r="A3951" s="94"/>
      <c r="B3951" s="93"/>
      <c r="H3951" s="95"/>
    </row>
    <row r="3952" spans="1:8" x14ac:dyDescent="0.25">
      <c r="A3952" s="94"/>
      <c r="B3952" s="93"/>
      <c r="H3952" s="95"/>
    </row>
    <row r="3953" spans="1:8" x14ac:dyDescent="0.25">
      <c r="A3953" s="94"/>
      <c r="B3953" s="93"/>
      <c r="H3953" s="95"/>
    </row>
    <row r="3954" spans="1:8" x14ac:dyDescent="0.25">
      <c r="A3954" s="94"/>
      <c r="B3954" s="93"/>
      <c r="H3954" s="95"/>
    </row>
    <row r="3955" spans="1:8" x14ac:dyDescent="0.25">
      <c r="A3955" s="94"/>
      <c r="B3955" s="93"/>
      <c r="H3955" s="95"/>
    </row>
    <row r="3956" spans="1:8" x14ac:dyDescent="0.25">
      <c r="A3956" s="94"/>
      <c r="B3956" s="93"/>
      <c r="H3956" s="95"/>
    </row>
    <row r="3957" spans="1:8" x14ac:dyDescent="0.25">
      <c r="A3957" s="94"/>
      <c r="B3957" s="93"/>
      <c r="H3957" s="95"/>
    </row>
    <row r="3958" spans="1:8" x14ac:dyDescent="0.25">
      <c r="A3958" s="94"/>
      <c r="B3958" s="93"/>
      <c r="H3958" s="95"/>
    </row>
    <row r="3959" spans="1:8" x14ac:dyDescent="0.25">
      <c r="A3959" s="94"/>
      <c r="B3959" s="93"/>
      <c r="H3959" s="95"/>
    </row>
    <row r="3960" spans="1:8" x14ac:dyDescent="0.25">
      <c r="A3960" s="94"/>
      <c r="B3960" s="93"/>
      <c r="H3960" s="95"/>
    </row>
    <row r="3961" spans="1:8" x14ac:dyDescent="0.25">
      <c r="A3961" s="94"/>
      <c r="B3961" s="93"/>
      <c r="H3961" s="95"/>
    </row>
    <row r="3962" spans="1:8" x14ac:dyDescent="0.25">
      <c r="A3962" s="94"/>
      <c r="B3962" s="93"/>
      <c r="H3962" s="95"/>
    </row>
    <row r="3963" spans="1:8" x14ac:dyDescent="0.25">
      <c r="A3963" s="94"/>
      <c r="B3963" s="93"/>
      <c r="H3963" s="95"/>
    </row>
    <row r="3964" spans="1:8" x14ac:dyDescent="0.25">
      <c r="A3964" s="94"/>
      <c r="B3964" s="93"/>
      <c r="H3964" s="95"/>
    </row>
    <row r="3965" spans="1:8" x14ac:dyDescent="0.25">
      <c r="A3965" s="94"/>
      <c r="B3965" s="93"/>
      <c r="H3965" s="95"/>
    </row>
    <row r="3966" spans="1:8" x14ac:dyDescent="0.25">
      <c r="A3966" s="94"/>
      <c r="B3966" s="93"/>
      <c r="H3966" s="95"/>
    </row>
    <row r="3967" spans="1:8" x14ac:dyDescent="0.25">
      <c r="A3967" s="94"/>
      <c r="B3967" s="93"/>
      <c r="H3967" s="95"/>
    </row>
    <row r="3968" spans="1:8" x14ac:dyDescent="0.25">
      <c r="A3968" s="94"/>
      <c r="B3968" s="93"/>
      <c r="H3968" s="95"/>
    </row>
    <row r="3969" spans="1:8" x14ac:dyDescent="0.25">
      <c r="A3969" s="94"/>
      <c r="B3969" s="93"/>
      <c r="H3969" s="95"/>
    </row>
    <row r="3970" spans="1:8" x14ac:dyDescent="0.25">
      <c r="A3970" s="94"/>
      <c r="B3970" s="93"/>
      <c r="H3970" s="95"/>
    </row>
    <row r="3971" spans="1:8" x14ac:dyDescent="0.25">
      <c r="A3971" s="94"/>
      <c r="B3971" s="93"/>
      <c r="H3971" s="95"/>
    </row>
    <row r="3972" spans="1:8" x14ac:dyDescent="0.25">
      <c r="A3972" s="94"/>
      <c r="B3972" s="93"/>
      <c r="H3972" s="95"/>
    </row>
    <row r="3973" spans="1:8" x14ac:dyDescent="0.25">
      <c r="A3973" s="94"/>
      <c r="B3973" s="93"/>
      <c r="H3973" s="95"/>
    </row>
    <row r="3974" spans="1:8" x14ac:dyDescent="0.25">
      <c r="A3974" s="94"/>
      <c r="B3974" s="93"/>
      <c r="H3974" s="95"/>
    </row>
    <row r="3975" spans="1:8" x14ac:dyDescent="0.25">
      <c r="A3975" s="94"/>
      <c r="B3975" s="93"/>
      <c r="H3975" s="95"/>
    </row>
    <row r="3976" spans="1:8" x14ac:dyDescent="0.25">
      <c r="A3976" s="94"/>
      <c r="B3976" s="93"/>
      <c r="H3976" s="95"/>
    </row>
    <row r="3977" spans="1:8" x14ac:dyDescent="0.25">
      <c r="A3977" s="94"/>
      <c r="B3977" s="93"/>
      <c r="H3977" s="95"/>
    </row>
    <row r="3978" spans="1:8" x14ac:dyDescent="0.25">
      <c r="A3978" s="94"/>
      <c r="B3978" s="93"/>
      <c r="H3978" s="95"/>
    </row>
    <row r="3979" spans="1:8" x14ac:dyDescent="0.25">
      <c r="A3979" s="94"/>
      <c r="B3979" s="93"/>
      <c r="H3979" s="95"/>
    </row>
    <row r="3980" spans="1:8" x14ac:dyDescent="0.25">
      <c r="A3980" s="94"/>
      <c r="B3980" s="93"/>
      <c r="H3980" s="95"/>
    </row>
    <row r="3981" spans="1:8" x14ac:dyDescent="0.25">
      <c r="A3981" s="94"/>
      <c r="B3981" s="93"/>
      <c r="H3981" s="95"/>
    </row>
    <row r="3982" spans="1:8" x14ac:dyDescent="0.25">
      <c r="A3982" s="94"/>
      <c r="B3982" s="93"/>
      <c r="H3982" s="95"/>
    </row>
    <row r="3983" spans="1:8" x14ac:dyDescent="0.25">
      <c r="A3983" s="94"/>
      <c r="B3983" s="93"/>
      <c r="H3983" s="95"/>
    </row>
    <row r="3984" spans="1:8" x14ac:dyDescent="0.25">
      <c r="A3984" s="94"/>
      <c r="B3984" s="93"/>
      <c r="H3984" s="95"/>
    </row>
    <row r="3985" spans="1:8" x14ac:dyDescent="0.25">
      <c r="A3985" s="94"/>
      <c r="B3985" s="93"/>
      <c r="H3985" s="95"/>
    </row>
    <row r="3986" spans="1:8" x14ac:dyDescent="0.25">
      <c r="A3986" s="94"/>
      <c r="B3986" s="93"/>
      <c r="H3986" s="95"/>
    </row>
    <row r="3987" spans="1:8" x14ac:dyDescent="0.25">
      <c r="A3987" s="94"/>
      <c r="B3987" s="93"/>
      <c r="H3987" s="95"/>
    </row>
    <row r="3988" spans="1:8" x14ac:dyDescent="0.25">
      <c r="A3988" s="94"/>
      <c r="B3988" s="93"/>
      <c r="H3988" s="95"/>
    </row>
    <row r="3989" spans="1:8" x14ac:dyDescent="0.25">
      <c r="A3989" s="94"/>
      <c r="B3989" s="93"/>
      <c r="H3989" s="95"/>
    </row>
    <row r="3990" spans="1:8" x14ac:dyDescent="0.25">
      <c r="A3990" s="94"/>
      <c r="B3990" s="93"/>
      <c r="H3990" s="95"/>
    </row>
    <row r="3991" spans="1:8" x14ac:dyDescent="0.25">
      <c r="A3991" s="94"/>
      <c r="B3991" s="93"/>
      <c r="H3991" s="95"/>
    </row>
    <row r="3992" spans="1:8" x14ac:dyDescent="0.25">
      <c r="A3992" s="94"/>
      <c r="B3992" s="93"/>
      <c r="H3992" s="95"/>
    </row>
    <row r="3993" spans="1:8" x14ac:dyDescent="0.25">
      <c r="A3993" s="94"/>
      <c r="B3993" s="93"/>
      <c r="H3993" s="95"/>
    </row>
    <row r="3994" spans="1:8" x14ac:dyDescent="0.25">
      <c r="A3994" s="94"/>
      <c r="B3994" s="93"/>
      <c r="H3994" s="95"/>
    </row>
    <row r="3995" spans="1:8" x14ac:dyDescent="0.25">
      <c r="A3995" s="94"/>
      <c r="B3995" s="93"/>
      <c r="H3995" s="95"/>
    </row>
    <row r="3996" spans="1:8" x14ac:dyDescent="0.25">
      <c r="A3996" s="94"/>
      <c r="B3996" s="93"/>
      <c r="H3996" s="95"/>
    </row>
    <row r="3997" spans="1:8" x14ac:dyDescent="0.25">
      <c r="A3997" s="94"/>
      <c r="B3997" s="93"/>
      <c r="H3997" s="95"/>
    </row>
    <row r="3998" spans="1:8" x14ac:dyDescent="0.25">
      <c r="A3998" s="94"/>
      <c r="B3998" s="93"/>
      <c r="H3998" s="95"/>
    </row>
    <row r="3999" spans="1:8" x14ac:dyDescent="0.25">
      <c r="A3999" s="94"/>
      <c r="B3999" s="93"/>
      <c r="H3999" s="95"/>
    </row>
    <row r="4000" spans="1:8" x14ac:dyDescent="0.25">
      <c r="A4000" s="94"/>
      <c r="B4000" s="93"/>
      <c r="H4000" s="95"/>
    </row>
    <row r="4001" spans="1:8" x14ac:dyDescent="0.25">
      <c r="A4001" s="94"/>
      <c r="B4001" s="93"/>
      <c r="H4001" s="95"/>
    </row>
    <row r="4002" spans="1:8" x14ac:dyDescent="0.25">
      <c r="A4002" s="94"/>
      <c r="B4002" s="93"/>
      <c r="H4002" s="95"/>
    </row>
    <row r="4003" spans="1:8" x14ac:dyDescent="0.25">
      <c r="A4003" s="94"/>
      <c r="B4003" s="93"/>
      <c r="H4003" s="95"/>
    </row>
    <row r="4004" spans="1:8" x14ac:dyDescent="0.25">
      <c r="A4004" s="94"/>
      <c r="B4004" s="93"/>
      <c r="H4004" s="95"/>
    </row>
    <row r="4005" spans="1:8" x14ac:dyDescent="0.25">
      <c r="A4005" s="94"/>
      <c r="B4005" s="93"/>
      <c r="H4005" s="95"/>
    </row>
    <row r="4006" spans="1:8" x14ac:dyDescent="0.25">
      <c r="A4006" s="94"/>
      <c r="B4006" s="93"/>
      <c r="H4006" s="95"/>
    </row>
    <row r="4007" spans="1:8" x14ac:dyDescent="0.25">
      <c r="A4007" s="94"/>
      <c r="B4007" s="93"/>
      <c r="H4007" s="95"/>
    </row>
    <row r="4008" spans="1:8" x14ac:dyDescent="0.25">
      <c r="A4008" s="94"/>
      <c r="B4008" s="93"/>
      <c r="H4008" s="95"/>
    </row>
    <row r="4009" spans="1:8" x14ac:dyDescent="0.25">
      <c r="A4009" s="94"/>
      <c r="B4009" s="93"/>
      <c r="H4009" s="95"/>
    </row>
    <row r="4010" spans="1:8" x14ac:dyDescent="0.25">
      <c r="A4010" s="94"/>
      <c r="B4010" s="93"/>
      <c r="H4010" s="95"/>
    </row>
    <row r="4011" spans="1:8" x14ac:dyDescent="0.25">
      <c r="A4011" s="94"/>
      <c r="B4011" s="93"/>
      <c r="H4011" s="95"/>
    </row>
    <row r="4012" spans="1:8" x14ac:dyDescent="0.25">
      <c r="A4012" s="94"/>
      <c r="B4012" s="93"/>
      <c r="H4012" s="95"/>
    </row>
    <row r="4013" spans="1:8" x14ac:dyDescent="0.25">
      <c r="A4013" s="94"/>
      <c r="B4013" s="93"/>
      <c r="H4013" s="95"/>
    </row>
    <row r="4014" spans="1:8" x14ac:dyDescent="0.25">
      <c r="A4014" s="94"/>
      <c r="B4014" s="93"/>
      <c r="H4014" s="95"/>
    </row>
    <row r="4015" spans="1:8" x14ac:dyDescent="0.25">
      <c r="A4015" s="94"/>
      <c r="B4015" s="93"/>
      <c r="H4015" s="95"/>
    </row>
    <row r="4016" spans="1:8" x14ac:dyDescent="0.25">
      <c r="A4016" s="94"/>
      <c r="B4016" s="93"/>
      <c r="H4016" s="95"/>
    </row>
    <row r="4017" spans="1:8" x14ac:dyDescent="0.25">
      <c r="A4017" s="94"/>
      <c r="B4017" s="93"/>
      <c r="H4017" s="95"/>
    </row>
    <row r="4018" spans="1:8" x14ac:dyDescent="0.25">
      <c r="A4018" s="94"/>
      <c r="B4018" s="93"/>
      <c r="H4018" s="95"/>
    </row>
    <row r="4019" spans="1:8" x14ac:dyDescent="0.25">
      <c r="A4019" s="94"/>
      <c r="B4019" s="93"/>
      <c r="H4019" s="95"/>
    </row>
    <row r="4020" spans="1:8" x14ac:dyDescent="0.25">
      <c r="A4020" s="94"/>
      <c r="B4020" s="93"/>
      <c r="H4020" s="95"/>
    </row>
    <row r="4021" spans="1:8" x14ac:dyDescent="0.25">
      <c r="A4021" s="94"/>
      <c r="B4021" s="93"/>
      <c r="H4021" s="95"/>
    </row>
    <row r="4022" spans="1:8" x14ac:dyDescent="0.25">
      <c r="A4022" s="94"/>
      <c r="B4022" s="93"/>
      <c r="H4022" s="95"/>
    </row>
    <row r="4023" spans="1:8" x14ac:dyDescent="0.25">
      <c r="A4023" s="94"/>
      <c r="B4023" s="93"/>
      <c r="H4023" s="95"/>
    </row>
    <row r="4024" spans="1:8" x14ac:dyDescent="0.25">
      <c r="A4024" s="94"/>
      <c r="B4024" s="93"/>
      <c r="H4024" s="95"/>
    </row>
    <row r="4025" spans="1:8" x14ac:dyDescent="0.25">
      <c r="A4025" s="94"/>
      <c r="B4025" s="93"/>
      <c r="H4025" s="95"/>
    </row>
    <row r="4026" spans="1:8" x14ac:dyDescent="0.25">
      <c r="A4026" s="94"/>
      <c r="B4026" s="93"/>
      <c r="H4026" s="95"/>
    </row>
    <row r="4027" spans="1:8" x14ac:dyDescent="0.25">
      <c r="A4027" s="94"/>
      <c r="B4027" s="93"/>
      <c r="H4027" s="95"/>
    </row>
    <row r="4028" spans="1:8" x14ac:dyDescent="0.25">
      <c r="A4028" s="94"/>
      <c r="B4028" s="93"/>
      <c r="H4028" s="95"/>
    </row>
    <row r="4029" spans="1:8" x14ac:dyDescent="0.25">
      <c r="A4029" s="94"/>
      <c r="B4029" s="93"/>
      <c r="H4029" s="95"/>
    </row>
    <row r="4030" spans="1:8" x14ac:dyDescent="0.25">
      <c r="A4030" s="94"/>
      <c r="B4030" s="93"/>
      <c r="H4030" s="95"/>
    </row>
    <row r="4031" spans="1:8" x14ac:dyDescent="0.25">
      <c r="A4031" s="94"/>
      <c r="B4031" s="93"/>
      <c r="H4031" s="95"/>
    </row>
    <row r="4032" spans="1:8" x14ac:dyDescent="0.25">
      <c r="A4032" s="94"/>
      <c r="B4032" s="93"/>
      <c r="H4032" s="95"/>
    </row>
    <row r="4033" spans="1:8" x14ac:dyDescent="0.25">
      <c r="A4033" s="94"/>
      <c r="B4033" s="93"/>
      <c r="H4033" s="95"/>
    </row>
    <row r="4034" spans="1:8" x14ac:dyDescent="0.25">
      <c r="A4034" s="94"/>
      <c r="B4034" s="93"/>
      <c r="H4034" s="95"/>
    </row>
    <row r="4035" spans="1:8" x14ac:dyDescent="0.25">
      <c r="A4035" s="94"/>
      <c r="B4035" s="93"/>
      <c r="H4035" s="95"/>
    </row>
    <row r="4036" spans="1:8" x14ac:dyDescent="0.25">
      <c r="A4036" s="94"/>
      <c r="B4036" s="93"/>
      <c r="H4036" s="95"/>
    </row>
    <row r="4037" spans="1:8" x14ac:dyDescent="0.25">
      <c r="A4037" s="94"/>
      <c r="B4037" s="93"/>
      <c r="H4037" s="95"/>
    </row>
    <row r="4038" spans="1:8" x14ac:dyDescent="0.25">
      <c r="A4038" s="94"/>
      <c r="B4038" s="93"/>
      <c r="H4038" s="95"/>
    </row>
    <row r="4039" spans="1:8" x14ac:dyDescent="0.25">
      <c r="A4039" s="94"/>
      <c r="B4039" s="93"/>
      <c r="H4039" s="95"/>
    </row>
    <row r="4040" spans="1:8" x14ac:dyDescent="0.25">
      <c r="A4040" s="94"/>
      <c r="B4040" s="93"/>
      <c r="H4040" s="95"/>
    </row>
    <row r="4041" spans="1:8" x14ac:dyDescent="0.25">
      <c r="A4041" s="94"/>
      <c r="B4041" s="93"/>
      <c r="H4041" s="95"/>
    </row>
    <row r="4042" spans="1:8" x14ac:dyDescent="0.25">
      <c r="A4042" s="94"/>
      <c r="B4042" s="93"/>
      <c r="H4042" s="95"/>
    </row>
    <row r="4043" spans="1:8" x14ac:dyDescent="0.25">
      <c r="A4043" s="94"/>
      <c r="B4043" s="93"/>
      <c r="H4043" s="95"/>
    </row>
    <row r="4044" spans="1:8" x14ac:dyDescent="0.25">
      <c r="A4044" s="94"/>
      <c r="B4044" s="93"/>
      <c r="H4044" s="95"/>
    </row>
    <row r="4045" spans="1:8" x14ac:dyDescent="0.25">
      <c r="A4045" s="94"/>
      <c r="B4045" s="93"/>
      <c r="H4045" s="95"/>
    </row>
    <row r="4046" spans="1:8" x14ac:dyDescent="0.25">
      <c r="A4046" s="94"/>
      <c r="B4046" s="93"/>
      <c r="H4046" s="95"/>
    </row>
    <row r="4047" spans="1:8" x14ac:dyDescent="0.25">
      <c r="A4047" s="94"/>
      <c r="B4047" s="93"/>
      <c r="H4047" s="95"/>
    </row>
    <row r="4048" spans="1:8" x14ac:dyDescent="0.25">
      <c r="A4048" s="94"/>
      <c r="B4048" s="93"/>
      <c r="H4048" s="95"/>
    </row>
    <row r="4049" spans="1:8" x14ac:dyDescent="0.25">
      <c r="A4049" s="94"/>
      <c r="B4049" s="93"/>
      <c r="H4049" s="95"/>
    </row>
    <row r="4050" spans="1:8" x14ac:dyDescent="0.25">
      <c r="A4050" s="94"/>
      <c r="B4050" s="93"/>
      <c r="H4050" s="95"/>
    </row>
    <row r="4051" spans="1:8" x14ac:dyDescent="0.25">
      <c r="A4051" s="94"/>
      <c r="B4051" s="93"/>
      <c r="H4051" s="95"/>
    </row>
    <row r="4052" spans="1:8" x14ac:dyDescent="0.25">
      <c r="A4052" s="94"/>
      <c r="B4052" s="93"/>
      <c r="H4052" s="95"/>
    </row>
    <row r="4053" spans="1:8" x14ac:dyDescent="0.25">
      <c r="A4053" s="94"/>
      <c r="B4053" s="93"/>
      <c r="H4053" s="95"/>
    </row>
    <row r="4054" spans="1:8" x14ac:dyDescent="0.25">
      <c r="A4054" s="94"/>
      <c r="B4054" s="93"/>
      <c r="H4054" s="95"/>
    </row>
    <row r="4055" spans="1:8" x14ac:dyDescent="0.25">
      <c r="A4055" s="94"/>
      <c r="B4055" s="93"/>
      <c r="H4055" s="95"/>
    </row>
    <row r="4056" spans="1:8" x14ac:dyDescent="0.25">
      <c r="A4056" s="94"/>
      <c r="B4056" s="93"/>
      <c r="H4056" s="95"/>
    </row>
    <row r="4057" spans="1:8" x14ac:dyDescent="0.25">
      <c r="A4057" s="94"/>
      <c r="B4057" s="93"/>
      <c r="H4057" s="95"/>
    </row>
    <row r="4058" spans="1:8" x14ac:dyDescent="0.25">
      <c r="A4058" s="94"/>
      <c r="B4058" s="93"/>
      <c r="H4058" s="95"/>
    </row>
    <row r="4059" spans="1:8" x14ac:dyDescent="0.25">
      <c r="A4059" s="94"/>
      <c r="B4059" s="93"/>
      <c r="H4059" s="95"/>
    </row>
    <row r="4060" spans="1:8" x14ac:dyDescent="0.25">
      <c r="A4060" s="94"/>
      <c r="B4060" s="93"/>
      <c r="H4060" s="95"/>
    </row>
    <row r="4061" spans="1:8" x14ac:dyDescent="0.25">
      <c r="A4061" s="94"/>
      <c r="B4061" s="93"/>
      <c r="H4061" s="95"/>
    </row>
    <row r="4062" spans="1:8" x14ac:dyDescent="0.25">
      <c r="A4062" s="94"/>
      <c r="B4062" s="93"/>
      <c r="H4062" s="95"/>
    </row>
    <row r="4063" spans="1:8" x14ac:dyDescent="0.25">
      <c r="A4063" s="94"/>
      <c r="B4063" s="93"/>
      <c r="H4063" s="95"/>
    </row>
    <row r="4064" spans="1:8" x14ac:dyDescent="0.25">
      <c r="A4064" s="94"/>
      <c r="B4064" s="93"/>
      <c r="H4064" s="95"/>
    </row>
    <row r="4065" spans="1:8" x14ac:dyDescent="0.25">
      <c r="A4065" s="94"/>
      <c r="B4065" s="93"/>
      <c r="H4065" s="95"/>
    </row>
    <row r="4066" spans="1:8" x14ac:dyDescent="0.25">
      <c r="A4066" s="94"/>
      <c r="B4066" s="93"/>
      <c r="H4066" s="95"/>
    </row>
    <row r="4067" spans="1:8" x14ac:dyDescent="0.25">
      <c r="A4067" s="94"/>
      <c r="B4067" s="93"/>
      <c r="H4067" s="95"/>
    </row>
    <row r="4068" spans="1:8" x14ac:dyDescent="0.25">
      <c r="A4068" s="94"/>
      <c r="B4068" s="93"/>
      <c r="H4068" s="95"/>
    </row>
    <row r="4069" spans="1:8" x14ac:dyDescent="0.25">
      <c r="A4069" s="94"/>
      <c r="B4069" s="93"/>
      <c r="H4069" s="95"/>
    </row>
    <row r="4070" spans="1:8" x14ac:dyDescent="0.25">
      <c r="A4070" s="94"/>
      <c r="B4070" s="93"/>
      <c r="H4070" s="95"/>
    </row>
    <row r="4071" spans="1:8" x14ac:dyDescent="0.25">
      <c r="A4071" s="94"/>
      <c r="B4071" s="93"/>
      <c r="H4071" s="95"/>
    </row>
    <row r="4072" spans="1:8" x14ac:dyDescent="0.25">
      <c r="A4072" s="94"/>
      <c r="B4072" s="93"/>
      <c r="H4072" s="95"/>
    </row>
    <row r="4073" spans="1:8" x14ac:dyDescent="0.25">
      <c r="A4073" s="94"/>
      <c r="B4073" s="93"/>
      <c r="H4073" s="95"/>
    </row>
    <row r="4074" spans="1:8" x14ac:dyDescent="0.25">
      <c r="A4074" s="94"/>
      <c r="B4074" s="93"/>
      <c r="H4074" s="95"/>
    </row>
    <row r="4075" spans="1:8" x14ac:dyDescent="0.25">
      <c r="A4075" s="94"/>
      <c r="B4075" s="93"/>
      <c r="H4075" s="95"/>
    </row>
    <row r="4076" spans="1:8" x14ac:dyDescent="0.25">
      <c r="A4076" s="94"/>
      <c r="B4076" s="93"/>
      <c r="H4076" s="95"/>
    </row>
    <row r="4077" spans="1:8" x14ac:dyDescent="0.25">
      <c r="A4077" s="94"/>
      <c r="B4077" s="93"/>
      <c r="H4077" s="95"/>
    </row>
    <row r="4078" spans="1:8" x14ac:dyDescent="0.25">
      <c r="A4078" s="94"/>
      <c r="B4078" s="93"/>
      <c r="H4078" s="95"/>
    </row>
    <row r="4079" spans="1:8" x14ac:dyDescent="0.25">
      <c r="A4079" s="94"/>
      <c r="B4079" s="93"/>
      <c r="H4079" s="95"/>
    </row>
    <row r="4080" spans="1:8" x14ac:dyDescent="0.25">
      <c r="A4080" s="94"/>
      <c r="B4080" s="93"/>
      <c r="H4080" s="95"/>
    </row>
    <row r="4081" spans="1:8" x14ac:dyDescent="0.25">
      <c r="A4081" s="94"/>
      <c r="B4081" s="93"/>
      <c r="H4081" s="95"/>
    </row>
    <row r="4082" spans="1:8" x14ac:dyDescent="0.25">
      <c r="A4082" s="94"/>
      <c r="B4082" s="93"/>
      <c r="H4082" s="95"/>
    </row>
    <row r="4083" spans="1:8" x14ac:dyDescent="0.25">
      <c r="A4083" s="94"/>
      <c r="B4083" s="93"/>
      <c r="H4083" s="95"/>
    </row>
    <row r="4084" spans="1:8" x14ac:dyDescent="0.25">
      <c r="A4084" s="94"/>
      <c r="B4084" s="93"/>
      <c r="H4084" s="95"/>
    </row>
    <row r="4085" spans="1:8" x14ac:dyDescent="0.25">
      <c r="A4085" s="94"/>
      <c r="B4085" s="93"/>
      <c r="H4085" s="95"/>
    </row>
    <row r="4086" spans="1:8" x14ac:dyDescent="0.25">
      <c r="A4086" s="94"/>
      <c r="B4086" s="93"/>
      <c r="H4086" s="95"/>
    </row>
    <row r="4087" spans="1:8" x14ac:dyDescent="0.25">
      <c r="A4087" s="94"/>
      <c r="B4087" s="93"/>
      <c r="H4087" s="95"/>
    </row>
    <row r="4088" spans="1:8" x14ac:dyDescent="0.25">
      <c r="A4088" s="94"/>
      <c r="B4088" s="93"/>
      <c r="H4088" s="95"/>
    </row>
    <row r="4089" spans="1:8" x14ac:dyDescent="0.25">
      <c r="A4089" s="94"/>
      <c r="B4089" s="93"/>
      <c r="H4089" s="95"/>
    </row>
    <row r="4090" spans="1:8" x14ac:dyDescent="0.25">
      <c r="A4090" s="94"/>
      <c r="B4090" s="93"/>
      <c r="H4090" s="95"/>
    </row>
    <row r="4091" spans="1:8" x14ac:dyDescent="0.25">
      <c r="A4091" s="94"/>
      <c r="B4091" s="93"/>
      <c r="H4091" s="95"/>
    </row>
    <row r="4092" spans="1:8" x14ac:dyDescent="0.25">
      <c r="A4092" s="94"/>
      <c r="B4092" s="93"/>
      <c r="H4092" s="95"/>
    </row>
    <row r="4093" spans="1:8" x14ac:dyDescent="0.25">
      <c r="A4093" s="94"/>
      <c r="B4093" s="93"/>
      <c r="H4093" s="95"/>
    </row>
    <row r="4094" spans="1:8" x14ac:dyDescent="0.25">
      <c r="A4094" s="94"/>
      <c r="B4094" s="93"/>
      <c r="H4094" s="95"/>
    </row>
    <row r="4095" spans="1:8" x14ac:dyDescent="0.25">
      <c r="A4095" s="94"/>
      <c r="B4095" s="93"/>
      <c r="H4095" s="95"/>
    </row>
    <row r="4096" spans="1:8" x14ac:dyDescent="0.25">
      <c r="A4096" s="94"/>
      <c r="B4096" s="93"/>
      <c r="H4096" s="95"/>
    </row>
    <row r="4097" spans="1:8" x14ac:dyDescent="0.25">
      <c r="A4097" s="94"/>
      <c r="B4097" s="93"/>
      <c r="H4097" s="95"/>
    </row>
    <row r="4098" spans="1:8" x14ac:dyDescent="0.25">
      <c r="A4098" s="94"/>
      <c r="B4098" s="93"/>
      <c r="H4098" s="95"/>
    </row>
    <row r="4099" spans="1:8" x14ac:dyDescent="0.25">
      <c r="A4099" s="94"/>
      <c r="B4099" s="93"/>
      <c r="H4099" s="95"/>
    </row>
    <row r="4100" spans="1:8" x14ac:dyDescent="0.25">
      <c r="A4100" s="94"/>
      <c r="B4100" s="93"/>
      <c r="H4100" s="95"/>
    </row>
    <row r="4101" spans="1:8" x14ac:dyDescent="0.25">
      <c r="A4101" s="94"/>
      <c r="B4101" s="93"/>
      <c r="H4101" s="95"/>
    </row>
    <row r="4102" spans="1:8" x14ac:dyDescent="0.25">
      <c r="A4102" s="94"/>
      <c r="B4102" s="93"/>
      <c r="H4102" s="95"/>
    </row>
    <row r="4103" spans="1:8" x14ac:dyDescent="0.25">
      <c r="A4103" s="94"/>
      <c r="B4103" s="93"/>
      <c r="H4103" s="95"/>
    </row>
    <row r="4104" spans="1:8" x14ac:dyDescent="0.25">
      <c r="A4104" s="94"/>
      <c r="B4104" s="93"/>
      <c r="H4104" s="95"/>
    </row>
    <row r="4105" spans="1:8" x14ac:dyDescent="0.25">
      <c r="A4105" s="94"/>
      <c r="B4105" s="93"/>
      <c r="H4105" s="95"/>
    </row>
    <row r="4106" spans="1:8" x14ac:dyDescent="0.25">
      <c r="A4106" s="94"/>
      <c r="B4106" s="93"/>
      <c r="H4106" s="95"/>
    </row>
    <row r="4107" spans="1:8" x14ac:dyDescent="0.25">
      <c r="A4107" s="94"/>
      <c r="B4107" s="93"/>
      <c r="H4107" s="95"/>
    </row>
    <row r="4108" spans="1:8" x14ac:dyDescent="0.25">
      <c r="A4108" s="94"/>
      <c r="B4108" s="93"/>
      <c r="H4108" s="95"/>
    </row>
    <row r="4109" spans="1:8" x14ac:dyDescent="0.25">
      <c r="A4109" s="94"/>
      <c r="B4109" s="93"/>
      <c r="H4109" s="95"/>
    </row>
    <row r="4110" spans="1:8" x14ac:dyDescent="0.25">
      <c r="A4110" s="94"/>
      <c r="B4110" s="93"/>
      <c r="H4110" s="95"/>
    </row>
    <row r="4111" spans="1:8" x14ac:dyDescent="0.25">
      <c r="A4111" s="94"/>
      <c r="B4111" s="93"/>
      <c r="H4111" s="95"/>
    </row>
    <row r="4112" spans="1:8" x14ac:dyDescent="0.25">
      <c r="A4112" s="94"/>
      <c r="B4112" s="93"/>
      <c r="H4112" s="95"/>
    </row>
    <row r="4113" spans="1:8" x14ac:dyDescent="0.25">
      <c r="A4113" s="94"/>
      <c r="B4113" s="93"/>
      <c r="H4113" s="95"/>
    </row>
    <row r="4114" spans="1:8" x14ac:dyDescent="0.25">
      <c r="A4114" s="94"/>
      <c r="B4114" s="93"/>
      <c r="H4114" s="95"/>
    </row>
    <row r="4115" spans="1:8" x14ac:dyDescent="0.25">
      <c r="A4115" s="94"/>
      <c r="B4115" s="93"/>
      <c r="H4115" s="95"/>
    </row>
    <row r="4116" spans="1:8" x14ac:dyDescent="0.25">
      <c r="A4116" s="94"/>
      <c r="B4116" s="93"/>
      <c r="H4116" s="95"/>
    </row>
    <row r="4117" spans="1:8" x14ac:dyDescent="0.25">
      <c r="A4117" s="94"/>
      <c r="B4117" s="93"/>
      <c r="H4117" s="95"/>
    </row>
    <row r="4118" spans="1:8" x14ac:dyDescent="0.25">
      <c r="A4118" s="94"/>
      <c r="B4118" s="93"/>
      <c r="H4118" s="95"/>
    </row>
    <row r="4119" spans="1:8" x14ac:dyDescent="0.25">
      <c r="A4119" s="94"/>
      <c r="B4119" s="93"/>
      <c r="H4119" s="95"/>
    </row>
    <row r="4120" spans="1:8" x14ac:dyDescent="0.25">
      <c r="A4120" s="94"/>
      <c r="B4120" s="93"/>
      <c r="H4120" s="95"/>
    </row>
    <row r="4121" spans="1:8" x14ac:dyDescent="0.25">
      <c r="A4121" s="94"/>
      <c r="B4121" s="93"/>
      <c r="H4121" s="95"/>
    </row>
    <row r="4122" spans="1:8" x14ac:dyDescent="0.25">
      <c r="A4122" s="94"/>
      <c r="B4122" s="93"/>
      <c r="H4122" s="95"/>
    </row>
    <row r="4123" spans="1:8" x14ac:dyDescent="0.25">
      <c r="A4123" s="94"/>
      <c r="B4123" s="93"/>
      <c r="H4123" s="95"/>
    </row>
    <row r="4124" spans="1:8" x14ac:dyDescent="0.25">
      <c r="A4124" s="94"/>
      <c r="B4124" s="93"/>
      <c r="H4124" s="95"/>
    </row>
    <row r="4125" spans="1:8" x14ac:dyDescent="0.25">
      <c r="A4125" s="94"/>
      <c r="B4125" s="93"/>
      <c r="H4125" s="95"/>
    </row>
    <row r="4126" spans="1:8" x14ac:dyDescent="0.25">
      <c r="A4126" s="94"/>
      <c r="B4126" s="93"/>
      <c r="H4126" s="95"/>
    </row>
    <row r="4127" spans="1:8" x14ac:dyDescent="0.25">
      <c r="A4127" s="94"/>
      <c r="B4127" s="93"/>
      <c r="H4127" s="95"/>
    </row>
    <row r="4128" spans="1:8" x14ac:dyDescent="0.25">
      <c r="A4128" s="94"/>
      <c r="B4128" s="93"/>
      <c r="H4128" s="95"/>
    </row>
    <row r="4129" spans="1:8" x14ac:dyDescent="0.25">
      <c r="A4129" s="94"/>
      <c r="B4129" s="93"/>
      <c r="H4129" s="95"/>
    </row>
    <row r="4130" spans="1:8" x14ac:dyDescent="0.25">
      <c r="A4130" s="94"/>
      <c r="B4130" s="93"/>
      <c r="H4130" s="95"/>
    </row>
    <row r="4131" spans="1:8" x14ac:dyDescent="0.25">
      <c r="A4131" s="94"/>
      <c r="B4131" s="93"/>
      <c r="H4131" s="95"/>
    </row>
    <row r="4132" spans="1:8" x14ac:dyDescent="0.25">
      <c r="A4132" s="94"/>
      <c r="B4132" s="93"/>
      <c r="H4132" s="95"/>
    </row>
    <row r="4133" spans="1:8" x14ac:dyDescent="0.25">
      <c r="A4133" s="94"/>
      <c r="B4133" s="93"/>
      <c r="H4133" s="95"/>
    </row>
    <row r="4134" spans="1:8" x14ac:dyDescent="0.25">
      <c r="A4134" s="94"/>
      <c r="B4134" s="93"/>
      <c r="H4134" s="95"/>
    </row>
    <row r="4135" spans="1:8" x14ac:dyDescent="0.25">
      <c r="A4135" s="94"/>
      <c r="B4135" s="93"/>
      <c r="H4135" s="95"/>
    </row>
    <row r="4136" spans="1:8" x14ac:dyDescent="0.25">
      <c r="A4136" s="94"/>
      <c r="B4136" s="93"/>
      <c r="H4136" s="95"/>
    </row>
    <row r="4137" spans="1:8" x14ac:dyDescent="0.25">
      <c r="A4137" s="94"/>
      <c r="B4137" s="93"/>
      <c r="H4137" s="95"/>
    </row>
    <row r="4138" spans="1:8" x14ac:dyDescent="0.25">
      <c r="A4138" s="94"/>
      <c r="B4138" s="93"/>
      <c r="H4138" s="95"/>
    </row>
    <row r="4139" spans="1:8" x14ac:dyDescent="0.25">
      <c r="A4139" s="94"/>
      <c r="B4139" s="93"/>
      <c r="H4139" s="95"/>
    </row>
    <row r="4140" spans="1:8" x14ac:dyDescent="0.25">
      <c r="A4140" s="94"/>
      <c r="B4140" s="93"/>
      <c r="H4140" s="95"/>
    </row>
    <row r="4141" spans="1:8" x14ac:dyDescent="0.25">
      <c r="A4141" s="94"/>
      <c r="B4141" s="93"/>
      <c r="H4141" s="95"/>
    </row>
    <row r="4142" spans="1:8" x14ac:dyDescent="0.25">
      <c r="A4142" s="94"/>
      <c r="B4142" s="93"/>
      <c r="H4142" s="95"/>
    </row>
    <row r="4143" spans="1:8" x14ac:dyDescent="0.25">
      <c r="A4143" s="94"/>
      <c r="B4143" s="93"/>
      <c r="H4143" s="95"/>
    </row>
    <row r="4144" spans="1:8" x14ac:dyDescent="0.25">
      <c r="A4144" s="94"/>
      <c r="B4144" s="93"/>
      <c r="H4144" s="95"/>
    </row>
    <row r="4145" spans="1:8" x14ac:dyDescent="0.25">
      <c r="A4145" s="94"/>
      <c r="B4145" s="93"/>
      <c r="H4145" s="95"/>
    </row>
    <row r="4146" spans="1:8" x14ac:dyDescent="0.25">
      <c r="A4146" s="94"/>
      <c r="B4146" s="93"/>
      <c r="H4146" s="95"/>
    </row>
    <row r="4147" spans="1:8" x14ac:dyDescent="0.25">
      <c r="A4147" s="94"/>
      <c r="B4147" s="93"/>
      <c r="H4147" s="95"/>
    </row>
    <row r="4148" spans="1:8" x14ac:dyDescent="0.25">
      <c r="A4148" s="94"/>
      <c r="B4148" s="93"/>
      <c r="H4148" s="95"/>
    </row>
    <row r="4149" spans="1:8" x14ac:dyDescent="0.25">
      <c r="A4149" s="94"/>
      <c r="B4149" s="93"/>
      <c r="H4149" s="95"/>
    </row>
    <row r="4150" spans="1:8" x14ac:dyDescent="0.25">
      <c r="A4150" s="94"/>
      <c r="B4150" s="93"/>
      <c r="H4150" s="95"/>
    </row>
    <row r="4151" spans="1:8" x14ac:dyDescent="0.25">
      <c r="A4151" s="94"/>
      <c r="B4151" s="93"/>
      <c r="H4151" s="95"/>
    </row>
    <row r="4152" spans="1:8" x14ac:dyDescent="0.25">
      <c r="A4152" s="94"/>
      <c r="B4152" s="93"/>
      <c r="H4152" s="95"/>
    </row>
    <row r="4153" spans="1:8" x14ac:dyDescent="0.25">
      <c r="A4153" s="94"/>
      <c r="B4153" s="93"/>
      <c r="H4153" s="95"/>
    </row>
    <row r="4154" spans="1:8" x14ac:dyDescent="0.25">
      <c r="A4154" s="94"/>
      <c r="B4154" s="93"/>
      <c r="H4154" s="95"/>
    </row>
    <row r="4155" spans="1:8" x14ac:dyDescent="0.25">
      <c r="A4155" s="94"/>
      <c r="B4155" s="93"/>
      <c r="H4155" s="95"/>
    </row>
    <row r="4156" spans="1:8" x14ac:dyDescent="0.25">
      <c r="A4156" s="94"/>
      <c r="B4156" s="93"/>
      <c r="H4156" s="95"/>
    </row>
    <row r="4157" spans="1:8" x14ac:dyDescent="0.25">
      <c r="A4157" s="94"/>
      <c r="B4157" s="93"/>
      <c r="H4157" s="95"/>
    </row>
    <row r="4158" spans="1:8" x14ac:dyDescent="0.25">
      <c r="A4158" s="94"/>
      <c r="B4158" s="93"/>
      <c r="H4158" s="95"/>
    </row>
    <row r="4159" spans="1:8" x14ac:dyDescent="0.25">
      <c r="A4159" s="94"/>
      <c r="B4159" s="93"/>
      <c r="H4159" s="95"/>
    </row>
    <row r="4160" spans="1:8" x14ac:dyDescent="0.25">
      <c r="A4160" s="94"/>
      <c r="B4160" s="93"/>
      <c r="H4160" s="95"/>
    </row>
    <row r="4161" spans="1:8" x14ac:dyDescent="0.25">
      <c r="A4161" s="94"/>
      <c r="B4161" s="93"/>
      <c r="H4161" s="95"/>
    </row>
    <row r="4162" spans="1:8" x14ac:dyDescent="0.25">
      <c r="A4162" s="94"/>
      <c r="B4162" s="93"/>
      <c r="H4162" s="95"/>
    </row>
    <row r="4163" spans="1:8" x14ac:dyDescent="0.25">
      <c r="A4163" s="94"/>
      <c r="B4163" s="93"/>
      <c r="H4163" s="95"/>
    </row>
    <row r="4164" spans="1:8" x14ac:dyDescent="0.25">
      <c r="A4164" s="94"/>
      <c r="B4164" s="93"/>
      <c r="H4164" s="95"/>
    </row>
    <row r="4165" spans="1:8" x14ac:dyDescent="0.25">
      <c r="A4165" s="94"/>
      <c r="B4165" s="93"/>
      <c r="H4165" s="95"/>
    </row>
    <row r="4166" spans="1:8" x14ac:dyDescent="0.25">
      <c r="A4166" s="94"/>
      <c r="B4166" s="93"/>
      <c r="H4166" s="95"/>
    </row>
    <row r="4167" spans="1:8" x14ac:dyDescent="0.25">
      <c r="A4167" s="94"/>
      <c r="B4167" s="93"/>
      <c r="H4167" s="95"/>
    </row>
    <row r="4168" spans="1:8" x14ac:dyDescent="0.25">
      <c r="A4168" s="94"/>
      <c r="B4168" s="93"/>
      <c r="H4168" s="95"/>
    </row>
    <row r="4169" spans="1:8" x14ac:dyDescent="0.25">
      <c r="A4169" s="94"/>
      <c r="B4169" s="93"/>
      <c r="H4169" s="95"/>
    </row>
    <row r="4170" spans="1:8" x14ac:dyDescent="0.25">
      <c r="A4170" s="94"/>
      <c r="B4170" s="93"/>
      <c r="H4170" s="95"/>
    </row>
    <row r="4171" spans="1:8" x14ac:dyDescent="0.25">
      <c r="A4171" s="94"/>
      <c r="B4171" s="93"/>
      <c r="H4171" s="95"/>
    </row>
    <row r="4172" spans="1:8" x14ac:dyDescent="0.25">
      <c r="A4172" s="94"/>
      <c r="B4172" s="93"/>
      <c r="H4172" s="95"/>
    </row>
    <row r="4173" spans="1:8" x14ac:dyDescent="0.25">
      <c r="A4173" s="94"/>
      <c r="B4173" s="93"/>
      <c r="H4173" s="95"/>
    </row>
    <row r="4174" spans="1:8" x14ac:dyDescent="0.25">
      <c r="A4174" s="94"/>
      <c r="B4174" s="93"/>
      <c r="H4174" s="95"/>
    </row>
    <row r="4175" spans="1:8" x14ac:dyDescent="0.25">
      <c r="A4175" s="94"/>
      <c r="B4175" s="93"/>
      <c r="H4175" s="95"/>
    </row>
    <row r="4176" spans="1:8" x14ac:dyDescent="0.25">
      <c r="A4176" s="94"/>
      <c r="B4176" s="93"/>
      <c r="H4176" s="95"/>
    </row>
    <row r="4177" spans="1:8" x14ac:dyDescent="0.25">
      <c r="A4177" s="94"/>
      <c r="B4177" s="93"/>
      <c r="H4177" s="95"/>
    </row>
    <row r="4178" spans="1:8" x14ac:dyDescent="0.25">
      <c r="A4178" s="94"/>
      <c r="B4178" s="93"/>
      <c r="H4178" s="95"/>
    </row>
    <row r="4179" spans="1:8" x14ac:dyDescent="0.25">
      <c r="A4179" s="94"/>
      <c r="B4179" s="93"/>
      <c r="H4179" s="95"/>
    </row>
    <row r="4180" spans="1:8" x14ac:dyDescent="0.25">
      <c r="A4180" s="94"/>
      <c r="B4180" s="93"/>
      <c r="H4180" s="95"/>
    </row>
    <row r="4181" spans="1:8" x14ac:dyDescent="0.25">
      <c r="A4181" s="94"/>
      <c r="B4181" s="93"/>
      <c r="H4181" s="95"/>
    </row>
    <row r="4182" spans="1:8" x14ac:dyDescent="0.25">
      <c r="A4182" s="94"/>
      <c r="B4182" s="93"/>
      <c r="H4182" s="95"/>
    </row>
    <row r="4183" spans="1:8" x14ac:dyDescent="0.25">
      <c r="A4183" s="94"/>
      <c r="B4183" s="93"/>
      <c r="H4183" s="95"/>
    </row>
    <row r="4184" spans="1:8" x14ac:dyDescent="0.25">
      <c r="A4184" s="94"/>
      <c r="B4184" s="93"/>
      <c r="H4184" s="95"/>
    </row>
    <row r="4185" spans="1:8" x14ac:dyDescent="0.25">
      <c r="A4185" s="94"/>
      <c r="B4185" s="93"/>
      <c r="H4185" s="95"/>
    </row>
    <row r="4186" spans="1:8" x14ac:dyDescent="0.25">
      <c r="A4186" s="94"/>
      <c r="B4186" s="93"/>
      <c r="H4186" s="95"/>
    </row>
    <row r="4187" spans="1:8" x14ac:dyDescent="0.25">
      <c r="A4187" s="94"/>
      <c r="B4187" s="93"/>
      <c r="H4187" s="95"/>
    </row>
    <row r="4188" spans="1:8" x14ac:dyDescent="0.25">
      <c r="A4188" s="94"/>
      <c r="B4188" s="93"/>
      <c r="H4188" s="95"/>
    </row>
    <row r="4189" spans="1:8" x14ac:dyDescent="0.25">
      <c r="A4189" s="94"/>
      <c r="B4189" s="93"/>
      <c r="H4189" s="95"/>
    </row>
    <row r="4190" spans="1:8" x14ac:dyDescent="0.25">
      <c r="A4190" s="94"/>
      <c r="B4190" s="93"/>
      <c r="H4190" s="95"/>
    </row>
    <row r="4191" spans="1:8" x14ac:dyDescent="0.25">
      <c r="A4191" s="94"/>
      <c r="B4191" s="93"/>
      <c r="H4191" s="95"/>
    </row>
    <row r="4192" spans="1:8" x14ac:dyDescent="0.25">
      <c r="A4192" s="94"/>
      <c r="B4192" s="93"/>
      <c r="H4192" s="95"/>
    </row>
    <row r="4193" spans="1:8" x14ac:dyDescent="0.25">
      <c r="A4193" s="94"/>
      <c r="B4193" s="93"/>
      <c r="H4193" s="95"/>
    </row>
    <row r="4194" spans="1:8" x14ac:dyDescent="0.25">
      <c r="A4194" s="94"/>
      <c r="B4194" s="93"/>
      <c r="H4194" s="95"/>
    </row>
    <row r="4195" spans="1:8" x14ac:dyDescent="0.25">
      <c r="A4195" s="94"/>
      <c r="B4195" s="93"/>
      <c r="H4195" s="95"/>
    </row>
    <row r="4196" spans="1:8" x14ac:dyDescent="0.25">
      <c r="A4196" s="94"/>
      <c r="B4196" s="93"/>
      <c r="H4196" s="95"/>
    </row>
    <row r="4197" spans="1:8" x14ac:dyDescent="0.25">
      <c r="A4197" s="94"/>
      <c r="B4197" s="93"/>
      <c r="H4197" s="95"/>
    </row>
    <row r="4198" spans="1:8" x14ac:dyDescent="0.25">
      <c r="A4198" s="94"/>
      <c r="B4198" s="93"/>
      <c r="H4198" s="95"/>
    </row>
    <row r="4199" spans="1:8" x14ac:dyDescent="0.25">
      <c r="A4199" s="94"/>
      <c r="B4199" s="93"/>
      <c r="H4199" s="95"/>
    </row>
    <row r="4200" spans="1:8" x14ac:dyDescent="0.25">
      <c r="A4200" s="94"/>
      <c r="B4200" s="93"/>
      <c r="H4200" s="95"/>
    </row>
    <row r="4201" spans="1:8" x14ac:dyDescent="0.25">
      <c r="A4201" s="94"/>
      <c r="B4201" s="93"/>
      <c r="H4201" s="95"/>
    </row>
    <row r="4202" spans="1:8" x14ac:dyDescent="0.25">
      <c r="A4202" s="94"/>
      <c r="B4202" s="93"/>
      <c r="H4202" s="95"/>
    </row>
    <row r="4203" spans="1:8" x14ac:dyDescent="0.25">
      <c r="A4203" s="94"/>
      <c r="B4203" s="93"/>
      <c r="H4203" s="95"/>
    </row>
    <row r="4204" spans="1:8" x14ac:dyDescent="0.25">
      <c r="A4204" s="94"/>
      <c r="B4204" s="93"/>
      <c r="H4204" s="95"/>
    </row>
    <row r="4205" spans="1:8" x14ac:dyDescent="0.25">
      <c r="A4205" s="94"/>
      <c r="B4205" s="93"/>
      <c r="H4205" s="95"/>
    </row>
    <row r="4206" spans="1:8" x14ac:dyDescent="0.25">
      <c r="A4206" s="94"/>
      <c r="B4206" s="93"/>
      <c r="H4206" s="95"/>
    </row>
    <row r="4207" spans="1:8" x14ac:dyDescent="0.25">
      <c r="A4207" s="94"/>
      <c r="B4207" s="93"/>
      <c r="H4207" s="95"/>
    </row>
    <row r="4208" spans="1:8" x14ac:dyDescent="0.25">
      <c r="A4208" s="94"/>
      <c r="B4208" s="93"/>
      <c r="H4208" s="95"/>
    </row>
    <row r="4209" spans="1:8" x14ac:dyDescent="0.25">
      <c r="A4209" s="94"/>
      <c r="B4209" s="93"/>
      <c r="H4209" s="95"/>
    </row>
    <row r="4210" spans="1:8" x14ac:dyDescent="0.25">
      <c r="A4210" s="94"/>
      <c r="B4210" s="93"/>
      <c r="H4210" s="95"/>
    </row>
    <row r="4211" spans="1:8" x14ac:dyDescent="0.25">
      <c r="A4211" s="94"/>
      <c r="B4211" s="93"/>
      <c r="H4211" s="95"/>
    </row>
    <row r="4212" spans="1:8" x14ac:dyDescent="0.25">
      <c r="A4212" s="94"/>
      <c r="B4212" s="93"/>
      <c r="H4212" s="95"/>
    </row>
    <row r="4213" spans="1:8" x14ac:dyDescent="0.25">
      <c r="A4213" s="94"/>
      <c r="B4213" s="93"/>
      <c r="H4213" s="95"/>
    </row>
    <row r="4214" spans="1:8" x14ac:dyDescent="0.25">
      <c r="A4214" s="94"/>
      <c r="B4214" s="93"/>
      <c r="H4214" s="95"/>
    </row>
    <row r="4215" spans="1:8" x14ac:dyDescent="0.25">
      <c r="A4215" s="94"/>
      <c r="B4215" s="93"/>
      <c r="H4215" s="95"/>
    </row>
    <row r="4216" spans="1:8" x14ac:dyDescent="0.25">
      <c r="A4216" s="94"/>
      <c r="B4216" s="93"/>
      <c r="H4216" s="95"/>
    </row>
    <row r="4217" spans="1:8" x14ac:dyDescent="0.25">
      <c r="A4217" s="94"/>
      <c r="B4217" s="93"/>
      <c r="H4217" s="95"/>
    </row>
    <row r="4218" spans="1:8" x14ac:dyDescent="0.25">
      <c r="A4218" s="94"/>
      <c r="B4218" s="93"/>
      <c r="H4218" s="95"/>
    </row>
    <row r="4219" spans="1:8" x14ac:dyDescent="0.25">
      <c r="A4219" s="94"/>
      <c r="B4219" s="93"/>
      <c r="H4219" s="95"/>
    </row>
    <row r="4220" spans="1:8" x14ac:dyDescent="0.25">
      <c r="A4220" s="94"/>
      <c r="B4220" s="93"/>
      <c r="H4220" s="95"/>
    </row>
    <row r="4221" spans="1:8" x14ac:dyDescent="0.25">
      <c r="A4221" s="94"/>
      <c r="B4221" s="93"/>
      <c r="H4221" s="95"/>
    </row>
    <row r="4222" spans="1:8" x14ac:dyDescent="0.25">
      <c r="A4222" s="94"/>
      <c r="B4222" s="93"/>
      <c r="H4222" s="95"/>
    </row>
    <row r="4223" spans="1:8" x14ac:dyDescent="0.25">
      <c r="A4223" s="94"/>
      <c r="B4223" s="93"/>
      <c r="H4223" s="95"/>
    </row>
    <row r="4224" spans="1:8" x14ac:dyDescent="0.25">
      <c r="A4224" s="94"/>
      <c r="B4224" s="93"/>
      <c r="H4224" s="95"/>
    </row>
    <row r="4225" spans="1:8" x14ac:dyDescent="0.25">
      <c r="A4225" s="94"/>
      <c r="B4225" s="93"/>
      <c r="H4225" s="95"/>
    </row>
    <row r="4226" spans="1:8" x14ac:dyDescent="0.25">
      <c r="A4226" s="94"/>
      <c r="B4226" s="93"/>
      <c r="H4226" s="95"/>
    </row>
    <row r="4227" spans="1:8" x14ac:dyDescent="0.25">
      <c r="A4227" s="94"/>
      <c r="B4227" s="93"/>
      <c r="H4227" s="95"/>
    </row>
    <row r="4228" spans="1:8" x14ac:dyDescent="0.25">
      <c r="A4228" s="94"/>
      <c r="B4228" s="93"/>
      <c r="H4228" s="95"/>
    </row>
    <row r="4229" spans="1:8" x14ac:dyDescent="0.25">
      <c r="A4229" s="94"/>
      <c r="B4229" s="93"/>
      <c r="H4229" s="95"/>
    </row>
    <row r="4230" spans="1:8" x14ac:dyDescent="0.25">
      <c r="A4230" s="94"/>
      <c r="B4230" s="93"/>
      <c r="H4230" s="95"/>
    </row>
    <row r="4231" spans="1:8" x14ac:dyDescent="0.25">
      <c r="A4231" s="94"/>
      <c r="B4231" s="93"/>
      <c r="H4231" s="95"/>
    </row>
    <row r="4232" spans="1:8" x14ac:dyDescent="0.25">
      <c r="A4232" s="94"/>
      <c r="B4232" s="93"/>
      <c r="H4232" s="95"/>
    </row>
    <row r="4233" spans="1:8" x14ac:dyDescent="0.25">
      <c r="A4233" s="94"/>
      <c r="B4233" s="93"/>
      <c r="H4233" s="95"/>
    </row>
    <row r="4234" spans="1:8" x14ac:dyDescent="0.25">
      <c r="A4234" s="94"/>
      <c r="B4234" s="93"/>
      <c r="H4234" s="95"/>
    </row>
    <row r="4235" spans="1:8" x14ac:dyDescent="0.25">
      <c r="A4235" s="94"/>
      <c r="B4235" s="93"/>
      <c r="H4235" s="95"/>
    </row>
    <row r="4236" spans="1:8" x14ac:dyDescent="0.25">
      <c r="A4236" s="94"/>
      <c r="B4236" s="93"/>
      <c r="H4236" s="95"/>
    </row>
    <row r="4237" spans="1:8" x14ac:dyDescent="0.25">
      <c r="A4237" s="94"/>
      <c r="B4237" s="93"/>
      <c r="H4237" s="95"/>
    </row>
    <row r="4238" spans="1:8" x14ac:dyDescent="0.25">
      <c r="A4238" s="94"/>
      <c r="B4238" s="93"/>
      <c r="H4238" s="95"/>
    </row>
    <row r="4239" spans="1:8" x14ac:dyDescent="0.25">
      <c r="A4239" s="94"/>
      <c r="B4239" s="93"/>
      <c r="H4239" s="95"/>
    </row>
    <row r="4240" spans="1:8" x14ac:dyDescent="0.25">
      <c r="A4240" s="94"/>
      <c r="B4240" s="93"/>
      <c r="H4240" s="95"/>
    </row>
    <row r="4241" spans="1:8" x14ac:dyDescent="0.25">
      <c r="A4241" s="94"/>
      <c r="B4241" s="93"/>
      <c r="H4241" s="95"/>
    </row>
    <row r="4242" spans="1:8" x14ac:dyDescent="0.25">
      <c r="A4242" s="94"/>
      <c r="B4242" s="93"/>
      <c r="H4242" s="95"/>
    </row>
    <row r="4243" spans="1:8" x14ac:dyDescent="0.25">
      <c r="A4243" s="94"/>
      <c r="B4243" s="93"/>
      <c r="H4243" s="95"/>
    </row>
    <row r="4244" spans="1:8" x14ac:dyDescent="0.25">
      <c r="A4244" s="94"/>
      <c r="B4244" s="93"/>
      <c r="H4244" s="95"/>
    </row>
    <row r="4245" spans="1:8" x14ac:dyDescent="0.25">
      <c r="A4245" s="94"/>
      <c r="B4245" s="93"/>
      <c r="H4245" s="95"/>
    </row>
    <row r="4246" spans="1:8" x14ac:dyDescent="0.25">
      <c r="A4246" s="94"/>
      <c r="B4246" s="93"/>
      <c r="H4246" s="95"/>
    </row>
    <row r="4247" spans="1:8" x14ac:dyDescent="0.25">
      <c r="A4247" s="94"/>
      <c r="B4247" s="93"/>
      <c r="H4247" s="95"/>
    </row>
    <row r="4248" spans="1:8" x14ac:dyDescent="0.25">
      <c r="A4248" s="94"/>
      <c r="B4248" s="93"/>
      <c r="H4248" s="95"/>
    </row>
    <row r="4249" spans="1:8" x14ac:dyDescent="0.25">
      <c r="A4249" s="94"/>
      <c r="B4249" s="93"/>
      <c r="H4249" s="95"/>
    </row>
    <row r="4250" spans="1:8" x14ac:dyDescent="0.25">
      <c r="A4250" s="94"/>
      <c r="B4250" s="93"/>
      <c r="H4250" s="95"/>
    </row>
    <row r="4251" spans="1:8" x14ac:dyDescent="0.25">
      <c r="A4251" s="94"/>
      <c r="B4251" s="93"/>
      <c r="H4251" s="95"/>
    </row>
    <row r="4252" spans="1:8" x14ac:dyDescent="0.25">
      <c r="A4252" s="94"/>
      <c r="B4252" s="93"/>
      <c r="H4252" s="95"/>
    </row>
    <row r="4253" spans="1:8" x14ac:dyDescent="0.25">
      <c r="A4253" s="94"/>
      <c r="B4253" s="93"/>
      <c r="H4253" s="95"/>
    </row>
    <row r="4254" spans="1:8" x14ac:dyDescent="0.25">
      <c r="A4254" s="94"/>
      <c r="B4254" s="93"/>
      <c r="H4254" s="95"/>
    </row>
    <row r="4255" spans="1:8" x14ac:dyDescent="0.25">
      <c r="A4255" s="94"/>
      <c r="B4255" s="93"/>
      <c r="H4255" s="95"/>
    </row>
    <row r="4256" spans="1:8" x14ac:dyDescent="0.25">
      <c r="A4256" s="94"/>
      <c r="B4256" s="93"/>
      <c r="H4256" s="95"/>
    </row>
    <row r="4257" spans="1:8" x14ac:dyDescent="0.25">
      <c r="A4257" s="94"/>
      <c r="B4257" s="93"/>
      <c r="H4257" s="95"/>
    </row>
    <row r="4258" spans="1:8" x14ac:dyDescent="0.25">
      <c r="A4258" s="94"/>
      <c r="B4258" s="93"/>
      <c r="H4258" s="95"/>
    </row>
    <row r="4259" spans="1:8" x14ac:dyDescent="0.25">
      <c r="A4259" s="94"/>
      <c r="B4259" s="93"/>
      <c r="H4259" s="95"/>
    </row>
    <row r="4260" spans="1:8" x14ac:dyDescent="0.25">
      <c r="A4260" s="94"/>
      <c r="B4260" s="93"/>
      <c r="H4260" s="95"/>
    </row>
    <row r="4261" spans="1:8" x14ac:dyDescent="0.25">
      <c r="A4261" s="94"/>
      <c r="B4261" s="93"/>
      <c r="H4261" s="95"/>
    </row>
    <row r="4262" spans="1:8" x14ac:dyDescent="0.25">
      <c r="A4262" s="94"/>
      <c r="B4262" s="93"/>
      <c r="H4262" s="95"/>
    </row>
    <row r="4263" spans="1:8" x14ac:dyDescent="0.25">
      <c r="A4263" s="94"/>
      <c r="B4263" s="93"/>
      <c r="H4263" s="95"/>
    </row>
    <row r="4264" spans="1:8" x14ac:dyDescent="0.25">
      <c r="A4264" s="94"/>
      <c r="B4264" s="93"/>
      <c r="H4264" s="95"/>
    </row>
    <row r="4265" spans="1:8" x14ac:dyDescent="0.25">
      <c r="A4265" s="94"/>
      <c r="B4265" s="93"/>
      <c r="H4265" s="95"/>
    </row>
    <row r="4266" spans="1:8" x14ac:dyDescent="0.25">
      <c r="A4266" s="94"/>
      <c r="B4266" s="93"/>
      <c r="H4266" s="95"/>
    </row>
    <row r="4267" spans="1:8" x14ac:dyDescent="0.25">
      <c r="A4267" s="94"/>
      <c r="B4267" s="93"/>
      <c r="H4267" s="95"/>
    </row>
    <row r="4268" spans="1:8" x14ac:dyDescent="0.25">
      <c r="A4268" s="94"/>
      <c r="B4268" s="93"/>
      <c r="H4268" s="95"/>
    </row>
    <row r="4269" spans="1:8" x14ac:dyDescent="0.25">
      <c r="A4269" s="94"/>
      <c r="B4269" s="93"/>
      <c r="H4269" s="95"/>
    </row>
    <row r="4270" spans="1:8" x14ac:dyDescent="0.25">
      <c r="A4270" s="94"/>
      <c r="B4270" s="93"/>
      <c r="H4270" s="95"/>
    </row>
    <row r="4271" spans="1:8" x14ac:dyDescent="0.25">
      <c r="A4271" s="94"/>
      <c r="B4271" s="93"/>
      <c r="H4271" s="95"/>
    </row>
    <row r="4272" spans="1:8" x14ac:dyDescent="0.25">
      <c r="A4272" s="94"/>
      <c r="B4272" s="93"/>
      <c r="H4272" s="95"/>
    </row>
    <row r="4273" spans="1:8" x14ac:dyDescent="0.25">
      <c r="A4273" s="94"/>
      <c r="B4273" s="93"/>
      <c r="H4273" s="95"/>
    </row>
    <row r="4274" spans="1:8" x14ac:dyDescent="0.25">
      <c r="A4274" s="94"/>
      <c r="B4274" s="93"/>
      <c r="H4274" s="95"/>
    </row>
    <row r="4275" spans="1:8" x14ac:dyDescent="0.25">
      <c r="A4275" s="94"/>
      <c r="B4275" s="93"/>
      <c r="H4275" s="95"/>
    </row>
    <row r="4276" spans="1:8" x14ac:dyDescent="0.25">
      <c r="A4276" s="94"/>
      <c r="B4276" s="93"/>
      <c r="H4276" s="95"/>
    </row>
    <row r="4277" spans="1:8" x14ac:dyDescent="0.25">
      <c r="A4277" s="94"/>
      <c r="B4277" s="93"/>
      <c r="H4277" s="95"/>
    </row>
    <row r="4278" spans="1:8" x14ac:dyDescent="0.25">
      <c r="A4278" s="94"/>
      <c r="B4278" s="93"/>
      <c r="H4278" s="95"/>
    </row>
    <row r="4279" spans="1:8" x14ac:dyDescent="0.25">
      <c r="A4279" s="94"/>
      <c r="B4279" s="93"/>
      <c r="H4279" s="95"/>
    </row>
    <row r="4280" spans="1:8" x14ac:dyDescent="0.25">
      <c r="A4280" s="94"/>
      <c r="B4280" s="93"/>
      <c r="H4280" s="95"/>
    </row>
    <row r="4281" spans="1:8" x14ac:dyDescent="0.25">
      <c r="A4281" s="94"/>
      <c r="B4281" s="93"/>
      <c r="H4281" s="95"/>
    </row>
    <row r="4282" spans="1:8" x14ac:dyDescent="0.25">
      <c r="A4282" s="94"/>
      <c r="B4282" s="93"/>
      <c r="H4282" s="95"/>
    </row>
    <row r="4283" spans="1:8" x14ac:dyDescent="0.25">
      <c r="A4283" s="94"/>
      <c r="B4283" s="93"/>
      <c r="H4283" s="95"/>
    </row>
    <row r="4284" spans="1:8" x14ac:dyDescent="0.25">
      <c r="A4284" s="94"/>
      <c r="B4284" s="93"/>
      <c r="H4284" s="95"/>
    </row>
    <row r="4285" spans="1:8" x14ac:dyDescent="0.25">
      <c r="A4285" s="94"/>
      <c r="B4285" s="93"/>
      <c r="H4285" s="95"/>
    </row>
    <row r="4286" spans="1:8" x14ac:dyDescent="0.25">
      <c r="A4286" s="94"/>
      <c r="B4286" s="93"/>
      <c r="H4286" s="95"/>
    </row>
    <row r="4287" spans="1:8" x14ac:dyDescent="0.25">
      <c r="A4287" s="94"/>
      <c r="B4287" s="93"/>
      <c r="H4287" s="95"/>
    </row>
    <row r="4288" spans="1:8" x14ac:dyDescent="0.25">
      <c r="A4288" s="94"/>
      <c r="B4288" s="93"/>
      <c r="H4288" s="95"/>
    </row>
    <row r="4289" spans="1:8" x14ac:dyDescent="0.25">
      <c r="A4289" s="94"/>
      <c r="B4289" s="93"/>
      <c r="H4289" s="95"/>
    </row>
    <row r="4290" spans="1:8" x14ac:dyDescent="0.25">
      <c r="A4290" s="94"/>
      <c r="B4290" s="93"/>
      <c r="H4290" s="95"/>
    </row>
    <row r="4291" spans="1:8" x14ac:dyDescent="0.25">
      <c r="A4291" s="94"/>
      <c r="B4291" s="93"/>
      <c r="H4291" s="95"/>
    </row>
    <row r="4292" spans="1:8" x14ac:dyDescent="0.25">
      <c r="A4292" s="94"/>
      <c r="B4292" s="93"/>
      <c r="H4292" s="95"/>
    </row>
    <row r="4293" spans="1:8" x14ac:dyDescent="0.25">
      <c r="A4293" s="94"/>
      <c r="B4293" s="93"/>
      <c r="H4293" s="95"/>
    </row>
    <row r="4294" spans="1:8" x14ac:dyDescent="0.25">
      <c r="A4294" s="94"/>
      <c r="B4294" s="93"/>
      <c r="H4294" s="95"/>
    </row>
    <row r="4295" spans="1:8" x14ac:dyDescent="0.25">
      <c r="A4295" s="94"/>
      <c r="B4295" s="93"/>
      <c r="H4295" s="95"/>
    </row>
    <row r="4296" spans="1:8" x14ac:dyDescent="0.25">
      <c r="A4296" s="94"/>
      <c r="B4296" s="93"/>
      <c r="H4296" s="95"/>
    </row>
    <row r="4297" spans="1:8" x14ac:dyDescent="0.25">
      <c r="A4297" s="94"/>
      <c r="B4297" s="93"/>
      <c r="H4297" s="95"/>
    </row>
    <row r="4298" spans="1:8" x14ac:dyDescent="0.25">
      <c r="A4298" s="94"/>
      <c r="B4298" s="93"/>
      <c r="H4298" s="95"/>
    </row>
    <row r="4299" spans="1:8" x14ac:dyDescent="0.25">
      <c r="A4299" s="94"/>
      <c r="B4299" s="93"/>
      <c r="H4299" s="95"/>
    </row>
    <row r="4300" spans="1:8" x14ac:dyDescent="0.25">
      <c r="A4300" s="94"/>
      <c r="B4300" s="93"/>
      <c r="H4300" s="95"/>
    </row>
    <row r="4301" spans="1:8" x14ac:dyDescent="0.25">
      <c r="A4301" s="94"/>
      <c r="B4301" s="93"/>
      <c r="H4301" s="95"/>
    </row>
    <row r="4302" spans="1:8" x14ac:dyDescent="0.25">
      <c r="A4302" s="94"/>
      <c r="B4302" s="93"/>
      <c r="H4302" s="95"/>
    </row>
    <row r="4303" spans="1:8" x14ac:dyDescent="0.25">
      <c r="A4303" s="94"/>
      <c r="B4303" s="93"/>
      <c r="H4303" s="95"/>
    </row>
    <row r="4304" spans="1:8" x14ac:dyDescent="0.25">
      <c r="A4304" s="94"/>
      <c r="B4304" s="93"/>
      <c r="H4304" s="95"/>
    </row>
    <row r="4305" spans="1:8" x14ac:dyDescent="0.25">
      <c r="A4305" s="94"/>
      <c r="B4305" s="93"/>
      <c r="H4305" s="95"/>
    </row>
    <row r="4306" spans="1:8" x14ac:dyDescent="0.25">
      <c r="A4306" s="94"/>
      <c r="B4306" s="93"/>
      <c r="H4306" s="95"/>
    </row>
    <row r="4307" spans="1:8" x14ac:dyDescent="0.25">
      <c r="A4307" s="94"/>
      <c r="B4307" s="93"/>
      <c r="H4307" s="95"/>
    </row>
    <row r="4308" spans="1:8" x14ac:dyDescent="0.25">
      <c r="A4308" s="94"/>
      <c r="B4308" s="93"/>
      <c r="H4308" s="95"/>
    </row>
    <row r="4309" spans="1:8" x14ac:dyDescent="0.25">
      <c r="A4309" s="94"/>
      <c r="B4309" s="93"/>
      <c r="H4309" s="95"/>
    </row>
    <row r="4310" spans="1:8" x14ac:dyDescent="0.25">
      <c r="A4310" s="94"/>
      <c r="B4310" s="93"/>
      <c r="H4310" s="95"/>
    </row>
    <row r="4311" spans="1:8" x14ac:dyDescent="0.25">
      <c r="A4311" s="94"/>
      <c r="B4311" s="93"/>
      <c r="H4311" s="95"/>
    </row>
    <row r="4312" spans="1:8" x14ac:dyDescent="0.25">
      <c r="A4312" s="94"/>
      <c r="B4312" s="93"/>
      <c r="H4312" s="95"/>
    </row>
    <row r="4313" spans="1:8" x14ac:dyDescent="0.25">
      <c r="A4313" s="94"/>
      <c r="B4313" s="93"/>
      <c r="H4313" s="95"/>
    </row>
    <row r="4314" spans="1:8" x14ac:dyDescent="0.25">
      <c r="A4314" s="94"/>
      <c r="B4314" s="93"/>
      <c r="H4314" s="95"/>
    </row>
    <row r="4315" spans="1:8" x14ac:dyDescent="0.25">
      <c r="A4315" s="94"/>
      <c r="B4315" s="93"/>
      <c r="H4315" s="95"/>
    </row>
    <row r="4316" spans="1:8" x14ac:dyDescent="0.25">
      <c r="A4316" s="94"/>
      <c r="B4316" s="93"/>
      <c r="H4316" s="95"/>
    </row>
    <row r="4317" spans="1:8" x14ac:dyDescent="0.25">
      <c r="A4317" s="94"/>
      <c r="B4317" s="93"/>
      <c r="H4317" s="95"/>
    </row>
    <row r="4318" spans="1:8" x14ac:dyDescent="0.25">
      <c r="A4318" s="94"/>
      <c r="B4318" s="93"/>
      <c r="H4318" s="95"/>
    </row>
    <row r="4319" spans="1:8" x14ac:dyDescent="0.25">
      <c r="A4319" s="94"/>
      <c r="B4319" s="93"/>
      <c r="H4319" s="95"/>
    </row>
    <row r="4320" spans="1:8" x14ac:dyDescent="0.25">
      <c r="A4320" s="94"/>
      <c r="B4320" s="93"/>
      <c r="H4320" s="95"/>
    </row>
    <row r="4321" spans="1:8" x14ac:dyDescent="0.25">
      <c r="A4321" s="94"/>
      <c r="B4321" s="93"/>
      <c r="H4321" s="95"/>
    </row>
    <row r="4322" spans="1:8" x14ac:dyDescent="0.25">
      <c r="A4322" s="94"/>
      <c r="B4322" s="93"/>
      <c r="H4322" s="95"/>
    </row>
    <row r="4323" spans="1:8" x14ac:dyDescent="0.25">
      <c r="A4323" s="94"/>
      <c r="B4323" s="93"/>
      <c r="H4323" s="95"/>
    </row>
    <row r="4324" spans="1:8" x14ac:dyDescent="0.25">
      <c r="A4324" s="94"/>
      <c r="B4324" s="93"/>
      <c r="H4324" s="95"/>
    </row>
    <row r="4325" spans="1:8" x14ac:dyDescent="0.25">
      <c r="A4325" s="94"/>
      <c r="B4325" s="93"/>
      <c r="H4325" s="95"/>
    </row>
    <row r="4326" spans="1:8" x14ac:dyDescent="0.25">
      <c r="A4326" s="94"/>
      <c r="B4326" s="93"/>
      <c r="H4326" s="95"/>
    </row>
    <row r="4327" spans="1:8" x14ac:dyDescent="0.25">
      <c r="A4327" s="94"/>
      <c r="B4327" s="93"/>
      <c r="H4327" s="95"/>
    </row>
    <row r="4328" spans="1:8" x14ac:dyDescent="0.25">
      <c r="A4328" s="94"/>
      <c r="B4328" s="93"/>
      <c r="H4328" s="95"/>
    </row>
    <row r="4329" spans="1:8" x14ac:dyDescent="0.25">
      <c r="A4329" s="94"/>
      <c r="B4329" s="93"/>
      <c r="H4329" s="95"/>
    </row>
    <row r="4330" spans="1:8" x14ac:dyDescent="0.25">
      <c r="A4330" s="94"/>
      <c r="B4330" s="93"/>
      <c r="H4330" s="95"/>
    </row>
    <row r="4331" spans="1:8" x14ac:dyDescent="0.25">
      <c r="A4331" s="94"/>
      <c r="B4331" s="93"/>
      <c r="H4331" s="95"/>
    </row>
    <row r="4332" spans="1:8" x14ac:dyDescent="0.25">
      <c r="A4332" s="94"/>
      <c r="B4332" s="93"/>
      <c r="H4332" s="95"/>
    </row>
    <row r="4333" spans="1:8" x14ac:dyDescent="0.25">
      <c r="A4333" s="94"/>
      <c r="B4333" s="93"/>
      <c r="H4333" s="95"/>
    </row>
    <row r="4334" spans="1:8" x14ac:dyDescent="0.25">
      <c r="A4334" s="94"/>
      <c r="B4334" s="93"/>
      <c r="H4334" s="95"/>
    </row>
    <row r="4335" spans="1:8" x14ac:dyDescent="0.25">
      <c r="A4335" s="94"/>
      <c r="B4335" s="93"/>
      <c r="H4335" s="95"/>
    </row>
    <row r="4336" spans="1:8" x14ac:dyDescent="0.25">
      <c r="A4336" s="94"/>
      <c r="B4336" s="93"/>
      <c r="H4336" s="95"/>
    </row>
    <row r="4337" spans="1:8" x14ac:dyDescent="0.25">
      <c r="A4337" s="94"/>
      <c r="B4337" s="93"/>
      <c r="H4337" s="95"/>
    </row>
    <row r="4338" spans="1:8" x14ac:dyDescent="0.25">
      <c r="A4338" s="94"/>
      <c r="B4338" s="93"/>
      <c r="H4338" s="95"/>
    </row>
    <row r="4339" spans="1:8" x14ac:dyDescent="0.25">
      <c r="A4339" s="94"/>
      <c r="B4339" s="93"/>
      <c r="H4339" s="95"/>
    </row>
    <row r="4340" spans="1:8" x14ac:dyDescent="0.25">
      <c r="A4340" s="94"/>
      <c r="B4340" s="93"/>
      <c r="H4340" s="95"/>
    </row>
    <row r="4341" spans="1:8" x14ac:dyDescent="0.25">
      <c r="A4341" s="94"/>
      <c r="B4341" s="93"/>
      <c r="H4341" s="95"/>
    </row>
    <row r="4342" spans="1:8" x14ac:dyDescent="0.25">
      <c r="A4342" s="94"/>
      <c r="B4342" s="93"/>
      <c r="H4342" s="95"/>
    </row>
    <row r="4343" spans="1:8" x14ac:dyDescent="0.25">
      <c r="A4343" s="94"/>
      <c r="B4343" s="93"/>
      <c r="H4343" s="95"/>
    </row>
    <row r="4344" spans="1:8" x14ac:dyDescent="0.25">
      <c r="A4344" s="94"/>
      <c r="B4344" s="93"/>
      <c r="H4344" s="95"/>
    </row>
    <row r="4345" spans="1:8" x14ac:dyDescent="0.25">
      <c r="A4345" s="94"/>
      <c r="B4345" s="93"/>
      <c r="H4345" s="95"/>
    </row>
    <row r="4346" spans="1:8" x14ac:dyDescent="0.25">
      <c r="A4346" s="94"/>
      <c r="B4346" s="93"/>
      <c r="H4346" s="95"/>
    </row>
    <row r="4347" spans="1:8" x14ac:dyDescent="0.25">
      <c r="A4347" s="94"/>
      <c r="B4347" s="93"/>
      <c r="H4347" s="95"/>
    </row>
    <row r="4348" spans="1:8" x14ac:dyDescent="0.25">
      <c r="A4348" s="94"/>
      <c r="B4348" s="93"/>
      <c r="H4348" s="95"/>
    </row>
    <row r="4349" spans="1:8" x14ac:dyDescent="0.25">
      <c r="A4349" s="94"/>
      <c r="B4349" s="93"/>
      <c r="H4349" s="95"/>
    </row>
    <row r="4350" spans="1:8" x14ac:dyDescent="0.25">
      <c r="A4350" s="94"/>
      <c r="B4350" s="93"/>
      <c r="H4350" s="95"/>
    </row>
    <row r="4351" spans="1:8" x14ac:dyDescent="0.25">
      <c r="A4351" s="94"/>
      <c r="B4351" s="93"/>
      <c r="H4351" s="95"/>
    </row>
    <row r="4352" spans="1:8" x14ac:dyDescent="0.25">
      <c r="A4352" s="94"/>
      <c r="B4352" s="93"/>
      <c r="H4352" s="95"/>
    </row>
    <row r="4353" spans="1:8" x14ac:dyDescent="0.25">
      <c r="A4353" s="94"/>
      <c r="B4353" s="93"/>
      <c r="H4353" s="95"/>
    </row>
    <row r="4354" spans="1:8" x14ac:dyDescent="0.25">
      <c r="A4354" s="94"/>
      <c r="B4354" s="93"/>
      <c r="H4354" s="95"/>
    </row>
    <row r="4355" spans="1:8" x14ac:dyDescent="0.25">
      <c r="A4355" s="94"/>
      <c r="B4355" s="93"/>
      <c r="H4355" s="95"/>
    </row>
    <row r="4356" spans="1:8" x14ac:dyDescent="0.25">
      <c r="A4356" s="94"/>
      <c r="B4356" s="93"/>
      <c r="H4356" s="95"/>
    </row>
    <row r="4357" spans="1:8" x14ac:dyDescent="0.25">
      <c r="A4357" s="94"/>
      <c r="B4357" s="93"/>
      <c r="H4357" s="95"/>
    </row>
    <row r="4358" spans="1:8" x14ac:dyDescent="0.25">
      <c r="A4358" s="94"/>
      <c r="B4358" s="93"/>
      <c r="H4358" s="95"/>
    </row>
    <row r="4359" spans="1:8" x14ac:dyDescent="0.25">
      <c r="A4359" s="94"/>
      <c r="B4359" s="93"/>
      <c r="H4359" s="95"/>
    </row>
    <row r="4360" spans="1:8" x14ac:dyDescent="0.25">
      <c r="A4360" s="94"/>
      <c r="B4360" s="93"/>
      <c r="H4360" s="95"/>
    </row>
    <row r="4361" spans="1:8" x14ac:dyDescent="0.25">
      <c r="A4361" s="94"/>
      <c r="B4361" s="93"/>
      <c r="H4361" s="95"/>
    </row>
    <row r="4362" spans="1:8" x14ac:dyDescent="0.25">
      <c r="A4362" s="94"/>
      <c r="B4362" s="93"/>
      <c r="H4362" s="95"/>
    </row>
    <row r="4363" spans="1:8" x14ac:dyDescent="0.25">
      <c r="A4363" s="94"/>
      <c r="B4363" s="93"/>
      <c r="H4363" s="95"/>
    </row>
    <row r="4364" spans="1:8" x14ac:dyDescent="0.25">
      <c r="A4364" s="94"/>
      <c r="B4364" s="93"/>
      <c r="H4364" s="95"/>
    </row>
    <row r="4365" spans="1:8" x14ac:dyDescent="0.25">
      <c r="A4365" s="94"/>
      <c r="B4365" s="93"/>
      <c r="H4365" s="95"/>
    </row>
    <row r="4366" spans="1:8" x14ac:dyDescent="0.25">
      <c r="A4366" s="94"/>
      <c r="B4366" s="93"/>
      <c r="H4366" s="95"/>
    </row>
    <row r="4367" spans="1:8" x14ac:dyDescent="0.25">
      <c r="A4367" s="94"/>
      <c r="B4367" s="93"/>
      <c r="H4367" s="95"/>
    </row>
    <row r="4368" spans="1:8" x14ac:dyDescent="0.25">
      <c r="A4368" s="94"/>
      <c r="B4368" s="93"/>
      <c r="H4368" s="95"/>
    </row>
    <row r="4369" spans="1:8" x14ac:dyDescent="0.25">
      <c r="A4369" s="94"/>
      <c r="B4369" s="93"/>
      <c r="H4369" s="95"/>
    </row>
    <row r="4370" spans="1:8" x14ac:dyDescent="0.25">
      <c r="A4370" s="94"/>
      <c r="B4370" s="93"/>
      <c r="H4370" s="95"/>
    </row>
    <row r="4371" spans="1:8" x14ac:dyDescent="0.25">
      <c r="A4371" s="94"/>
      <c r="B4371" s="93"/>
      <c r="H4371" s="95"/>
    </row>
    <row r="4372" spans="1:8" x14ac:dyDescent="0.25">
      <c r="A4372" s="94"/>
      <c r="B4372" s="93"/>
      <c r="H4372" s="95"/>
    </row>
    <row r="4373" spans="1:8" x14ac:dyDescent="0.25">
      <c r="A4373" s="94"/>
      <c r="B4373" s="93"/>
      <c r="H4373" s="95"/>
    </row>
    <row r="4374" spans="1:8" x14ac:dyDescent="0.25">
      <c r="A4374" s="94"/>
      <c r="B4374" s="93"/>
      <c r="H4374" s="95"/>
    </row>
    <row r="4375" spans="1:8" x14ac:dyDescent="0.25">
      <c r="A4375" s="94"/>
      <c r="B4375" s="93"/>
      <c r="H4375" s="95"/>
    </row>
    <row r="4376" spans="1:8" x14ac:dyDescent="0.25">
      <c r="A4376" s="94"/>
      <c r="B4376" s="93"/>
      <c r="H4376" s="95"/>
    </row>
    <row r="4377" spans="1:8" x14ac:dyDescent="0.25">
      <c r="A4377" s="94"/>
      <c r="B4377" s="93"/>
      <c r="H4377" s="95"/>
    </row>
    <row r="4378" spans="1:8" x14ac:dyDescent="0.25">
      <c r="A4378" s="94"/>
      <c r="B4378" s="93"/>
      <c r="H4378" s="95"/>
    </row>
    <row r="4379" spans="1:8" x14ac:dyDescent="0.25">
      <c r="A4379" s="94"/>
      <c r="B4379" s="93"/>
      <c r="H4379" s="95"/>
    </row>
    <row r="4380" spans="1:8" x14ac:dyDescent="0.25">
      <c r="A4380" s="94"/>
      <c r="B4380" s="93"/>
      <c r="H4380" s="95"/>
    </row>
    <row r="4381" spans="1:8" x14ac:dyDescent="0.25">
      <c r="A4381" s="94"/>
      <c r="B4381" s="93"/>
      <c r="H4381" s="95"/>
    </row>
    <row r="4382" spans="1:8" x14ac:dyDescent="0.25">
      <c r="A4382" s="94"/>
      <c r="B4382" s="93"/>
      <c r="H4382" s="95"/>
    </row>
    <row r="4383" spans="1:8" x14ac:dyDescent="0.25">
      <c r="A4383" s="94"/>
      <c r="B4383" s="93"/>
      <c r="H4383" s="95"/>
    </row>
    <row r="4384" spans="1:8" x14ac:dyDescent="0.25">
      <c r="A4384" s="94"/>
      <c r="B4384" s="93"/>
      <c r="H4384" s="95"/>
    </row>
    <row r="4385" spans="1:8" x14ac:dyDescent="0.25">
      <c r="A4385" s="94"/>
      <c r="B4385" s="93"/>
      <c r="H4385" s="95"/>
    </row>
    <row r="4386" spans="1:8" x14ac:dyDescent="0.25">
      <c r="A4386" s="94"/>
      <c r="B4386" s="93"/>
      <c r="H4386" s="95"/>
    </row>
    <row r="4387" spans="1:8" x14ac:dyDescent="0.25">
      <c r="A4387" s="94"/>
      <c r="B4387" s="93"/>
      <c r="H4387" s="95"/>
    </row>
    <row r="4388" spans="1:8" x14ac:dyDescent="0.25">
      <c r="A4388" s="94"/>
      <c r="B4388" s="93"/>
      <c r="H4388" s="95"/>
    </row>
    <row r="4389" spans="1:8" x14ac:dyDescent="0.25">
      <c r="A4389" s="94"/>
      <c r="B4389" s="93"/>
      <c r="H4389" s="95"/>
    </row>
    <row r="4390" spans="1:8" x14ac:dyDescent="0.25">
      <c r="A4390" s="94"/>
      <c r="B4390" s="93"/>
      <c r="H4390" s="95"/>
    </row>
    <row r="4391" spans="1:8" x14ac:dyDescent="0.25">
      <c r="A4391" s="94"/>
      <c r="B4391" s="93"/>
      <c r="H4391" s="95"/>
    </row>
    <row r="4392" spans="1:8" x14ac:dyDescent="0.25">
      <c r="A4392" s="94"/>
      <c r="B4392" s="93"/>
      <c r="H4392" s="95"/>
    </row>
    <row r="4393" spans="1:8" x14ac:dyDescent="0.25">
      <c r="A4393" s="94"/>
      <c r="B4393" s="93"/>
      <c r="H4393" s="95"/>
    </row>
    <row r="4394" spans="1:8" x14ac:dyDescent="0.25">
      <c r="A4394" s="94"/>
      <c r="B4394" s="93"/>
      <c r="H4394" s="95"/>
    </row>
    <row r="4395" spans="1:8" x14ac:dyDescent="0.25">
      <c r="A4395" s="94"/>
      <c r="B4395" s="93"/>
      <c r="H4395" s="95"/>
    </row>
    <row r="4396" spans="1:8" x14ac:dyDescent="0.25">
      <c r="A4396" s="94"/>
      <c r="B4396" s="93"/>
      <c r="H4396" s="95"/>
    </row>
    <row r="4397" spans="1:8" x14ac:dyDescent="0.25">
      <c r="A4397" s="94"/>
      <c r="B4397" s="93"/>
      <c r="H4397" s="95"/>
    </row>
    <row r="4398" spans="1:8" x14ac:dyDescent="0.25">
      <c r="A4398" s="94"/>
      <c r="B4398" s="93"/>
      <c r="H4398" s="95"/>
    </row>
    <row r="4399" spans="1:8" x14ac:dyDescent="0.25">
      <c r="A4399" s="94"/>
      <c r="B4399" s="93"/>
      <c r="H4399" s="95"/>
    </row>
    <row r="4400" spans="1:8" x14ac:dyDescent="0.25">
      <c r="A4400" s="94"/>
      <c r="B4400" s="93"/>
      <c r="H4400" s="95"/>
    </row>
    <row r="4401" spans="1:8" x14ac:dyDescent="0.25">
      <c r="A4401" s="94"/>
      <c r="B4401" s="93"/>
      <c r="H4401" s="95"/>
    </row>
    <row r="4402" spans="1:8" x14ac:dyDescent="0.25">
      <c r="A4402" s="94"/>
      <c r="B4402" s="93"/>
      <c r="H4402" s="95"/>
    </row>
    <row r="4403" spans="1:8" x14ac:dyDescent="0.25">
      <c r="A4403" s="94"/>
      <c r="B4403" s="93"/>
      <c r="H4403" s="95"/>
    </row>
    <row r="4404" spans="1:8" x14ac:dyDescent="0.25">
      <c r="A4404" s="94"/>
      <c r="B4404" s="93"/>
      <c r="H4404" s="95"/>
    </row>
    <row r="4405" spans="1:8" x14ac:dyDescent="0.25">
      <c r="A4405" s="94"/>
      <c r="B4405" s="93"/>
      <c r="H4405" s="95"/>
    </row>
    <row r="4406" spans="1:8" x14ac:dyDescent="0.25">
      <c r="A4406" s="94"/>
      <c r="B4406" s="93"/>
      <c r="H4406" s="95"/>
    </row>
    <row r="4407" spans="1:8" x14ac:dyDescent="0.25">
      <c r="A4407" s="94"/>
      <c r="B4407" s="93"/>
      <c r="H4407" s="95"/>
    </row>
    <row r="4408" spans="1:8" x14ac:dyDescent="0.25">
      <c r="A4408" s="94"/>
      <c r="B4408" s="93"/>
      <c r="H4408" s="95"/>
    </row>
    <row r="4409" spans="1:8" x14ac:dyDescent="0.25">
      <c r="A4409" s="94"/>
      <c r="B4409" s="93"/>
      <c r="H4409" s="95"/>
    </row>
    <row r="4410" spans="1:8" x14ac:dyDescent="0.25">
      <c r="A4410" s="94"/>
      <c r="B4410" s="93"/>
      <c r="H4410" s="95"/>
    </row>
    <row r="4411" spans="1:8" x14ac:dyDescent="0.25">
      <c r="A4411" s="94"/>
      <c r="B4411" s="93"/>
      <c r="H4411" s="95"/>
    </row>
    <row r="4412" spans="1:8" x14ac:dyDescent="0.25">
      <c r="A4412" s="94"/>
      <c r="B4412" s="93"/>
      <c r="H4412" s="95"/>
    </row>
    <row r="4413" spans="1:8" x14ac:dyDescent="0.25">
      <c r="A4413" s="94"/>
      <c r="B4413" s="93"/>
      <c r="H4413" s="95"/>
    </row>
    <row r="4414" spans="1:8" x14ac:dyDescent="0.25">
      <c r="A4414" s="94"/>
      <c r="B4414" s="93"/>
      <c r="H4414" s="95"/>
    </row>
    <row r="4415" spans="1:8" x14ac:dyDescent="0.25">
      <c r="A4415" s="94"/>
      <c r="B4415" s="93"/>
      <c r="H4415" s="95"/>
    </row>
    <row r="4416" spans="1:8" x14ac:dyDescent="0.25">
      <c r="A4416" s="94"/>
      <c r="B4416" s="93"/>
      <c r="H4416" s="95"/>
    </row>
    <row r="4417" spans="1:8" x14ac:dyDescent="0.25">
      <c r="A4417" s="94"/>
      <c r="B4417" s="93"/>
      <c r="H4417" s="95"/>
    </row>
    <row r="4418" spans="1:8" x14ac:dyDescent="0.25">
      <c r="A4418" s="94"/>
      <c r="B4418" s="93"/>
      <c r="H4418" s="95"/>
    </row>
    <row r="4419" spans="1:8" x14ac:dyDescent="0.25">
      <c r="A4419" s="94"/>
      <c r="B4419" s="93"/>
      <c r="H4419" s="95"/>
    </row>
    <row r="4420" spans="1:8" x14ac:dyDescent="0.25">
      <c r="A4420" s="94"/>
      <c r="B4420" s="93"/>
      <c r="H4420" s="95"/>
    </row>
    <row r="4421" spans="1:8" x14ac:dyDescent="0.25">
      <c r="A4421" s="94"/>
      <c r="B4421" s="93"/>
      <c r="H4421" s="95"/>
    </row>
    <row r="4422" spans="1:8" x14ac:dyDescent="0.25">
      <c r="A4422" s="94"/>
      <c r="B4422" s="93"/>
      <c r="H4422" s="95"/>
    </row>
    <row r="4423" spans="1:8" x14ac:dyDescent="0.25">
      <c r="A4423" s="94"/>
      <c r="B4423" s="93"/>
      <c r="H4423" s="95"/>
    </row>
    <row r="4424" spans="1:8" x14ac:dyDescent="0.25">
      <c r="A4424" s="94"/>
      <c r="B4424" s="93"/>
      <c r="H4424" s="95"/>
    </row>
    <row r="4425" spans="1:8" x14ac:dyDescent="0.25">
      <c r="A4425" s="94"/>
      <c r="B4425" s="93"/>
      <c r="H4425" s="95"/>
    </row>
    <row r="4426" spans="1:8" x14ac:dyDescent="0.25">
      <c r="A4426" s="94"/>
      <c r="B4426" s="93"/>
      <c r="H4426" s="95"/>
    </row>
    <row r="4427" spans="1:8" x14ac:dyDescent="0.25">
      <c r="A4427" s="94"/>
      <c r="B4427" s="93"/>
      <c r="H4427" s="95"/>
    </row>
    <row r="4428" spans="1:8" x14ac:dyDescent="0.25">
      <c r="A4428" s="94"/>
      <c r="B4428" s="93"/>
      <c r="H4428" s="95"/>
    </row>
    <row r="4429" spans="1:8" x14ac:dyDescent="0.25">
      <c r="A4429" s="94"/>
      <c r="B4429" s="93"/>
      <c r="H4429" s="95"/>
    </row>
    <row r="4430" spans="1:8" x14ac:dyDescent="0.25">
      <c r="A4430" s="94"/>
      <c r="B4430" s="93"/>
      <c r="H4430" s="95"/>
    </row>
    <row r="4431" spans="1:8" x14ac:dyDescent="0.25">
      <c r="A4431" s="94"/>
      <c r="B4431" s="93"/>
      <c r="H4431" s="95"/>
    </row>
    <row r="4432" spans="1:8" x14ac:dyDescent="0.25">
      <c r="A4432" s="94"/>
      <c r="B4432" s="93"/>
      <c r="H4432" s="95"/>
    </row>
    <row r="4433" spans="1:8" x14ac:dyDescent="0.25">
      <c r="A4433" s="94"/>
      <c r="B4433" s="93"/>
      <c r="H4433" s="95"/>
    </row>
    <row r="4434" spans="1:8" x14ac:dyDescent="0.25">
      <c r="A4434" s="94"/>
      <c r="B4434" s="93"/>
      <c r="H4434" s="95"/>
    </row>
    <row r="4435" spans="1:8" x14ac:dyDescent="0.25">
      <c r="A4435" s="94"/>
      <c r="B4435" s="93"/>
      <c r="H4435" s="95"/>
    </row>
    <row r="4436" spans="1:8" x14ac:dyDescent="0.25">
      <c r="A4436" s="94"/>
      <c r="B4436" s="93"/>
      <c r="H4436" s="95"/>
    </row>
    <row r="4437" spans="1:8" x14ac:dyDescent="0.25">
      <c r="A4437" s="94"/>
      <c r="B4437" s="93"/>
      <c r="H4437" s="95"/>
    </row>
    <row r="4438" spans="1:8" x14ac:dyDescent="0.25">
      <c r="A4438" s="94"/>
      <c r="B4438" s="93"/>
      <c r="H4438" s="95"/>
    </row>
    <row r="4439" spans="1:8" x14ac:dyDescent="0.25">
      <c r="A4439" s="94"/>
      <c r="B4439" s="93"/>
      <c r="H4439" s="95"/>
    </row>
    <row r="4440" spans="1:8" x14ac:dyDescent="0.25">
      <c r="A4440" s="94"/>
      <c r="B4440" s="93"/>
      <c r="H4440" s="95"/>
    </row>
    <row r="4441" spans="1:8" x14ac:dyDescent="0.25">
      <c r="A4441" s="94"/>
      <c r="B4441" s="93"/>
      <c r="H4441" s="95"/>
    </row>
    <row r="4442" spans="1:8" x14ac:dyDescent="0.25">
      <c r="A4442" s="94"/>
      <c r="B4442" s="93"/>
      <c r="H4442" s="95"/>
    </row>
    <row r="4443" spans="1:8" x14ac:dyDescent="0.25">
      <c r="A4443" s="94"/>
      <c r="B4443" s="93"/>
      <c r="H4443" s="95"/>
    </row>
    <row r="4444" spans="1:8" x14ac:dyDescent="0.25">
      <c r="A4444" s="94"/>
      <c r="B4444" s="93"/>
      <c r="H4444" s="95"/>
    </row>
    <row r="4445" spans="1:8" x14ac:dyDescent="0.25">
      <c r="A4445" s="94"/>
      <c r="B4445" s="93"/>
      <c r="H4445" s="95"/>
    </row>
    <row r="4446" spans="1:8" x14ac:dyDescent="0.25">
      <c r="A4446" s="94"/>
      <c r="B4446" s="93"/>
      <c r="H4446" s="95"/>
    </row>
    <row r="4447" spans="1:8" x14ac:dyDescent="0.25">
      <c r="A4447" s="94"/>
      <c r="B4447" s="93"/>
      <c r="H4447" s="95"/>
    </row>
    <row r="4448" spans="1:8" x14ac:dyDescent="0.25">
      <c r="A4448" s="94"/>
      <c r="B4448" s="93"/>
      <c r="H4448" s="95"/>
    </row>
    <row r="4449" spans="1:8" x14ac:dyDescent="0.25">
      <c r="A4449" s="94"/>
      <c r="B4449" s="93"/>
      <c r="H4449" s="95"/>
    </row>
    <row r="4450" spans="1:8" x14ac:dyDescent="0.25">
      <c r="A4450" s="94"/>
      <c r="B4450" s="93"/>
      <c r="H4450" s="95"/>
    </row>
    <row r="4451" spans="1:8" x14ac:dyDescent="0.25">
      <c r="A4451" s="94"/>
      <c r="B4451" s="93"/>
      <c r="H4451" s="95"/>
    </row>
    <row r="4452" spans="1:8" x14ac:dyDescent="0.25">
      <c r="A4452" s="94"/>
      <c r="B4452" s="93"/>
      <c r="H4452" s="95"/>
    </row>
    <row r="4453" spans="1:8" x14ac:dyDescent="0.25">
      <c r="A4453" s="94"/>
      <c r="B4453" s="93"/>
      <c r="H4453" s="95"/>
    </row>
    <row r="4454" spans="1:8" x14ac:dyDescent="0.25">
      <c r="A4454" s="94"/>
      <c r="B4454" s="93"/>
      <c r="H4454" s="95"/>
    </row>
    <row r="4455" spans="1:8" x14ac:dyDescent="0.25">
      <c r="A4455" s="94"/>
      <c r="B4455" s="93"/>
      <c r="H4455" s="95"/>
    </row>
    <row r="4456" spans="1:8" x14ac:dyDescent="0.25">
      <c r="A4456" s="94"/>
      <c r="B4456" s="93"/>
      <c r="H4456" s="95"/>
    </row>
    <row r="4457" spans="1:8" x14ac:dyDescent="0.25">
      <c r="A4457" s="94"/>
      <c r="B4457" s="93"/>
      <c r="H4457" s="95"/>
    </row>
    <row r="4458" spans="1:8" x14ac:dyDescent="0.25">
      <c r="A4458" s="94"/>
      <c r="B4458" s="93"/>
      <c r="H4458" s="95"/>
    </row>
    <row r="4459" spans="1:8" x14ac:dyDescent="0.25">
      <c r="A4459" s="94"/>
      <c r="B4459" s="93"/>
      <c r="H4459" s="95"/>
    </row>
    <row r="4460" spans="1:8" x14ac:dyDescent="0.25">
      <c r="A4460" s="94"/>
      <c r="B4460" s="93"/>
      <c r="H4460" s="95"/>
    </row>
    <row r="4461" spans="1:8" x14ac:dyDescent="0.25">
      <c r="A4461" s="94"/>
      <c r="B4461" s="93"/>
      <c r="H4461" s="95"/>
    </row>
    <row r="4462" spans="1:8" x14ac:dyDescent="0.25">
      <c r="A4462" s="94"/>
      <c r="B4462" s="93"/>
      <c r="H4462" s="95"/>
    </row>
    <row r="4463" spans="1:8" x14ac:dyDescent="0.25">
      <c r="A4463" s="94"/>
      <c r="B4463" s="93"/>
      <c r="H4463" s="95"/>
    </row>
    <row r="4464" spans="1:8" x14ac:dyDescent="0.25">
      <c r="A4464" s="94"/>
      <c r="B4464" s="93"/>
      <c r="H4464" s="95"/>
    </row>
    <row r="4465" spans="1:8" x14ac:dyDescent="0.25">
      <c r="A4465" s="94"/>
      <c r="B4465" s="93"/>
      <c r="H4465" s="95"/>
    </row>
    <row r="4466" spans="1:8" x14ac:dyDescent="0.25">
      <c r="A4466" s="94"/>
      <c r="B4466" s="93"/>
      <c r="H4466" s="95"/>
    </row>
    <row r="4467" spans="1:8" x14ac:dyDescent="0.25">
      <c r="A4467" s="94"/>
      <c r="B4467" s="93"/>
      <c r="H4467" s="95"/>
    </row>
    <row r="4468" spans="1:8" x14ac:dyDescent="0.25">
      <c r="A4468" s="94"/>
      <c r="B4468" s="93"/>
      <c r="H4468" s="95"/>
    </row>
    <row r="4469" spans="1:8" x14ac:dyDescent="0.25">
      <c r="A4469" s="94"/>
      <c r="B4469" s="93"/>
      <c r="H4469" s="95"/>
    </row>
    <row r="4470" spans="1:8" x14ac:dyDescent="0.25">
      <c r="A4470" s="94"/>
      <c r="B4470" s="93"/>
      <c r="H4470" s="95"/>
    </row>
    <row r="4471" spans="1:8" x14ac:dyDescent="0.25">
      <c r="A4471" s="94"/>
      <c r="B4471" s="93"/>
      <c r="H4471" s="95"/>
    </row>
    <row r="4472" spans="1:8" x14ac:dyDescent="0.25">
      <c r="A4472" s="94"/>
      <c r="B4472" s="93"/>
      <c r="H4472" s="95"/>
    </row>
    <row r="4473" spans="1:8" x14ac:dyDescent="0.25">
      <c r="A4473" s="94"/>
      <c r="B4473" s="93"/>
      <c r="H4473" s="95"/>
    </row>
    <row r="4474" spans="1:8" x14ac:dyDescent="0.25">
      <c r="A4474" s="94"/>
      <c r="B4474" s="93"/>
      <c r="H4474" s="95"/>
    </row>
    <row r="4475" spans="1:8" x14ac:dyDescent="0.25">
      <c r="A4475" s="94"/>
      <c r="B4475" s="93"/>
      <c r="H4475" s="95"/>
    </row>
    <row r="4476" spans="1:8" x14ac:dyDescent="0.25">
      <c r="A4476" s="94"/>
      <c r="B4476" s="93"/>
      <c r="H4476" s="95"/>
    </row>
    <row r="4477" spans="1:8" x14ac:dyDescent="0.25">
      <c r="A4477" s="94"/>
      <c r="B4477" s="93"/>
      <c r="H4477" s="95"/>
    </row>
    <row r="4478" spans="1:8" x14ac:dyDescent="0.25">
      <c r="A4478" s="94"/>
      <c r="B4478" s="93"/>
      <c r="H4478" s="95"/>
    </row>
    <row r="4479" spans="1:8" x14ac:dyDescent="0.25">
      <c r="A4479" s="94"/>
      <c r="B4479" s="93"/>
      <c r="H4479" s="95"/>
    </row>
    <row r="4480" spans="1:8" x14ac:dyDescent="0.25">
      <c r="A4480" s="94"/>
      <c r="B4480" s="93"/>
      <c r="H4480" s="95"/>
    </row>
    <row r="4481" spans="1:8" x14ac:dyDescent="0.25">
      <c r="A4481" s="94"/>
      <c r="B4481" s="93"/>
      <c r="H4481" s="95"/>
    </row>
    <row r="4482" spans="1:8" x14ac:dyDescent="0.25">
      <c r="A4482" s="94"/>
      <c r="B4482" s="93"/>
      <c r="H4482" s="95"/>
    </row>
    <row r="4483" spans="1:8" x14ac:dyDescent="0.25">
      <c r="A4483" s="94"/>
      <c r="B4483" s="93"/>
      <c r="H4483" s="95"/>
    </row>
    <row r="4484" spans="1:8" x14ac:dyDescent="0.25">
      <c r="A4484" s="94"/>
      <c r="B4484" s="93"/>
      <c r="H4484" s="95"/>
    </row>
    <row r="4485" spans="1:8" x14ac:dyDescent="0.25">
      <c r="A4485" s="94"/>
      <c r="B4485" s="93"/>
      <c r="H4485" s="95"/>
    </row>
    <row r="4486" spans="1:8" x14ac:dyDescent="0.25">
      <c r="A4486" s="94"/>
      <c r="B4486" s="93"/>
      <c r="H4486" s="95"/>
    </row>
    <row r="4487" spans="1:8" x14ac:dyDescent="0.25">
      <c r="A4487" s="94"/>
      <c r="B4487" s="93"/>
      <c r="H4487" s="95"/>
    </row>
    <row r="4488" spans="1:8" x14ac:dyDescent="0.25">
      <c r="A4488" s="94"/>
      <c r="B4488" s="93"/>
      <c r="H4488" s="95"/>
    </row>
    <row r="4489" spans="1:8" x14ac:dyDescent="0.25">
      <c r="A4489" s="94"/>
      <c r="B4489" s="93"/>
      <c r="H4489" s="95"/>
    </row>
    <row r="4490" spans="1:8" x14ac:dyDescent="0.25">
      <c r="A4490" s="94"/>
      <c r="B4490" s="93"/>
      <c r="H4490" s="95"/>
    </row>
    <row r="4491" spans="1:8" x14ac:dyDescent="0.25">
      <c r="A4491" s="94"/>
      <c r="B4491" s="93"/>
      <c r="H4491" s="95"/>
    </row>
    <row r="4492" spans="1:8" x14ac:dyDescent="0.25">
      <c r="A4492" s="94"/>
      <c r="B4492" s="93"/>
      <c r="H4492" s="95"/>
    </row>
    <row r="4493" spans="1:8" x14ac:dyDescent="0.25">
      <c r="A4493" s="94"/>
      <c r="B4493" s="93"/>
      <c r="H4493" s="95"/>
    </row>
    <row r="4494" spans="1:8" x14ac:dyDescent="0.25">
      <c r="A4494" s="94"/>
      <c r="B4494" s="93"/>
      <c r="H4494" s="95"/>
    </row>
    <row r="4495" spans="1:8" x14ac:dyDescent="0.25">
      <c r="A4495" s="94"/>
      <c r="B4495" s="93"/>
      <c r="H4495" s="95"/>
    </row>
    <row r="4496" spans="1:8" x14ac:dyDescent="0.25">
      <c r="A4496" s="94"/>
      <c r="B4496" s="93"/>
      <c r="H4496" s="95"/>
    </row>
    <row r="4497" spans="1:8" x14ac:dyDescent="0.25">
      <c r="A4497" s="94"/>
      <c r="B4497" s="93"/>
      <c r="H4497" s="95"/>
    </row>
    <row r="4498" spans="1:8" x14ac:dyDescent="0.25">
      <c r="A4498" s="94"/>
      <c r="B4498" s="93"/>
      <c r="H4498" s="95"/>
    </row>
    <row r="4499" spans="1:8" x14ac:dyDescent="0.25">
      <c r="A4499" s="94"/>
      <c r="B4499" s="93"/>
      <c r="H4499" s="95"/>
    </row>
    <row r="4500" spans="1:8" x14ac:dyDescent="0.25">
      <c r="A4500" s="94"/>
      <c r="B4500" s="93"/>
      <c r="H4500" s="95"/>
    </row>
    <row r="4501" spans="1:8" x14ac:dyDescent="0.25">
      <c r="A4501" s="94"/>
      <c r="B4501" s="93"/>
      <c r="H4501" s="95"/>
    </row>
    <row r="4502" spans="1:8" x14ac:dyDescent="0.25">
      <c r="A4502" s="94"/>
      <c r="B4502" s="93"/>
      <c r="H4502" s="95"/>
    </row>
    <row r="4503" spans="1:8" x14ac:dyDescent="0.25">
      <c r="A4503" s="94"/>
      <c r="B4503" s="93"/>
      <c r="H4503" s="95"/>
    </row>
    <row r="4504" spans="1:8" x14ac:dyDescent="0.25">
      <c r="A4504" s="94"/>
      <c r="B4504" s="93"/>
      <c r="H4504" s="95"/>
    </row>
    <row r="4505" spans="1:8" x14ac:dyDescent="0.25">
      <c r="A4505" s="94"/>
      <c r="B4505" s="93"/>
      <c r="H4505" s="95"/>
    </row>
    <row r="4506" spans="1:8" x14ac:dyDescent="0.25">
      <c r="A4506" s="94"/>
      <c r="B4506" s="93"/>
      <c r="H4506" s="95"/>
    </row>
    <row r="4507" spans="1:8" x14ac:dyDescent="0.25">
      <c r="A4507" s="94"/>
      <c r="B4507" s="93"/>
      <c r="H4507" s="95"/>
    </row>
    <row r="4508" spans="1:8" x14ac:dyDescent="0.25">
      <c r="A4508" s="94"/>
      <c r="B4508" s="93"/>
      <c r="H4508" s="95"/>
    </row>
    <row r="4509" spans="1:8" x14ac:dyDescent="0.25">
      <c r="A4509" s="94"/>
      <c r="B4509" s="93"/>
      <c r="H4509" s="95"/>
    </row>
    <row r="4510" spans="1:8" x14ac:dyDescent="0.25">
      <c r="A4510" s="94"/>
      <c r="B4510" s="93"/>
      <c r="H4510" s="95"/>
    </row>
    <row r="4511" spans="1:8" x14ac:dyDescent="0.25">
      <c r="A4511" s="94"/>
      <c r="B4511" s="93"/>
      <c r="H4511" s="95"/>
    </row>
    <row r="4512" spans="1:8" x14ac:dyDescent="0.25">
      <c r="A4512" s="94"/>
      <c r="B4512" s="93"/>
      <c r="H4512" s="95"/>
    </row>
    <row r="4513" spans="1:8" x14ac:dyDescent="0.25">
      <c r="A4513" s="94"/>
      <c r="B4513" s="93"/>
      <c r="H4513" s="95"/>
    </row>
    <row r="4514" spans="1:8" x14ac:dyDescent="0.25">
      <c r="A4514" s="94"/>
      <c r="B4514" s="93"/>
      <c r="H4514" s="95"/>
    </row>
    <row r="4515" spans="1:8" x14ac:dyDescent="0.25">
      <c r="A4515" s="94"/>
      <c r="B4515" s="93"/>
      <c r="H4515" s="95"/>
    </row>
    <row r="4516" spans="1:8" x14ac:dyDescent="0.25">
      <c r="A4516" s="94"/>
      <c r="B4516" s="93"/>
      <c r="H4516" s="95"/>
    </row>
    <row r="4517" spans="1:8" x14ac:dyDescent="0.25">
      <c r="A4517" s="94"/>
      <c r="B4517" s="93"/>
      <c r="H4517" s="95"/>
    </row>
    <row r="4518" spans="1:8" x14ac:dyDescent="0.25">
      <c r="A4518" s="94"/>
      <c r="B4518" s="93"/>
      <c r="H4518" s="95"/>
    </row>
    <row r="4519" spans="1:8" x14ac:dyDescent="0.25">
      <c r="A4519" s="94"/>
      <c r="B4519" s="93"/>
      <c r="H4519" s="95"/>
    </row>
    <row r="4520" spans="1:8" x14ac:dyDescent="0.25">
      <c r="A4520" s="94"/>
      <c r="B4520" s="93"/>
      <c r="H4520" s="95"/>
    </row>
    <row r="4521" spans="1:8" x14ac:dyDescent="0.25">
      <c r="A4521" s="94"/>
      <c r="B4521" s="93"/>
      <c r="H4521" s="95"/>
    </row>
    <row r="4522" spans="1:8" x14ac:dyDescent="0.25">
      <c r="A4522" s="94"/>
      <c r="B4522" s="93"/>
      <c r="H4522" s="95"/>
    </row>
    <row r="4523" spans="1:8" x14ac:dyDescent="0.25">
      <c r="A4523" s="94"/>
      <c r="B4523" s="93"/>
      <c r="H4523" s="95"/>
    </row>
    <row r="4524" spans="1:8" x14ac:dyDescent="0.25">
      <c r="A4524" s="94"/>
      <c r="B4524" s="93"/>
      <c r="H4524" s="95"/>
    </row>
    <row r="4525" spans="1:8" x14ac:dyDescent="0.25">
      <c r="A4525" s="94"/>
      <c r="B4525" s="93"/>
      <c r="H4525" s="95"/>
    </row>
    <row r="4526" spans="1:8" x14ac:dyDescent="0.25">
      <c r="A4526" s="94"/>
      <c r="B4526" s="93"/>
      <c r="H4526" s="95"/>
    </row>
    <row r="4527" spans="1:8" x14ac:dyDescent="0.25">
      <c r="A4527" s="94"/>
      <c r="B4527" s="93"/>
      <c r="H4527" s="95"/>
    </row>
    <row r="4528" spans="1:8" x14ac:dyDescent="0.25">
      <c r="A4528" s="94"/>
      <c r="B4528" s="93"/>
      <c r="H4528" s="95"/>
    </row>
    <row r="4529" spans="1:8" x14ac:dyDescent="0.25">
      <c r="A4529" s="94"/>
      <c r="B4529" s="93"/>
      <c r="H4529" s="95"/>
    </row>
    <row r="4530" spans="1:8" x14ac:dyDescent="0.25">
      <c r="A4530" s="94"/>
      <c r="B4530" s="93"/>
      <c r="H4530" s="95"/>
    </row>
    <row r="4531" spans="1:8" x14ac:dyDescent="0.25">
      <c r="A4531" s="94"/>
      <c r="B4531" s="93"/>
      <c r="H4531" s="95"/>
    </row>
    <row r="4532" spans="1:8" x14ac:dyDescent="0.25">
      <c r="A4532" s="94"/>
      <c r="B4532" s="93"/>
      <c r="H4532" s="95"/>
    </row>
    <row r="4533" spans="1:8" x14ac:dyDescent="0.25">
      <c r="A4533" s="94"/>
      <c r="B4533" s="93"/>
      <c r="H4533" s="95"/>
    </row>
    <row r="4534" spans="1:8" x14ac:dyDescent="0.25">
      <c r="A4534" s="94"/>
      <c r="B4534" s="93"/>
      <c r="H4534" s="95"/>
    </row>
    <row r="4535" spans="1:8" x14ac:dyDescent="0.25">
      <c r="A4535" s="94"/>
      <c r="B4535" s="93"/>
      <c r="H4535" s="95"/>
    </row>
    <row r="4536" spans="1:8" x14ac:dyDescent="0.25">
      <c r="A4536" s="94"/>
      <c r="B4536" s="93"/>
      <c r="H4536" s="95"/>
    </row>
    <row r="4537" spans="1:8" x14ac:dyDescent="0.25">
      <c r="A4537" s="94"/>
      <c r="B4537" s="93"/>
      <c r="H4537" s="95"/>
    </row>
    <row r="4538" spans="1:8" x14ac:dyDescent="0.25">
      <c r="A4538" s="94"/>
      <c r="B4538" s="93"/>
      <c r="H4538" s="95"/>
    </row>
    <row r="4539" spans="1:8" x14ac:dyDescent="0.25">
      <c r="A4539" s="94"/>
      <c r="B4539" s="93"/>
      <c r="H4539" s="95"/>
    </row>
    <row r="4540" spans="1:8" x14ac:dyDescent="0.25">
      <c r="A4540" s="94"/>
      <c r="B4540" s="93"/>
      <c r="H4540" s="95"/>
    </row>
    <row r="4541" spans="1:8" x14ac:dyDescent="0.25">
      <c r="A4541" s="94"/>
      <c r="B4541" s="93"/>
      <c r="H4541" s="95"/>
    </row>
    <row r="4542" spans="1:8" x14ac:dyDescent="0.25">
      <c r="A4542" s="94"/>
      <c r="B4542" s="93"/>
      <c r="H4542" s="95"/>
    </row>
    <row r="4543" spans="1:8" x14ac:dyDescent="0.25">
      <c r="A4543" s="94"/>
      <c r="B4543" s="93"/>
      <c r="H4543" s="95"/>
    </row>
    <row r="4544" spans="1:8" x14ac:dyDescent="0.25">
      <c r="A4544" s="94"/>
      <c r="B4544" s="93"/>
      <c r="H4544" s="95"/>
    </row>
    <row r="4545" spans="1:8" x14ac:dyDescent="0.25">
      <c r="A4545" s="94"/>
      <c r="B4545" s="93"/>
      <c r="H4545" s="95"/>
    </row>
    <row r="4546" spans="1:8" x14ac:dyDescent="0.25">
      <c r="A4546" s="94"/>
      <c r="B4546" s="93"/>
      <c r="H4546" s="95"/>
    </row>
    <row r="4547" spans="1:8" x14ac:dyDescent="0.25">
      <c r="A4547" s="94"/>
      <c r="B4547" s="93"/>
      <c r="H4547" s="95"/>
    </row>
    <row r="4548" spans="1:8" x14ac:dyDescent="0.25">
      <c r="A4548" s="94"/>
      <c r="B4548" s="93"/>
      <c r="H4548" s="95"/>
    </row>
    <row r="4549" spans="1:8" x14ac:dyDescent="0.25">
      <c r="A4549" s="94"/>
      <c r="B4549" s="93"/>
      <c r="H4549" s="95"/>
    </row>
    <row r="4550" spans="1:8" x14ac:dyDescent="0.25">
      <c r="A4550" s="94"/>
      <c r="B4550" s="93"/>
      <c r="H4550" s="95"/>
    </row>
    <row r="4551" spans="1:8" x14ac:dyDescent="0.25">
      <c r="A4551" s="94"/>
      <c r="B4551" s="93"/>
      <c r="H4551" s="95"/>
    </row>
    <row r="4552" spans="1:8" x14ac:dyDescent="0.25">
      <c r="A4552" s="94"/>
      <c r="B4552" s="93"/>
      <c r="H4552" s="95"/>
    </row>
    <row r="4553" spans="1:8" x14ac:dyDescent="0.25">
      <c r="A4553" s="94"/>
      <c r="B4553" s="93"/>
      <c r="H4553" s="95"/>
    </row>
    <row r="4554" spans="1:8" x14ac:dyDescent="0.25">
      <c r="A4554" s="94"/>
      <c r="B4554" s="93"/>
      <c r="H4554" s="95"/>
    </row>
    <row r="4555" spans="1:8" x14ac:dyDescent="0.25">
      <c r="A4555" s="94"/>
      <c r="B4555" s="93"/>
      <c r="H4555" s="95"/>
    </row>
    <row r="4556" spans="1:8" x14ac:dyDescent="0.25">
      <c r="A4556" s="94"/>
      <c r="B4556" s="93"/>
      <c r="H4556" s="95"/>
    </row>
    <row r="4557" spans="1:8" x14ac:dyDescent="0.25">
      <c r="A4557" s="94"/>
      <c r="B4557" s="93"/>
      <c r="H4557" s="95"/>
    </row>
    <row r="4558" spans="1:8" x14ac:dyDescent="0.25">
      <c r="A4558" s="94"/>
      <c r="B4558" s="93"/>
      <c r="H4558" s="95"/>
    </row>
    <row r="4559" spans="1:8" x14ac:dyDescent="0.25">
      <c r="A4559" s="94"/>
      <c r="B4559" s="93"/>
      <c r="H4559" s="95"/>
    </row>
    <row r="4560" spans="1:8" x14ac:dyDescent="0.25">
      <c r="A4560" s="94"/>
      <c r="B4560" s="93"/>
      <c r="H4560" s="95"/>
    </row>
    <row r="4561" spans="1:8" x14ac:dyDescent="0.25">
      <c r="A4561" s="94"/>
      <c r="B4561" s="93"/>
      <c r="H4561" s="95"/>
    </row>
    <row r="4562" spans="1:8" x14ac:dyDescent="0.25">
      <c r="A4562" s="94"/>
      <c r="B4562" s="93"/>
      <c r="H4562" s="95"/>
    </row>
    <row r="4563" spans="1:8" x14ac:dyDescent="0.25">
      <c r="A4563" s="94"/>
      <c r="B4563" s="93"/>
      <c r="H4563" s="95"/>
    </row>
    <row r="4564" spans="1:8" x14ac:dyDescent="0.25">
      <c r="A4564" s="94"/>
      <c r="B4564" s="93"/>
      <c r="H4564" s="95"/>
    </row>
    <row r="4565" spans="1:8" x14ac:dyDescent="0.25">
      <c r="A4565" s="94"/>
      <c r="B4565" s="93"/>
      <c r="H4565" s="95"/>
    </row>
    <row r="4566" spans="1:8" x14ac:dyDescent="0.25">
      <c r="A4566" s="94"/>
      <c r="B4566" s="93"/>
      <c r="H4566" s="95"/>
    </row>
    <row r="4567" spans="1:8" x14ac:dyDescent="0.25">
      <c r="A4567" s="94"/>
      <c r="B4567" s="93"/>
      <c r="H4567" s="95"/>
    </row>
    <row r="4568" spans="1:8" x14ac:dyDescent="0.25">
      <c r="A4568" s="94"/>
      <c r="B4568" s="93"/>
      <c r="H4568" s="95"/>
    </row>
    <row r="4569" spans="1:8" x14ac:dyDescent="0.25">
      <c r="A4569" s="94"/>
      <c r="B4569" s="93"/>
      <c r="H4569" s="95"/>
    </row>
    <row r="4570" spans="1:8" x14ac:dyDescent="0.25">
      <c r="A4570" s="94"/>
      <c r="B4570" s="93"/>
      <c r="H4570" s="95"/>
    </row>
    <row r="4571" spans="1:8" x14ac:dyDescent="0.25">
      <c r="A4571" s="94"/>
      <c r="B4571" s="93"/>
      <c r="H4571" s="95"/>
    </row>
    <row r="4572" spans="1:8" x14ac:dyDescent="0.25">
      <c r="A4572" s="94"/>
      <c r="B4572" s="93"/>
      <c r="H4572" s="95"/>
    </row>
    <row r="4573" spans="1:8" x14ac:dyDescent="0.25">
      <c r="A4573" s="94"/>
      <c r="B4573" s="93"/>
      <c r="H4573" s="95"/>
    </row>
    <row r="4574" spans="1:8" x14ac:dyDescent="0.25">
      <c r="A4574" s="94"/>
      <c r="B4574" s="93"/>
      <c r="H4574" s="95"/>
    </row>
    <row r="4575" spans="1:8" x14ac:dyDescent="0.25">
      <c r="A4575" s="94"/>
      <c r="B4575" s="93"/>
      <c r="H4575" s="95"/>
    </row>
    <row r="4576" spans="1:8" x14ac:dyDescent="0.25">
      <c r="A4576" s="94"/>
      <c r="B4576" s="93"/>
      <c r="H4576" s="95"/>
    </row>
    <row r="4577" spans="1:8" x14ac:dyDescent="0.25">
      <c r="A4577" s="94"/>
      <c r="B4577" s="93"/>
      <c r="H4577" s="95"/>
    </row>
    <row r="4578" spans="1:8" x14ac:dyDescent="0.25">
      <c r="A4578" s="94"/>
      <c r="B4578" s="93"/>
      <c r="H4578" s="95"/>
    </row>
    <row r="4579" spans="1:8" x14ac:dyDescent="0.25">
      <c r="A4579" s="94"/>
      <c r="B4579" s="93"/>
      <c r="H4579" s="95"/>
    </row>
    <row r="4580" spans="1:8" x14ac:dyDescent="0.25">
      <c r="A4580" s="94"/>
      <c r="B4580" s="93"/>
      <c r="H4580" s="95"/>
    </row>
    <row r="4581" spans="1:8" x14ac:dyDescent="0.25">
      <c r="A4581" s="94"/>
      <c r="B4581" s="93"/>
      <c r="H4581" s="95"/>
    </row>
    <row r="4582" spans="1:8" x14ac:dyDescent="0.25">
      <c r="A4582" s="94"/>
      <c r="B4582" s="93"/>
      <c r="H4582" s="95"/>
    </row>
    <row r="4583" spans="1:8" x14ac:dyDescent="0.25">
      <c r="A4583" s="94"/>
      <c r="B4583" s="93"/>
      <c r="H4583" s="95"/>
    </row>
    <row r="4584" spans="1:8" x14ac:dyDescent="0.25">
      <c r="A4584" s="94"/>
      <c r="B4584" s="93"/>
      <c r="H4584" s="95"/>
    </row>
    <row r="4585" spans="1:8" x14ac:dyDescent="0.25">
      <c r="A4585" s="94"/>
      <c r="B4585" s="93"/>
      <c r="H4585" s="95"/>
    </row>
    <row r="4586" spans="1:8" x14ac:dyDescent="0.25">
      <c r="A4586" s="94"/>
      <c r="B4586" s="93"/>
      <c r="H4586" s="95"/>
    </row>
    <row r="4587" spans="1:8" x14ac:dyDescent="0.25">
      <c r="A4587" s="94"/>
      <c r="B4587" s="93"/>
      <c r="H4587" s="95"/>
    </row>
    <row r="4588" spans="1:8" x14ac:dyDescent="0.25">
      <c r="A4588" s="94"/>
      <c r="B4588" s="93"/>
      <c r="H4588" s="95"/>
    </row>
    <row r="4589" spans="1:8" x14ac:dyDescent="0.25">
      <c r="A4589" s="94"/>
      <c r="B4589" s="93"/>
      <c r="H4589" s="95"/>
    </row>
    <row r="4590" spans="1:8" x14ac:dyDescent="0.25">
      <c r="A4590" s="94"/>
      <c r="B4590" s="93"/>
      <c r="H4590" s="95"/>
    </row>
    <row r="4591" spans="1:8" x14ac:dyDescent="0.25">
      <c r="A4591" s="94"/>
      <c r="B4591" s="93"/>
      <c r="H4591" s="95"/>
    </row>
    <row r="4592" spans="1:8" x14ac:dyDescent="0.25">
      <c r="A4592" s="94"/>
      <c r="B4592" s="93"/>
      <c r="H4592" s="95"/>
    </row>
    <row r="4593" spans="1:8" x14ac:dyDescent="0.25">
      <c r="A4593" s="94"/>
      <c r="B4593" s="93"/>
      <c r="H4593" s="95"/>
    </row>
    <row r="4594" spans="1:8" x14ac:dyDescent="0.25">
      <c r="A4594" s="94"/>
      <c r="B4594" s="93"/>
      <c r="H4594" s="95"/>
    </row>
    <row r="4595" spans="1:8" x14ac:dyDescent="0.25">
      <c r="A4595" s="94"/>
      <c r="B4595" s="93"/>
      <c r="H4595" s="95"/>
    </row>
    <row r="4596" spans="1:8" x14ac:dyDescent="0.25">
      <c r="A4596" s="94"/>
      <c r="B4596" s="93"/>
      <c r="H4596" s="95"/>
    </row>
    <row r="4597" spans="1:8" x14ac:dyDescent="0.25">
      <c r="A4597" s="94"/>
      <c r="B4597" s="93"/>
      <c r="H4597" s="95"/>
    </row>
    <row r="4598" spans="1:8" x14ac:dyDescent="0.25">
      <c r="A4598" s="94"/>
      <c r="B4598" s="93"/>
      <c r="H4598" s="95"/>
    </row>
    <row r="4599" spans="1:8" x14ac:dyDescent="0.25">
      <c r="A4599" s="94"/>
      <c r="B4599" s="93"/>
      <c r="H4599" s="95"/>
    </row>
    <row r="4600" spans="1:8" x14ac:dyDescent="0.25">
      <c r="A4600" s="94"/>
      <c r="B4600" s="93"/>
      <c r="H4600" s="95"/>
    </row>
    <row r="4601" spans="1:8" x14ac:dyDescent="0.25">
      <c r="A4601" s="94"/>
      <c r="B4601" s="93"/>
      <c r="H4601" s="95"/>
    </row>
    <row r="4602" spans="1:8" x14ac:dyDescent="0.25">
      <c r="A4602" s="94"/>
      <c r="B4602" s="93"/>
      <c r="H4602" s="95"/>
    </row>
    <row r="4603" spans="1:8" x14ac:dyDescent="0.25">
      <c r="A4603" s="94"/>
      <c r="B4603" s="93"/>
      <c r="H4603" s="95"/>
    </row>
    <row r="4604" spans="1:8" x14ac:dyDescent="0.25">
      <c r="A4604" s="94"/>
      <c r="B4604" s="93"/>
      <c r="H4604" s="95"/>
    </row>
    <row r="4605" spans="1:8" x14ac:dyDescent="0.25">
      <c r="A4605" s="94"/>
      <c r="B4605" s="93"/>
      <c r="H4605" s="95"/>
    </row>
    <row r="4606" spans="1:8" x14ac:dyDescent="0.25">
      <c r="A4606" s="94"/>
      <c r="B4606" s="93"/>
      <c r="H4606" s="95"/>
    </row>
    <row r="4607" spans="1:8" x14ac:dyDescent="0.25">
      <c r="A4607" s="94"/>
      <c r="B4607" s="93"/>
      <c r="H4607" s="95"/>
    </row>
    <row r="4608" spans="1:8" x14ac:dyDescent="0.25">
      <c r="A4608" s="94"/>
      <c r="B4608" s="93"/>
      <c r="H4608" s="95"/>
    </row>
    <row r="4609" spans="1:8" x14ac:dyDescent="0.25">
      <c r="A4609" s="94"/>
      <c r="B4609" s="93"/>
      <c r="H4609" s="95"/>
    </row>
    <row r="4610" spans="1:8" x14ac:dyDescent="0.25">
      <c r="A4610" s="94"/>
      <c r="B4610" s="93"/>
      <c r="H4610" s="95"/>
    </row>
    <row r="4611" spans="1:8" x14ac:dyDescent="0.25">
      <c r="A4611" s="94"/>
      <c r="B4611" s="93"/>
      <c r="H4611" s="95"/>
    </row>
    <row r="4612" spans="1:8" x14ac:dyDescent="0.25">
      <c r="A4612" s="94"/>
      <c r="B4612" s="93"/>
      <c r="H4612" s="95"/>
    </row>
    <row r="4613" spans="1:8" x14ac:dyDescent="0.25">
      <c r="A4613" s="94"/>
      <c r="B4613" s="93"/>
      <c r="H4613" s="95"/>
    </row>
    <row r="4614" spans="1:8" x14ac:dyDescent="0.25">
      <c r="A4614" s="94"/>
      <c r="B4614" s="93"/>
      <c r="H4614" s="95"/>
    </row>
    <row r="4615" spans="1:8" x14ac:dyDescent="0.25">
      <c r="A4615" s="94"/>
      <c r="B4615" s="93"/>
      <c r="H4615" s="95"/>
    </row>
    <row r="4616" spans="1:8" x14ac:dyDescent="0.25">
      <c r="A4616" s="94"/>
      <c r="B4616" s="93"/>
      <c r="H4616" s="95"/>
    </row>
    <row r="4617" spans="1:8" x14ac:dyDescent="0.25">
      <c r="A4617" s="94"/>
      <c r="B4617" s="93"/>
      <c r="H4617" s="95"/>
    </row>
    <row r="4618" spans="1:8" x14ac:dyDescent="0.25">
      <c r="A4618" s="94"/>
      <c r="B4618" s="93"/>
      <c r="H4618" s="95"/>
    </row>
    <row r="4619" spans="1:8" x14ac:dyDescent="0.25">
      <c r="A4619" s="94"/>
      <c r="B4619" s="93"/>
      <c r="H4619" s="95"/>
    </row>
    <row r="4620" spans="1:8" x14ac:dyDescent="0.25">
      <c r="A4620" s="94"/>
      <c r="B4620" s="93"/>
      <c r="H4620" s="95"/>
    </row>
    <row r="4621" spans="1:8" x14ac:dyDescent="0.25">
      <c r="A4621" s="94"/>
      <c r="B4621" s="93"/>
      <c r="H4621" s="95"/>
    </row>
    <row r="4622" spans="1:8" x14ac:dyDescent="0.25">
      <c r="A4622" s="94"/>
      <c r="B4622" s="93"/>
      <c r="H4622" s="95"/>
    </row>
    <row r="4623" spans="1:8" x14ac:dyDescent="0.25">
      <c r="A4623" s="94"/>
      <c r="B4623" s="93"/>
      <c r="H4623" s="95"/>
    </row>
    <row r="4624" spans="1:8" x14ac:dyDescent="0.25">
      <c r="A4624" s="94"/>
      <c r="B4624" s="93"/>
      <c r="H4624" s="95"/>
    </row>
    <row r="4625" spans="1:8" x14ac:dyDescent="0.25">
      <c r="A4625" s="94"/>
      <c r="B4625" s="93"/>
      <c r="H4625" s="95"/>
    </row>
    <row r="4626" spans="1:8" x14ac:dyDescent="0.25">
      <c r="A4626" s="94"/>
      <c r="B4626" s="93"/>
      <c r="H4626" s="95"/>
    </row>
    <row r="4627" spans="1:8" x14ac:dyDescent="0.25">
      <c r="A4627" s="94"/>
      <c r="B4627" s="93"/>
      <c r="H4627" s="95"/>
    </row>
    <row r="4628" spans="1:8" x14ac:dyDescent="0.25">
      <c r="A4628" s="94"/>
      <c r="B4628" s="93"/>
      <c r="H4628" s="95"/>
    </row>
    <row r="4629" spans="1:8" x14ac:dyDescent="0.25">
      <c r="A4629" s="94"/>
      <c r="B4629" s="93"/>
      <c r="H4629" s="95"/>
    </row>
    <row r="4630" spans="1:8" x14ac:dyDescent="0.25">
      <c r="A4630" s="94"/>
      <c r="B4630" s="93"/>
      <c r="H4630" s="95"/>
    </row>
    <row r="4631" spans="1:8" x14ac:dyDescent="0.25">
      <c r="A4631" s="94"/>
      <c r="B4631" s="93"/>
      <c r="H4631" s="95"/>
    </row>
    <row r="4632" spans="1:8" x14ac:dyDescent="0.25">
      <c r="A4632" s="94"/>
      <c r="B4632" s="93"/>
      <c r="H4632" s="95"/>
    </row>
    <row r="4633" spans="1:8" x14ac:dyDescent="0.25">
      <c r="A4633" s="94"/>
      <c r="B4633" s="93"/>
      <c r="H4633" s="95"/>
    </row>
    <row r="4634" spans="1:8" x14ac:dyDescent="0.25">
      <c r="A4634" s="94"/>
      <c r="B4634" s="93"/>
      <c r="H4634" s="95"/>
    </row>
    <row r="4635" spans="1:8" x14ac:dyDescent="0.25">
      <c r="A4635" s="94"/>
      <c r="B4635" s="93"/>
      <c r="H4635" s="95"/>
    </row>
    <row r="4636" spans="1:8" x14ac:dyDescent="0.25">
      <c r="A4636" s="94"/>
      <c r="B4636" s="93"/>
      <c r="H4636" s="95"/>
    </row>
    <row r="4637" spans="1:8" x14ac:dyDescent="0.25">
      <c r="A4637" s="94"/>
      <c r="B4637" s="93"/>
      <c r="H4637" s="95"/>
    </row>
    <row r="4638" spans="1:8" x14ac:dyDescent="0.25">
      <c r="A4638" s="94"/>
      <c r="B4638" s="93"/>
      <c r="H4638" s="95"/>
    </row>
    <row r="4639" spans="1:8" x14ac:dyDescent="0.25">
      <c r="A4639" s="94"/>
      <c r="B4639" s="93"/>
      <c r="H4639" s="95"/>
    </row>
    <row r="4640" spans="1:8" x14ac:dyDescent="0.25">
      <c r="A4640" s="94"/>
      <c r="B4640" s="93"/>
      <c r="H4640" s="95"/>
    </row>
    <row r="4641" spans="1:8" x14ac:dyDescent="0.25">
      <c r="A4641" s="94"/>
      <c r="B4641" s="93"/>
      <c r="H4641" s="95"/>
    </row>
    <row r="4642" spans="1:8" x14ac:dyDescent="0.25">
      <c r="A4642" s="94"/>
      <c r="B4642" s="93"/>
      <c r="H4642" s="95"/>
    </row>
    <row r="4643" spans="1:8" x14ac:dyDescent="0.25">
      <c r="A4643" s="94"/>
      <c r="B4643" s="93"/>
      <c r="H4643" s="95"/>
    </row>
    <row r="4644" spans="1:8" x14ac:dyDescent="0.25">
      <c r="A4644" s="94"/>
      <c r="B4644" s="93"/>
      <c r="H4644" s="95"/>
    </row>
    <row r="4645" spans="1:8" x14ac:dyDescent="0.25">
      <c r="A4645" s="94"/>
      <c r="B4645" s="93"/>
      <c r="H4645" s="95"/>
    </row>
    <row r="4646" spans="1:8" x14ac:dyDescent="0.25">
      <c r="A4646" s="94"/>
      <c r="B4646" s="93"/>
      <c r="H4646" s="95"/>
    </row>
    <row r="4647" spans="1:8" x14ac:dyDescent="0.25">
      <c r="A4647" s="94"/>
      <c r="B4647" s="93"/>
      <c r="H4647" s="95"/>
    </row>
    <row r="4648" spans="1:8" x14ac:dyDescent="0.25">
      <c r="A4648" s="94"/>
      <c r="B4648" s="93"/>
      <c r="H4648" s="95"/>
    </row>
    <row r="4649" spans="1:8" x14ac:dyDescent="0.25">
      <c r="A4649" s="94"/>
      <c r="B4649" s="93"/>
      <c r="H4649" s="95"/>
    </row>
    <row r="4650" spans="1:8" x14ac:dyDescent="0.25">
      <c r="A4650" s="94"/>
      <c r="B4650" s="93"/>
      <c r="H4650" s="95"/>
    </row>
    <row r="4651" spans="1:8" x14ac:dyDescent="0.25">
      <c r="A4651" s="94"/>
      <c r="B4651" s="93"/>
      <c r="H4651" s="95"/>
    </row>
    <row r="4652" spans="1:8" x14ac:dyDescent="0.25">
      <c r="A4652" s="94"/>
      <c r="B4652" s="93"/>
      <c r="H4652" s="95"/>
    </row>
    <row r="4653" spans="1:8" x14ac:dyDescent="0.25">
      <c r="A4653" s="94"/>
      <c r="B4653" s="93"/>
      <c r="H4653" s="95"/>
    </row>
    <row r="4654" spans="1:8" x14ac:dyDescent="0.25">
      <c r="A4654" s="94"/>
      <c r="B4654" s="93"/>
      <c r="H4654" s="95"/>
    </row>
    <row r="4655" spans="1:8" x14ac:dyDescent="0.25">
      <c r="A4655" s="94"/>
      <c r="B4655" s="93"/>
      <c r="H4655" s="95"/>
    </row>
    <row r="4656" spans="1:8" x14ac:dyDescent="0.25">
      <c r="A4656" s="94"/>
      <c r="B4656" s="93"/>
      <c r="H4656" s="95"/>
    </row>
    <row r="4657" spans="1:8" x14ac:dyDescent="0.25">
      <c r="A4657" s="94"/>
      <c r="B4657" s="93"/>
      <c r="H4657" s="95"/>
    </row>
    <row r="4658" spans="1:8" x14ac:dyDescent="0.25">
      <c r="A4658" s="94"/>
      <c r="B4658" s="93"/>
      <c r="H4658" s="95"/>
    </row>
    <row r="4659" spans="1:8" x14ac:dyDescent="0.25">
      <c r="A4659" s="94"/>
      <c r="B4659" s="93"/>
      <c r="H4659" s="95"/>
    </row>
    <row r="4660" spans="1:8" x14ac:dyDescent="0.25">
      <c r="A4660" s="94"/>
      <c r="B4660" s="93"/>
      <c r="H4660" s="95"/>
    </row>
    <row r="4661" spans="1:8" x14ac:dyDescent="0.25">
      <c r="A4661" s="94"/>
      <c r="B4661" s="93"/>
      <c r="H4661" s="95"/>
    </row>
    <row r="4662" spans="1:8" x14ac:dyDescent="0.25">
      <c r="A4662" s="94"/>
      <c r="B4662" s="93"/>
      <c r="H4662" s="95"/>
    </row>
    <row r="4663" spans="1:8" x14ac:dyDescent="0.25">
      <c r="A4663" s="94"/>
      <c r="B4663" s="93"/>
      <c r="H4663" s="95"/>
    </row>
    <row r="4664" spans="1:8" x14ac:dyDescent="0.25">
      <c r="A4664" s="94"/>
      <c r="B4664" s="93"/>
      <c r="H4664" s="95"/>
    </row>
    <row r="4665" spans="1:8" x14ac:dyDescent="0.25">
      <c r="A4665" s="94"/>
      <c r="B4665" s="93"/>
      <c r="H4665" s="95"/>
    </row>
    <row r="4666" spans="1:8" x14ac:dyDescent="0.25">
      <c r="A4666" s="94"/>
      <c r="B4666" s="93"/>
      <c r="H4666" s="95"/>
    </row>
    <row r="4667" spans="1:8" x14ac:dyDescent="0.25">
      <c r="A4667" s="94"/>
      <c r="B4667" s="93"/>
      <c r="H4667" s="95"/>
    </row>
    <row r="4668" spans="1:8" x14ac:dyDescent="0.25">
      <c r="A4668" s="94"/>
      <c r="B4668" s="93"/>
      <c r="H4668" s="95"/>
    </row>
    <row r="4669" spans="1:8" x14ac:dyDescent="0.25">
      <c r="A4669" s="94"/>
      <c r="B4669" s="93"/>
      <c r="H4669" s="95"/>
    </row>
    <row r="4670" spans="1:8" x14ac:dyDescent="0.25">
      <c r="A4670" s="94"/>
      <c r="B4670" s="93"/>
      <c r="H4670" s="95"/>
    </row>
    <row r="4671" spans="1:8" x14ac:dyDescent="0.25">
      <c r="A4671" s="94"/>
      <c r="B4671" s="93"/>
      <c r="H4671" s="95"/>
    </row>
    <row r="4672" spans="1:8" x14ac:dyDescent="0.25">
      <c r="A4672" s="94"/>
      <c r="B4672" s="93"/>
      <c r="H4672" s="95"/>
    </row>
    <row r="4673" spans="1:8" x14ac:dyDescent="0.25">
      <c r="A4673" s="94"/>
      <c r="B4673" s="93"/>
      <c r="H4673" s="95"/>
    </row>
    <row r="4674" spans="1:8" x14ac:dyDescent="0.25">
      <c r="A4674" s="94"/>
      <c r="B4674" s="93"/>
      <c r="H4674" s="95"/>
    </row>
    <row r="4675" spans="1:8" x14ac:dyDescent="0.25">
      <c r="A4675" s="94"/>
      <c r="B4675" s="93"/>
      <c r="H4675" s="95"/>
    </row>
    <row r="4676" spans="1:8" x14ac:dyDescent="0.25">
      <c r="A4676" s="94"/>
      <c r="B4676" s="93"/>
      <c r="H4676" s="95"/>
    </row>
    <row r="4677" spans="1:8" x14ac:dyDescent="0.25">
      <c r="A4677" s="94"/>
      <c r="B4677" s="93"/>
      <c r="H4677" s="95"/>
    </row>
    <row r="4678" spans="1:8" x14ac:dyDescent="0.25">
      <c r="A4678" s="94"/>
      <c r="B4678" s="93"/>
      <c r="H4678" s="95"/>
    </row>
    <row r="4679" spans="1:8" x14ac:dyDescent="0.25">
      <c r="A4679" s="94"/>
      <c r="B4679" s="93"/>
      <c r="H4679" s="95"/>
    </row>
    <row r="4680" spans="1:8" x14ac:dyDescent="0.25">
      <c r="A4680" s="94"/>
      <c r="B4680" s="93"/>
      <c r="H4680" s="95"/>
    </row>
    <row r="4681" spans="1:8" x14ac:dyDescent="0.25">
      <c r="A4681" s="94"/>
      <c r="B4681" s="93"/>
      <c r="H4681" s="95"/>
    </row>
    <row r="4682" spans="1:8" x14ac:dyDescent="0.25">
      <c r="A4682" s="94"/>
      <c r="B4682" s="93"/>
      <c r="H4682" s="95"/>
    </row>
    <row r="4683" spans="1:8" x14ac:dyDescent="0.25">
      <c r="A4683" s="94"/>
      <c r="B4683" s="93"/>
      <c r="H4683" s="95"/>
    </row>
    <row r="4684" spans="1:8" x14ac:dyDescent="0.25">
      <c r="A4684" s="94"/>
      <c r="B4684" s="93"/>
      <c r="H4684" s="95"/>
    </row>
    <row r="4685" spans="1:8" x14ac:dyDescent="0.25">
      <c r="A4685" s="94"/>
      <c r="B4685" s="93"/>
      <c r="H4685" s="95"/>
    </row>
    <row r="4686" spans="1:8" x14ac:dyDescent="0.25">
      <c r="A4686" s="94"/>
      <c r="B4686" s="93"/>
      <c r="H4686" s="95"/>
    </row>
    <row r="4687" spans="1:8" x14ac:dyDescent="0.25">
      <c r="A4687" s="94"/>
      <c r="B4687" s="93"/>
      <c r="H4687" s="95"/>
    </row>
    <row r="4688" spans="1:8" x14ac:dyDescent="0.25">
      <c r="A4688" s="94"/>
      <c r="B4688" s="93"/>
      <c r="H4688" s="95"/>
    </row>
    <row r="4689" spans="1:8" x14ac:dyDescent="0.25">
      <c r="A4689" s="94"/>
      <c r="B4689" s="93"/>
      <c r="H4689" s="95"/>
    </row>
    <row r="4690" spans="1:8" x14ac:dyDescent="0.25">
      <c r="A4690" s="94"/>
      <c r="B4690" s="93"/>
      <c r="H4690" s="95"/>
    </row>
    <row r="4691" spans="1:8" x14ac:dyDescent="0.25">
      <c r="A4691" s="94"/>
      <c r="B4691" s="93"/>
      <c r="H4691" s="95"/>
    </row>
    <row r="4692" spans="1:8" x14ac:dyDescent="0.25">
      <c r="A4692" s="94"/>
      <c r="B4692" s="93"/>
      <c r="H4692" s="95"/>
    </row>
    <row r="4693" spans="1:8" x14ac:dyDescent="0.25">
      <c r="A4693" s="94"/>
      <c r="B4693" s="93"/>
      <c r="H4693" s="95"/>
    </row>
    <row r="4694" spans="1:8" x14ac:dyDescent="0.25">
      <c r="A4694" s="94"/>
      <c r="B4694" s="93"/>
      <c r="H4694" s="95"/>
    </row>
    <row r="4695" spans="1:8" x14ac:dyDescent="0.25">
      <c r="A4695" s="94"/>
      <c r="B4695" s="93"/>
      <c r="H4695" s="95"/>
    </row>
    <row r="4696" spans="1:8" x14ac:dyDescent="0.25">
      <c r="A4696" s="94"/>
      <c r="B4696" s="93"/>
      <c r="H4696" s="95"/>
    </row>
    <row r="4697" spans="1:8" x14ac:dyDescent="0.25">
      <c r="A4697" s="94"/>
      <c r="B4697" s="93"/>
      <c r="H4697" s="95"/>
    </row>
    <row r="4698" spans="1:8" x14ac:dyDescent="0.25">
      <c r="A4698" s="94"/>
      <c r="B4698" s="93"/>
      <c r="H4698" s="95"/>
    </row>
    <row r="4699" spans="1:8" x14ac:dyDescent="0.25">
      <c r="A4699" s="94"/>
      <c r="B4699" s="93"/>
      <c r="H4699" s="95"/>
    </row>
    <row r="4700" spans="1:8" x14ac:dyDescent="0.25">
      <c r="A4700" s="94"/>
      <c r="B4700" s="93"/>
      <c r="H4700" s="95"/>
    </row>
    <row r="4701" spans="1:8" x14ac:dyDescent="0.25">
      <c r="A4701" s="94"/>
      <c r="B4701" s="93"/>
      <c r="H4701" s="95"/>
    </row>
    <row r="4702" spans="1:8" x14ac:dyDescent="0.25">
      <c r="A4702" s="94"/>
      <c r="B4702" s="93"/>
      <c r="H4702" s="95"/>
    </row>
    <row r="4703" spans="1:8" x14ac:dyDescent="0.25">
      <c r="A4703" s="94"/>
      <c r="B4703" s="93"/>
      <c r="H4703" s="95"/>
    </row>
    <row r="4704" spans="1:8" x14ac:dyDescent="0.25">
      <c r="A4704" s="94"/>
      <c r="B4704" s="93"/>
      <c r="H4704" s="95"/>
    </row>
    <row r="4705" spans="1:8" x14ac:dyDescent="0.25">
      <c r="A4705" s="94"/>
      <c r="B4705" s="93"/>
      <c r="H4705" s="95"/>
    </row>
    <row r="4706" spans="1:8" x14ac:dyDescent="0.25">
      <c r="A4706" s="94"/>
      <c r="B4706" s="93"/>
      <c r="H4706" s="95"/>
    </row>
    <row r="4707" spans="1:8" x14ac:dyDescent="0.25">
      <c r="A4707" s="94"/>
      <c r="B4707" s="93"/>
      <c r="H4707" s="95"/>
    </row>
    <row r="4708" spans="1:8" x14ac:dyDescent="0.25">
      <c r="A4708" s="94"/>
      <c r="B4708" s="93"/>
      <c r="H4708" s="95"/>
    </row>
    <row r="4709" spans="1:8" x14ac:dyDescent="0.25">
      <c r="A4709" s="94"/>
      <c r="B4709" s="93"/>
      <c r="H4709" s="95"/>
    </row>
    <row r="4710" spans="1:8" x14ac:dyDescent="0.25">
      <c r="A4710" s="94"/>
      <c r="B4710" s="93"/>
      <c r="H4710" s="95"/>
    </row>
    <row r="4711" spans="1:8" x14ac:dyDescent="0.25">
      <c r="A4711" s="94"/>
      <c r="B4711" s="93"/>
      <c r="H4711" s="95"/>
    </row>
    <row r="4712" spans="1:8" x14ac:dyDescent="0.25">
      <c r="A4712" s="94"/>
      <c r="B4712" s="93"/>
      <c r="H4712" s="95"/>
    </row>
    <row r="4713" spans="1:8" x14ac:dyDescent="0.25">
      <c r="A4713" s="94"/>
      <c r="B4713" s="93"/>
      <c r="H4713" s="95"/>
    </row>
    <row r="4714" spans="1:8" x14ac:dyDescent="0.25">
      <c r="A4714" s="94"/>
      <c r="B4714" s="93"/>
      <c r="H4714" s="95"/>
    </row>
    <row r="4715" spans="1:8" x14ac:dyDescent="0.25">
      <c r="A4715" s="94"/>
      <c r="B4715" s="93"/>
      <c r="H4715" s="95"/>
    </row>
    <row r="4716" spans="1:8" x14ac:dyDescent="0.25">
      <c r="A4716" s="94"/>
      <c r="B4716" s="93"/>
      <c r="H4716" s="95"/>
    </row>
    <row r="4717" spans="1:8" x14ac:dyDescent="0.25">
      <c r="A4717" s="94"/>
      <c r="B4717" s="93"/>
      <c r="H4717" s="95"/>
    </row>
    <row r="4718" spans="1:8" x14ac:dyDescent="0.25">
      <c r="A4718" s="94"/>
      <c r="B4718" s="93"/>
      <c r="H4718" s="95"/>
    </row>
    <row r="4719" spans="1:8" x14ac:dyDescent="0.25">
      <c r="A4719" s="94"/>
      <c r="B4719" s="93"/>
      <c r="H4719" s="95"/>
    </row>
    <row r="4720" spans="1:8" x14ac:dyDescent="0.25">
      <c r="A4720" s="94"/>
      <c r="B4720" s="93"/>
      <c r="H4720" s="95"/>
    </row>
    <row r="4721" spans="1:8" x14ac:dyDescent="0.25">
      <c r="A4721" s="94"/>
      <c r="B4721" s="93"/>
      <c r="H4721" s="95"/>
    </row>
    <row r="4722" spans="1:8" x14ac:dyDescent="0.25">
      <c r="A4722" s="94"/>
      <c r="B4722" s="93"/>
      <c r="H4722" s="95"/>
    </row>
    <row r="4723" spans="1:8" x14ac:dyDescent="0.25">
      <c r="A4723" s="94"/>
      <c r="B4723" s="93"/>
      <c r="H4723" s="95"/>
    </row>
    <row r="4724" spans="1:8" x14ac:dyDescent="0.25">
      <c r="A4724" s="94"/>
      <c r="B4724" s="93"/>
      <c r="H4724" s="95"/>
    </row>
    <row r="4725" spans="1:8" x14ac:dyDescent="0.25">
      <c r="A4725" s="94"/>
      <c r="B4725" s="93"/>
      <c r="H4725" s="95"/>
    </row>
    <row r="4726" spans="1:8" x14ac:dyDescent="0.25">
      <c r="A4726" s="94"/>
      <c r="B4726" s="93"/>
      <c r="H4726" s="95"/>
    </row>
    <row r="4727" spans="1:8" x14ac:dyDescent="0.25">
      <c r="A4727" s="94"/>
      <c r="B4727" s="93"/>
      <c r="H4727" s="95"/>
    </row>
    <row r="4728" spans="1:8" x14ac:dyDescent="0.25">
      <c r="A4728" s="94"/>
      <c r="B4728" s="93"/>
      <c r="H4728" s="95"/>
    </row>
    <row r="4729" spans="1:8" x14ac:dyDescent="0.25">
      <c r="A4729" s="94"/>
      <c r="B4729" s="93"/>
      <c r="H4729" s="95"/>
    </row>
    <row r="4730" spans="1:8" x14ac:dyDescent="0.25">
      <c r="A4730" s="94"/>
      <c r="B4730" s="93"/>
      <c r="H4730" s="95"/>
    </row>
    <row r="4731" spans="1:8" x14ac:dyDescent="0.25">
      <c r="A4731" s="94"/>
      <c r="B4731" s="93"/>
      <c r="H4731" s="95"/>
    </row>
    <row r="4732" spans="1:8" x14ac:dyDescent="0.25">
      <c r="A4732" s="94"/>
      <c r="B4732" s="93"/>
      <c r="H4732" s="95"/>
    </row>
    <row r="4733" spans="1:8" x14ac:dyDescent="0.25">
      <c r="A4733" s="94"/>
      <c r="B4733" s="93"/>
      <c r="H4733" s="95"/>
    </row>
    <row r="4734" spans="1:8" x14ac:dyDescent="0.25">
      <c r="A4734" s="94"/>
      <c r="B4734" s="93"/>
      <c r="H4734" s="95"/>
    </row>
    <row r="4735" spans="1:8" x14ac:dyDescent="0.25">
      <c r="A4735" s="94"/>
      <c r="B4735" s="93"/>
      <c r="H4735" s="95"/>
    </row>
    <row r="4736" spans="1:8" x14ac:dyDescent="0.25">
      <c r="A4736" s="94"/>
      <c r="B4736" s="93"/>
      <c r="H4736" s="95"/>
    </row>
    <row r="4737" spans="1:8" x14ac:dyDescent="0.25">
      <c r="A4737" s="94"/>
      <c r="B4737" s="93"/>
      <c r="H4737" s="95"/>
    </row>
    <row r="4738" spans="1:8" x14ac:dyDescent="0.25">
      <c r="A4738" s="94"/>
      <c r="B4738" s="93"/>
      <c r="H4738" s="95"/>
    </row>
    <row r="4739" spans="1:8" x14ac:dyDescent="0.25">
      <c r="A4739" s="94"/>
      <c r="B4739" s="93"/>
      <c r="H4739" s="95"/>
    </row>
    <row r="4740" spans="1:8" x14ac:dyDescent="0.25">
      <c r="A4740" s="94"/>
      <c r="B4740" s="93"/>
      <c r="H4740" s="95"/>
    </row>
    <row r="4741" spans="1:8" x14ac:dyDescent="0.25">
      <c r="A4741" s="94"/>
      <c r="B4741" s="93"/>
      <c r="H4741" s="95"/>
    </row>
    <row r="4742" spans="1:8" x14ac:dyDescent="0.25">
      <c r="A4742" s="94"/>
      <c r="B4742" s="93"/>
      <c r="H4742" s="95"/>
    </row>
    <row r="4743" spans="1:8" x14ac:dyDescent="0.25">
      <c r="A4743" s="94"/>
      <c r="B4743" s="93"/>
      <c r="H4743" s="95"/>
    </row>
    <row r="4744" spans="1:8" x14ac:dyDescent="0.25">
      <c r="A4744" s="94"/>
      <c r="B4744" s="93"/>
      <c r="H4744" s="95"/>
    </row>
    <row r="4745" spans="1:8" x14ac:dyDescent="0.25">
      <c r="A4745" s="94"/>
      <c r="B4745" s="93"/>
      <c r="H4745" s="95"/>
    </row>
    <row r="4746" spans="1:8" x14ac:dyDescent="0.25">
      <c r="A4746" s="94"/>
      <c r="B4746" s="93"/>
      <c r="H4746" s="95"/>
    </row>
    <row r="4747" spans="1:8" x14ac:dyDescent="0.25">
      <c r="A4747" s="94"/>
      <c r="B4747" s="93"/>
      <c r="H4747" s="95"/>
    </row>
    <row r="4748" spans="1:8" x14ac:dyDescent="0.25">
      <c r="A4748" s="94"/>
      <c r="B4748" s="93"/>
      <c r="H4748" s="95"/>
    </row>
    <row r="4749" spans="1:8" x14ac:dyDescent="0.25">
      <c r="A4749" s="94"/>
      <c r="B4749" s="93"/>
      <c r="H4749" s="95"/>
    </row>
    <row r="4750" spans="1:8" x14ac:dyDescent="0.25">
      <c r="A4750" s="94"/>
      <c r="B4750" s="93"/>
      <c r="H4750" s="95"/>
    </row>
    <row r="4751" spans="1:8" x14ac:dyDescent="0.25">
      <c r="A4751" s="94"/>
      <c r="B4751" s="93"/>
      <c r="H4751" s="95"/>
    </row>
    <row r="4752" spans="1:8" x14ac:dyDescent="0.25">
      <c r="A4752" s="94"/>
      <c r="B4752" s="93"/>
      <c r="H4752" s="95"/>
    </row>
    <row r="4753" spans="1:8" x14ac:dyDescent="0.25">
      <c r="A4753" s="94"/>
      <c r="B4753" s="93"/>
      <c r="H4753" s="95"/>
    </row>
    <row r="4754" spans="1:8" x14ac:dyDescent="0.25">
      <c r="A4754" s="94"/>
      <c r="B4754" s="93"/>
      <c r="H4754" s="95"/>
    </row>
    <row r="4755" spans="1:8" x14ac:dyDescent="0.25">
      <c r="A4755" s="94"/>
      <c r="B4755" s="93"/>
      <c r="H4755" s="95"/>
    </row>
    <row r="4756" spans="1:8" x14ac:dyDescent="0.25">
      <c r="A4756" s="94"/>
      <c r="B4756" s="93"/>
      <c r="H4756" s="95"/>
    </row>
    <row r="4757" spans="1:8" x14ac:dyDescent="0.25">
      <c r="A4757" s="94"/>
      <c r="B4757" s="93"/>
      <c r="H4757" s="95"/>
    </row>
    <row r="4758" spans="1:8" x14ac:dyDescent="0.25">
      <c r="A4758" s="94"/>
      <c r="B4758" s="93"/>
      <c r="H4758" s="95"/>
    </row>
    <row r="4759" spans="1:8" x14ac:dyDescent="0.25">
      <c r="A4759" s="94"/>
      <c r="B4759" s="93"/>
      <c r="H4759" s="95"/>
    </row>
    <row r="4760" spans="1:8" x14ac:dyDescent="0.25">
      <c r="A4760" s="94"/>
      <c r="B4760" s="93"/>
      <c r="H4760" s="95"/>
    </row>
    <row r="4761" spans="1:8" x14ac:dyDescent="0.25">
      <c r="A4761" s="94"/>
      <c r="B4761" s="93"/>
      <c r="H4761" s="95"/>
    </row>
    <row r="4762" spans="1:8" x14ac:dyDescent="0.25">
      <c r="A4762" s="94"/>
      <c r="B4762" s="93"/>
      <c r="H4762" s="95"/>
    </row>
    <row r="4763" spans="1:8" x14ac:dyDescent="0.25">
      <c r="A4763" s="94"/>
      <c r="B4763" s="93"/>
      <c r="H4763" s="95"/>
    </row>
    <row r="4764" spans="1:8" x14ac:dyDescent="0.25">
      <c r="A4764" s="94"/>
      <c r="B4764" s="93"/>
      <c r="H4764" s="95"/>
    </row>
    <row r="4765" spans="1:8" x14ac:dyDescent="0.25">
      <c r="A4765" s="94"/>
      <c r="B4765" s="93"/>
      <c r="H4765" s="95"/>
    </row>
    <row r="4766" spans="1:8" x14ac:dyDescent="0.25">
      <c r="A4766" s="94"/>
      <c r="B4766" s="93"/>
      <c r="H4766" s="95"/>
    </row>
    <row r="4767" spans="1:8" x14ac:dyDescent="0.25">
      <c r="A4767" s="94"/>
      <c r="B4767" s="93"/>
      <c r="H4767" s="95"/>
    </row>
    <row r="4768" spans="1:8" x14ac:dyDescent="0.25">
      <c r="A4768" s="94"/>
      <c r="B4768" s="93"/>
      <c r="H4768" s="95"/>
    </row>
    <row r="4769" spans="1:8" x14ac:dyDescent="0.25">
      <c r="A4769" s="94"/>
      <c r="B4769" s="93"/>
      <c r="H4769" s="95"/>
    </row>
    <row r="4770" spans="1:8" x14ac:dyDescent="0.25">
      <c r="A4770" s="94"/>
      <c r="B4770" s="93"/>
      <c r="H4770" s="95"/>
    </row>
    <row r="4771" spans="1:8" x14ac:dyDescent="0.25">
      <c r="A4771" s="94"/>
      <c r="B4771" s="93"/>
      <c r="H4771" s="95"/>
    </row>
    <row r="4772" spans="1:8" x14ac:dyDescent="0.25">
      <c r="A4772" s="94"/>
      <c r="B4772" s="93"/>
      <c r="H4772" s="95"/>
    </row>
    <row r="4773" spans="1:8" x14ac:dyDescent="0.25">
      <c r="A4773" s="94"/>
      <c r="B4773" s="93"/>
      <c r="H4773" s="95"/>
    </row>
    <row r="4774" spans="1:8" x14ac:dyDescent="0.25">
      <c r="A4774" s="94"/>
      <c r="B4774" s="93"/>
      <c r="H4774" s="95"/>
    </row>
    <row r="4775" spans="1:8" x14ac:dyDescent="0.25">
      <c r="A4775" s="94"/>
      <c r="B4775" s="93"/>
      <c r="H4775" s="95"/>
    </row>
    <row r="4776" spans="1:8" x14ac:dyDescent="0.25">
      <c r="A4776" s="94"/>
      <c r="B4776" s="93"/>
      <c r="H4776" s="95"/>
    </row>
    <row r="4777" spans="1:8" x14ac:dyDescent="0.25">
      <c r="A4777" s="94"/>
      <c r="B4777" s="93"/>
      <c r="H4777" s="95"/>
    </row>
    <row r="4778" spans="1:8" x14ac:dyDescent="0.25">
      <c r="A4778" s="94"/>
      <c r="B4778" s="93"/>
      <c r="H4778" s="95"/>
    </row>
    <row r="4779" spans="1:8" x14ac:dyDescent="0.25">
      <c r="A4779" s="94"/>
      <c r="B4779" s="93"/>
      <c r="H4779" s="95"/>
    </row>
    <row r="4780" spans="1:8" x14ac:dyDescent="0.25">
      <c r="A4780" s="94"/>
      <c r="B4780" s="93"/>
      <c r="H4780" s="95"/>
    </row>
    <row r="4781" spans="1:8" x14ac:dyDescent="0.25">
      <c r="A4781" s="94"/>
      <c r="B4781" s="93"/>
      <c r="H4781" s="95"/>
    </row>
    <row r="4782" spans="1:8" x14ac:dyDescent="0.25">
      <c r="A4782" s="94"/>
      <c r="B4782" s="93"/>
      <c r="H4782" s="95"/>
    </row>
    <row r="4783" spans="1:8" x14ac:dyDescent="0.25">
      <c r="A4783" s="94"/>
      <c r="B4783" s="93"/>
      <c r="H4783" s="95"/>
    </row>
    <row r="4784" spans="1:8" x14ac:dyDescent="0.25">
      <c r="A4784" s="94"/>
      <c r="B4784" s="93"/>
      <c r="H4784" s="95"/>
    </row>
    <row r="4785" spans="1:8" x14ac:dyDescent="0.25">
      <c r="A4785" s="94"/>
      <c r="B4785" s="93"/>
      <c r="H4785" s="95"/>
    </row>
    <row r="4786" spans="1:8" x14ac:dyDescent="0.25">
      <c r="A4786" s="94"/>
      <c r="B4786" s="93"/>
      <c r="H4786" s="95"/>
    </row>
    <row r="4787" spans="1:8" x14ac:dyDescent="0.25">
      <c r="A4787" s="94"/>
      <c r="B4787" s="93"/>
      <c r="H4787" s="95"/>
    </row>
    <row r="4788" spans="1:8" x14ac:dyDescent="0.25">
      <c r="A4788" s="94"/>
      <c r="B4788" s="93"/>
      <c r="H4788" s="95"/>
    </row>
    <row r="4789" spans="1:8" x14ac:dyDescent="0.25">
      <c r="A4789" s="94"/>
      <c r="B4789" s="93"/>
      <c r="H4789" s="95"/>
    </row>
    <row r="4790" spans="1:8" x14ac:dyDescent="0.25">
      <c r="A4790" s="94"/>
      <c r="B4790" s="93"/>
      <c r="H4790" s="95"/>
    </row>
    <row r="4791" spans="1:8" x14ac:dyDescent="0.25">
      <c r="A4791" s="94"/>
      <c r="B4791" s="93"/>
      <c r="H4791" s="95"/>
    </row>
    <row r="4792" spans="1:8" x14ac:dyDescent="0.25">
      <c r="A4792" s="94"/>
      <c r="B4792" s="93"/>
      <c r="H4792" s="95"/>
    </row>
    <row r="4793" spans="1:8" x14ac:dyDescent="0.25">
      <c r="A4793" s="94"/>
      <c r="B4793" s="93"/>
      <c r="H4793" s="95"/>
    </row>
    <row r="4794" spans="1:8" x14ac:dyDescent="0.25">
      <c r="A4794" s="94"/>
      <c r="B4794" s="93"/>
      <c r="H4794" s="95"/>
    </row>
    <row r="4795" spans="1:8" x14ac:dyDescent="0.25">
      <c r="A4795" s="94"/>
      <c r="B4795" s="93"/>
      <c r="H4795" s="95"/>
    </row>
    <row r="4796" spans="1:8" x14ac:dyDescent="0.25">
      <c r="A4796" s="94"/>
      <c r="B4796" s="93"/>
      <c r="H4796" s="95"/>
    </row>
    <row r="4797" spans="1:8" x14ac:dyDescent="0.25">
      <c r="A4797" s="94"/>
      <c r="B4797" s="93"/>
      <c r="H4797" s="95"/>
    </row>
    <row r="4798" spans="1:8" x14ac:dyDescent="0.25">
      <c r="A4798" s="94"/>
      <c r="B4798" s="93"/>
      <c r="H4798" s="95"/>
    </row>
    <row r="4799" spans="1:8" x14ac:dyDescent="0.25">
      <c r="A4799" s="94"/>
      <c r="B4799" s="93"/>
      <c r="H4799" s="95"/>
    </row>
    <row r="4800" spans="1:8" x14ac:dyDescent="0.25">
      <c r="A4800" s="94"/>
      <c r="B4800" s="93"/>
      <c r="H4800" s="95"/>
    </row>
    <row r="4801" spans="1:8" x14ac:dyDescent="0.25">
      <c r="A4801" s="94"/>
      <c r="B4801" s="93"/>
      <c r="H4801" s="95"/>
    </row>
    <row r="4802" spans="1:8" x14ac:dyDescent="0.25">
      <c r="A4802" s="94"/>
      <c r="B4802" s="93"/>
      <c r="H4802" s="95"/>
    </row>
    <row r="4803" spans="1:8" x14ac:dyDescent="0.25">
      <c r="A4803" s="94"/>
      <c r="B4803" s="93"/>
      <c r="H4803" s="95"/>
    </row>
    <row r="4804" spans="1:8" x14ac:dyDescent="0.25">
      <c r="A4804" s="94"/>
      <c r="B4804" s="93"/>
      <c r="H4804" s="95"/>
    </row>
    <row r="4805" spans="1:8" x14ac:dyDescent="0.25">
      <c r="A4805" s="94"/>
      <c r="B4805" s="93"/>
      <c r="H4805" s="95"/>
    </row>
    <row r="4806" spans="1:8" x14ac:dyDescent="0.25">
      <c r="A4806" s="94"/>
      <c r="B4806" s="93"/>
      <c r="H4806" s="95"/>
    </row>
    <row r="4807" spans="1:8" x14ac:dyDescent="0.25">
      <c r="A4807" s="94"/>
      <c r="B4807" s="93"/>
      <c r="H4807" s="95"/>
    </row>
    <row r="4808" spans="1:8" x14ac:dyDescent="0.25">
      <c r="A4808" s="94"/>
      <c r="B4808" s="93"/>
      <c r="H4808" s="95"/>
    </row>
    <row r="4809" spans="1:8" x14ac:dyDescent="0.25">
      <c r="A4809" s="94"/>
      <c r="B4809" s="93"/>
      <c r="H4809" s="95"/>
    </row>
    <row r="4810" spans="1:8" x14ac:dyDescent="0.25">
      <c r="A4810" s="94"/>
      <c r="B4810" s="93"/>
      <c r="H4810" s="95"/>
    </row>
    <row r="4811" spans="1:8" x14ac:dyDescent="0.25">
      <c r="A4811" s="94"/>
      <c r="B4811" s="93"/>
      <c r="H4811" s="95"/>
    </row>
    <row r="4812" spans="1:8" x14ac:dyDescent="0.25">
      <c r="A4812" s="94"/>
      <c r="B4812" s="93"/>
      <c r="H4812" s="95"/>
    </row>
    <row r="4813" spans="1:8" x14ac:dyDescent="0.25">
      <c r="A4813" s="94"/>
      <c r="B4813" s="93"/>
      <c r="H4813" s="95"/>
    </row>
    <row r="4814" spans="1:8" x14ac:dyDescent="0.25">
      <c r="A4814" s="94"/>
      <c r="B4814" s="93"/>
      <c r="H4814" s="95"/>
    </row>
    <row r="4815" spans="1:8" x14ac:dyDescent="0.25">
      <c r="A4815" s="94"/>
      <c r="B4815" s="93"/>
      <c r="H4815" s="95"/>
    </row>
    <row r="4816" spans="1:8" x14ac:dyDescent="0.25">
      <c r="A4816" s="94"/>
      <c r="B4816" s="93"/>
      <c r="H4816" s="95"/>
    </row>
    <row r="4817" spans="1:8" x14ac:dyDescent="0.25">
      <c r="A4817" s="94"/>
      <c r="B4817" s="93"/>
      <c r="H4817" s="95"/>
    </row>
    <row r="4818" spans="1:8" x14ac:dyDescent="0.25">
      <c r="A4818" s="94"/>
      <c r="B4818" s="93"/>
      <c r="H4818" s="95"/>
    </row>
    <row r="4819" spans="1:8" x14ac:dyDescent="0.25">
      <c r="A4819" s="94"/>
      <c r="B4819" s="93"/>
      <c r="H4819" s="95"/>
    </row>
    <row r="4820" spans="1:8" x14ac:dyDescent="0.25">
      <c r="A4820" s="94"/>
      <c r="B4820" s="93"/>
      <c r="H4820" s="95"/>
    </row>
    <row r="4821" spans="1:8" x14ac:dyDescent="0.25">
      <c r="A4821" s="94"/>
      <c r="B4821" s="93"/>
      <c r="H4821" s="95"/>
    </row>
    <row r="4822" spans="1:8" x14ac:dyDescent="0.25">
      <c r="A4822" s="94"/>
      <c r="B4822" s="93"/>
      <c r="H4822" s="95"/>
    </row>
    <row r="4823" spans="1:8" x14ac:dyDescent="0.25">
      <c r="A4823" s="94"/>
      <c r="B4823" s="93"/>
      <c r="H4823" s="95"/>
    </row>
    <row r="4824" spans="1:8" x14ac:dyDescent="0.25">
      <c r="A4824" s="94"/>
      <c r="B4824" s="93"/>
      <c r="H4824" s="95"/>
    </row>
    <row r="4825" spans="1:8" x14ac:dyDescent="0.25">
      <c r="A4825" s="94"/>
      <c r="B4825" s="93"/>
      <c r="H4825" s="95"/>
    </row>
    <row r="4826" spans="1:8" x14ac:dyDescent="0.25">
      <c r="A4826" s="94"/>
      <c r="B4826" s="93"/>
      <c r="H4826" s="95"/>
    </row>
    <row r="4827" spans="1:8" x14ac:dyDescent="0.25">
      <c r="A4827" s="94"/>
      <c r="B4827" s="93"/>
      <c r="H4827" s="95"/>
    </row>
    <row r="4828" spans="1:8" x14ac:dyDescent="0.25">
      <c r="A4828" s="94"/>
      <c r="B4828" s="93"/>
      <c r="H4828" s="95"/>
    </row>
    <row r="4829" spans="1:8" x14ac:dyDescent="0.25">
      <c r="A4829" s="94"/>
      <c r="B4829" s="93"/>
      <c r="H4829" s="95"/>
    </row>
    <row r="4830" spans="1:8" x14ac:dyDescent="0.25">
      <c r="A4830" s="94"/>
      <c r="B4830" s="93"/>
      <c r="H4830" s="95"/>
    </row>
    <row r="4831" spans="1:8" x14ac:dyDescent="0.25">
      <c r="A4831" s="94"/>
      <c r="B4831" s="93"/>
      <c r="H4831" s="95"/>
    </row>
    <row r="4832" spans="1:8" x14ac:dyDescent="0.25">
      <c r="A4832" s="94"/>
      <c r="B4832" s="93"/>
      <c r="H4832" s="95"/>
    </row>
    <row r="4833" spans="1:8" x14ac:dyDescent="0.25">
      <c r="A4833" s="94"/>
      <c r="B4833" s="93"/>
      <c r="H4833" s="95"/>
    </row>
    <row r="4834" spans="1:8" x14ac:dyDescent="0.25">
      <c r="A4834" s="94"/>
      <c r="B4834" s="93"/>
      <c r="H4834" s="95"/>
    </row>
    <row r="4835" spans="1:8" x14ac:dyDescent="0.25">
      <c r="A4835" s="94"/>
      <c r="B4835" s="93"/>
      <c r="H4835" s="95"/>
    </row>
    <row r="4836" spans="1:8" x14ac:dyDescent="0.25">
      <c r="A4836" s="94"/>
      <c r="B4836" s="93"/>
      <c r="H4836" s="95"/>
    </row>
    <row r="4837" spans="1:8" x14ac:dyDescent="0.25">
      <c r="A4837" s="94"/>
      <c r="B4837" s="93"/>
      <c r="H4837" s="95"/>
    </row>
    <row r="4838" spans="1:8" x14ac:dyDescent="0.25">
      <c r="A4838" s="94"/>
      <c r="B4838" s="93"/>
      <c r="H4838" s="95"/>
    </row>
    <row r="4839" spans="1:8" x14ac:dyDescent="0.25">
      <c r="A4839" s="94"/>
      <c r="B4839" s="93"/>
      <c r="H4839" s="95"/>
    </row>
    <row r="4840" spans="1:8" x14ac:dyDescent="0.25">
      <c r="A4840" s="94"/>
      <c r="B4840" s="93"/>
      <c r="H4840" s="95"/>
    </row>
    <row r="4841" spans="1:8" x14ac:dyDescent="0.25">
      <c r="A4841" s="94"/>
      <c r="B4841" s="93"/>
      <c r="H4841" s="95"/>
    </row>
    <row r="4842" spans="1:8" x14ac:dyDescent="0.25">
      <c r="A4842" s="94"/>
      <c r="B4842" s="93"/>
      <c r="H4842" s="95"/>
    </row>
    <row r="4843" spans="1:8" x14ac:dyDescent="0.25">
      <c r="A4843" s="94"/>
      <c r="B4843" s="93"/>
      <c r="H4843" s="95"/>
    </row>
    <row r="4844" spans="1:8" x14ac:dyDescent="0.25">
      <c r="A4844" s="94"/>
      <c r="B4844" s="93"/>
      <c r="H4844" s="95"/>
    </row>
    <row r="4845" spans="1:8" x14ac:dyDescent="0.25">
      <c r="A4845" s="94"/>
      <c r="B4845" s="93"/>
      <c r="H4845" s="95"/>
    </row>
    <row r="4846" spans="1:8" x14ac:dyDescent="0.25">
      <c r="A4846" s="94"/>
      <c r="B4846" s="93"/>
      <c r="H4846" s="95"/>
    </row>
    <row r="4847" spans="1:8" x14ac:dyDescent="0.25">
      <c r="A4847" s="94"/>
      <c r="B4847" s="93"/>
      <c r="H4847" s="95"/>
    </row>
    <row r="4848" spans="1:8" x14ac:dyDescent="0.25">
      <c r="A4848" s="94"/>
      <c r="B4848" s="93"/>
      <c r="H4848" s="95"/>
    </row>
    <row r="4849" spans="1:8" x14ac:dyDescent="0.25">
      <c r="A4849" s="94"/>
      <c r="B4849" s="93"/>
      <c r="H4849" s="95"/>
    </row>
    <row r="4850" spans="1:8" x14ac:dyDescent="0.25">
      <c r="A4850" s="94"/>
      <c r="B4850" s="93"/>
      <c r="H4850" s="95"/>
    </row>
    <row r="4851" spans="1:8" x14ac:dyDescent="0.25">
      <c r="A4851" s="94"/>
      <c r="B4851" s="93"/>
      <c r="H4851" s="95"/>
    </row>
    <row r="4852" spans="1:8" x14ac:dyDescent="0.25">
      <c r="A4852" s="94"/>
      <c r="B4852" s="93"/>
      <c r="H4852" s="95"/>
    </row>
    <row r="4853" spans="1:8" x14ac:dyDescent="0.25">
      <c r="A4853" s="94"/>
      <c r="B4853" s="93"/>
      <c r="H4853" s="95"/>
    </row>
    <row r="4854" spans="1:8" x14ac:dyDescent="0.25">
      <c r="A4854" s="94"/>
      <c r="B4854" s="93"/>
      <c r="H4854" s="95"/>
    </row>
    <row r="4855" spans="1:8" x14ac:dyDescent="0.25">
      <c r="A4855" s="94"/>
      <c r="B4855" s="93"/>
      <c r="H4855" s="95"/>
    </row>
    <row r="4856" spans="1:8" x14ac:dyDescent="0.25">
      <c r="A4856" s="94"/>
      <c r="B4856" s="93"/>
      <c r="H4856" s="95"/>
    </row>
    <row r="4857" spans="1:8" x14ac:dyDescent="0.25">
      <c r="A4857" s="94"/>
      <c r="B4857" s="93"/>
      <c r="H4857" s="95"/>
    </row>
    <row r="4858" spans="1:8" x14ac:dyDescent="0.25">
      <c r="A4858" s="94"/>
      <c r="B4858" s="93"/>
      <c r="H4858" s="95"/>
    </row>
    <row r="4859" spans="1:8" x14ac:dyDescent="0.25">
      <c r="A4859" s="94"/>
      <c r="B4859" s="93"/>
      <c r="H4859" s="95"/>
    </row>
    <row r="4860" spans="1:8" x14ac:dyDescent="0.25">
      <c r="A4860" s="94"/>
      <c r="B4860" s="93"/>
      <c r="H4860" s="95"/>
    </row>
    <row r="4861" spans="1:8" x14ac:dyDescent="0.25">
      <c r="A4861" s="94"/>
      <c r="B4861" s="93"/>
      <c r="H4861" s="95"/>
    </row>
    <row r="4862" spans="1:8" x14ac:dyDescent="0.25">
      <c r="A4862" s="94"/>
      <c r="B4862" s="93"/>
      <c r="H4862" s="95"/>
    </row>
    <row r="4863" spans="1:8" x14ac:dyDescent="0.25">
      <c r="A4863" s="94"/>
      <c r="B4863" s="93"/>
      <c r="H4863" s="95"/>
    </row>
    <row r="4864" spans="1:8" x14ac:dyDescent="0.25">
      <c r="A4864" s="94"/>
      <c r="B4864" s="93"/>
      <c r="H4864" s="95"/>
    </row>
    <row r="4865" spans="1:8" x14ac:dyDescent="0.25">
      <c r="A4865" s="94"/>
      <c r="B4865" s="93"/>
      <c r="H4865" s="95"/>
    </row>
    <row r="4866" spans="1:8" x14ac:dyDescent="0.25">
      <c r="A4866" s="94"/>
      <c r="B4866" s="93"/>
      <c r="H4866" s="95"/>
    </row>
    <row r="4867" spans="1:8" x14ac:dyDescent="0.25">
      <c r="A4867" s="94"/>
      <c r="B4867" s="93"/>
      <c r="H4867" s="95"/>
    </row>
    <row r="4868" spans="1:8" x14ac:dyDescent="0.25">
      <c r="A4868" s="94"/>
      <c r="B4868" s="93"/>
      <c r="H4868" s="95"/>
    </row>
    <row r="4869" spans="1:8" x14ac:dyDescent="0.25">
      <c r="A4869" s="94"/>
      <c r="B4869" s="93"/>
      <c r="H4869" s="95"/>
    </row>
    <row r="4870" spans="1:8" x14ac:dyDescent="0.25">
      <c r="A4870" s="94"/>
      <c r="B4870" s="93"/>
      <c r="H4870" s="95"/>
    </row>
    <row r="4871" spans="1:8" x14ac:dyDescent="0.25">
      <c r="A4871" s="94"/>
      <c r="B4871" s="93"/>
      <c r="H4871" s="95"/>
    </row>
    <row r="4872" spans="1:8" x14ac:dyDescent="0.25">
      <c r="A4872" s="94"/>
      <c r="B4872" s="93"/>
      <c r="H4872" s="95"/>
    </row>
    <row r="4873" spans="1:8" x14ac:dyDescent="0.25">
      <c r="A4873" s="94"/>
      <c r="B4873" s="93"/>
      <c r="H4873" s="95"/>
    </row>
    <row r="4874" spans="1:8" x14ac:dyDescent="0.25">
      <c r="A4874" s="94"/>
      <c r="B4874" s="93"/>
      <c r="H4874" s="95"/>
    </row>
    <row r="4875" spans="1:8" x14ac:dyDescent="0.25">
      <c r="A4875" s="94"/>
      <c r="B4875" s="93"/>
      <c r="H4875" s="95"/>
    </row>
    <row r="4876" spans="1:8" x14ac:dyDescent="0.25">
      <c r="A4876" s="94"/>
      <c r="B4876" s="93"/>
      <c r="H4876" s="95"/>
    </row>
    <row r="4877" spans="1:8" x14ac:dyDescent="0.25">
      <c r="A4877" s="94"/>
      <c r="B4877" s="93"/>
      <c r="H4877" s="95"/>
    </row>
    <row r="4878" spans="1:8" x14ac:dyDescent="0.25">
      <c r="A4878" s="94"/>
      <c r="B4878" s="93"/>
      <c r="H4878" s="95"/>
    </row>
    <row r="4879" spans="1:8" x14ac:dyDescent="0.25">
      <c r="A4879" s="94"/>
      <c r="B4879" s="93"/>
      <c r="H4879" s="95"/>
    </row>
    <row r="4880" spans="1:8" x14ac:dyDescent="0.25">
      <c r="A4880" s="94"/>
      <c r="B4880" s="93"/>
      <c r="H4880" s="95"/>
    </row>
    <row r="4881" spans="1:8" x14ac:dyDescent="0.25">
      <c r="A4881" s="94"/>
      <c r="B4881" s="93"/>
      <c r="H4881" s="95"/>
    </row>
    <row r="4882" spans="1:8" x14ac:dyDescent="0.25">
      <c r="A4882" s="94"/>
      <c r="B4882" s="93"/>
      <c r="H4882" s="95"/>
    </row>
    <row r="4883" spans="1:8" x14ac:dyDescent="0.25">
      <c r="A4883" s="94"/>
      <c r="B4883" s="93"/>
      <c r="H4883" s="95"/>
    </row>
    <row r="4884" spans="1:8" x14ac:dyDescent="0.25">
      <c r="A4884" s="94"/>
      <c r="B4884" s="93"/>
      <c r="H4884" s="95"/>
    </row>
    <row r="4885" spans="1:8" x14ac:dyDescent="0.25">
      <c r="A4885" s="94"/>
      <c r="B4885" s="93"/>
      <c r="H4885" s="95"/>
    </row>
    <row r="4886" spans="1:8" x14ac:dyDescent="0.25">
      <c r="A4886" s="94"/>
      <c r="B4886" s="93"/>
      <c r="H4886" s="95"/>
    </row>
    <row r="4887" spans="1:8" x14ac:dyDescent="0.25">
      <c r="A4887" s="94"/>
      <c r="B4887" s="93"/>
      <c r="H4887" s="95"/>
    </row>
    <row r="4888" spans="1:8" x14ac:dyDescent="0.25">
      <c r="A4888" s="94"/>
      <c r="B4888" s="93"/>
      <c r="H4888" s="95"/>
    </row>
    <row r="4889" spans="1:8" x14ac:dyDescent="0.25">
      <c r="A4889" s="94"/>
      <c r="B4889" s="93"/>
      <c r="H4889" s="95"/>
    </row>
    <row r="4890" spans="1:8" x14ac:dyDescent="0.25">
      <c r="A4890" s="94"/>
      <c r="B4890" s="93"/>
      <c r="H4890" s="95"/>
    </row>
    <row r="4891" spans="1:8" x14ac:dyDescent="0.25">
      <c r="A4891" s="94"/>
      <c r="B4891" s="93"/>
      <c r="H4891" s="95"/>
    </row>
    <row r="4892" spans="1:8" x14ac:dyDescent="0.25">
      <c r="A4892" s="94"/>
      <c r="B4892" s="93"/>
      <c r="H4892" s="95"/>
    </row>
    <row r="4893" spans="1:8" x14ac:dyDescent="0.25">
      <c r="A4893" s="94"/>
      <c r="B4893" s="93"/>
      <c r="H4893" s="95"/>
    </row>
    <row r="4894" spans="1:8" x14ac:dyDescent="0.25">
      <c r="A4894" s="94"/>
      <c r="B4894" s="93"/>
      <c r="H4894" s="95"/>
    </row>
    <row r="4895" spans="1:8" x14ac:dyDescent="0.25">
      <c r="A4895" s="94"/>
      <c r="B4895" s="93"/>
      <c r="H4895" s="95"/>
    </row>
    <row r="4896" spans="1:8" x14ac:dyDescent="0.25">
      <c r="A4896" s="94"/>
      <c r="B4896" s="93"/>
      <c r="H4896" s="95"/>
    </row>
    <row r="4897" spans="1:8" x14ac:dyDescent="0.25">
      <c r="A4897" s="94"/>
      <c r="B4897" s="93"/>
      <c r="H4897" s="95"/>
    </row>
    <row r="4898" spans="1:8" x14ac:dyDescent="0.25">
      <c r="A4898" s="94"/>
      <c r="B4898" s="93"/>
      <c r="H4898" s="95"/>
    </row>
    <row r="4899" spans="1:8" x14ac:dyDescent="0.25">
      <c r="A4899" s="94"/>
      <c r="B4899" s="93"/>
      <c r="H4899" s="95"/>
    </row>
    <row r="4900" spans="1:8" x14ac:dyDescent="0.25">
      <c r="A4900" s="94"/>
      <c r="B4900" s="93"/>
      <c r="H4900" s="95"/>
    </row>
    <row r="4901" spans="1:8" x14ac:dyDescent="0.25">
      <c r="A4901" s="94"/>
      <c r="B4901" s="93"/>
      <c r="H4901" s="95"/>
    </row>
    <row r="4902" spans="1:8" x14ac:dyDescent="0.25">
      <c r="A4902" s="94"/>
      <c r="B4902" s="93"/>
      <c r="H4902" s="95"/>
    </row>
    <row r="4903" spans="1:8" x14ac:dyDescent="0.25">
      <c r="A4903" s="94"/>
      <c r="B4903" s="93"/>
      <c r="H4903" s="95"/>
    </row>
    <row r="4904" spans="1:8" x14ac:dyDescent="0.25">
      <c r="A4904" s="94"/>
      <c r="B4904" s="93"/>
      <c r="H4904" s="95"/>
    </row>
    <row r="4905" spans="1:8" x14ac:dyDescent="0.25">
      <c r="A4905" s="94"/>
      <c r="B4905" s="93"/>
      <c r="H4905" s="95"/>
    </row>
    <row r="4906" spans="1:8" x14ac:dyDescent="0.25">
      <c r="A4906" s="94"/>
      <c r="B4906" s="93"/>
      <c r="H4906" s="95"/>
    </row>
    <row r="4907" spans="1:8" x14ac:dyDescent="0.25">
      <c r="A4907" s="94"/>
      <c r="B4907" s="93"/>
      <c r="H4907" s="95"/>
    </row>
    <row r="4908" spans="1:8" x14ac:dyDescent="0.25">
      <c r="A4908" s="94"/>
      <c r="B4908" s="93"/>
      <c r="H4908" s="95"/>
    </row>
    <row r="4909" spans="1:8" x14ac:dyDescent="0.25">
      <c r="A4909" s="94"/>
      <c r="B4909" s="93"/>
      <c r="H4909" s="95"/>
    </row>
    <row r="4910" spans="1:8" x14ac:dyDescent="0.25">
      <c r="A4910" s="94"/>
      <c r="B4910" s="93"/>
      <c r="H4910" s="95"/>
    </row>
    <row r="4911" spans="1:8" x14ac:dyDescent="0.25">
      <c r="A4911" s="94"/>
      <c r="B4911" s="93"/>
      <c r="H4911" s="95"/>
    </row>
    <row r="4912" spans="1:8" x14ac:dyDescent="0.25">
      <c r="A4912" s="94"/>
      <c r="B4912" s="93"/>
      <c r="H4912" s="95"/>
    </row>
    <row r="4913" spans="1:8" x14ac:dyDescent="0.25">
      <c r="A4913" s="94"/>
      <c r="B4913" s="93"/>
      <c r="H4913" s="95"/>
    </row>
    <row r="4914" spans="1:8" x14ac:dyDescent="0.25">
      <c r="A4914" s="94"/>
      <c r="B4914" s="93"/>
      <c r="H4914" s="95"/>
    </row>
    <row r="4915" spans="1:8" x14ac:dyDescent="0.25">
      <c r="A4915" s="94"/>
      <c r="B4915" s="93"/>
      <c r="H4915" s="95"/>
    </row>
    <row r="4916" spans="1:8" x14ac:dyDescent="0.25">
      <c r="A4916" s="94"/>
      <c r="B4916" s="93"/>
      <c r="H4916" s="95"/>
    </row>
    <row r="4917" spans="1:8" x14ac:dyDescent="0.25">
      <c r="A4917" s="94"/>
      <c r="B4917" s="93"/>
      <c r="H4917" s="95"/>
    </row>
    <row r="4918" spans="1:8" x14ac:dyDescent="0.25">
      <c r="A4918" s="94"/>
      <c r="B4918" s="93"/>
      <c r="H4918" s="95"/>
    </row>
    <row r="4919" spans="1:8" x14ac:dyDescent="0.25">
      <c r="A4919" s="94"/>
      <c r="B4919" s="93"/>
      <c r="H4919" s="95"/>
    </row>
    <row r="4920" spans="1:8" x14ac:dyDescent="0.25">
      <c r="A4920" s="94"/>
      <c r="B4920" s="93"/>
      <c r="H4920" s="95"/>
    </row>
    <row r="4921" spans="1:8" x14ac:dyDescent="0.25">
      <c r="A4921" s="94"/>
      <c r="B4921" s="93"/>
      <c r="H4921" s="95"/>
    </row>
    <row r="4922" spans="1:8" x14ac:dyDescent="0.25">
      <c r="A4922" s="94"/>
      <c r="B4922" s="93"/>
      <c r="H4922" s="95"/>
    </row>
    <row r="4923" spans="1:8" x14ac:dyDescent="0.25">
      <c r="A4923" s="94"/>
      <c r="B4923" s="93"/>
      <c r="H4923" s="95"/>
    </row>
    <row r="4924" spans="1:8" x14ac:dyDescent="0.25">
      <c r="A4924" s="94"/>
      <c r="B4924" s="93"/>
      <c r="H4924" s="95"/>
    </row>
    <row r="4925" spans="1:8" x14ac:dyDescent="0.25">
      <c r="A4925" s="94"/>
      <c r="B4925" s="93"/>
      <c r="H4925" s="95"/>
    </row>
    <row r="4926" spans="1:8" x14ac:dyDescent="0.25">
      <c r="A4926" s="94"/>
      <c r="B4926" s="93"/>
      <c r="H4926" s="95"/>
    </row>
    <row r="4927" spans="1:8" x14ac:dyDescent="0.25">
      <c r="A4927" s="94"/>
      <c r="B4927" s="93"/>
      <c r="H4927" s="95"/>
    </row>
    <row r="4928" spans="1:8" x14ac:dyDescent="0.25">
      <c r="A4928" s="94"/>
      <c r="B4928" s="93"/>
      <c r="H4928" s="95"/>
    </row>
    <row r="4929" spans="1:8" x14ac:dyDescent="0.25">
      <c r="A4929" s="94"/>
      <c r="B4929" s="93"/>
      <c r="H4929" s="95"/>
    </row>
    <row r="4930" spans="1:8" x14ac:dyDescent="0.25">
      <c r="A4930" s="94"/>
      <c r="B4930" s="93"/>
      <c r="H4930" s="95"/>
    </row>
    <row r="4931" spans="1:8" x14ac:dyDescent="0.25">
      <c r="A4931" s="94"/>
      <c r="B4931" s="93"/>
      <c r="H4931" s="95"/>
    </row>
    <row r="4932" spans="1:8" x14ac:dyDescent="0.25">
      <c r="A4932" s="94"/>
      <c r="B4932" s="93"/>
      <c r="H4932" s="95"/>
    </row>
    <row r="4933" spans="1:8" x14ac:dyDescent="0.25">
      <c r="A4933" s="94"/>
      <c r="B4933" s="93"/>
      <c r="H4933" s="95"/>
    </row>
    <row r="4934" spans="1:8" x14ac:dyDescent="0.25">
      <c r="A4934" s="94"/>
      <c r="B4934" s="93"/>
      <c r="H4934" s="95"/>
    </row>
    <row r="4935" spans="1:8" x14ac:dyDescent="0.25">
      <c r="A4935" s="94"/>
      <c r="B4935" s="93"/>
      <c r="H4935" s="95"/>
    </row>
    <row r="4936" spans="1:8" x14ac:dyDescent="0.25">
      <c r="A4936" s="94"/>
      <c r="B4936" s="93"/>
      <c r="H4936" s="95"/>
    </row>
    <row r="4937" spans="1:8" x14ac:dyDescent="0.25">
      <c r="A4937" s="94"/>
      <c r="B4937" s="93"/>
      <c r="H4937" s="95"/>
    </row>
    <row r="4938" spans="1:8" x14ac:dyDescent="0.25">
      <c r="A4938" s="94"/>
      <c r="B4938" s="93"/>
      <c r="H4938" s="95"/>
    </row>
    <row r="4939" spans="1:8" x14ac:dyDescent="0.25">
      <c r="A4939" s="94"/>
      <c r="B4939" s="93"/>
      <c r="H4939" s="95"/>
    </row>
    <row r="4940" spans="1:8" x14ac:dyDescent="0.25">
      <c r="A4940" s="94"/>
      <c r="B4940" s="93"/>
      <c r="H4940" s="95"/>
    </row>
    <row r="4941" spans="1:8" x14ac:dyDescent="0.25">
      <c r="A4941" s="94"/>
      <c r="B4941" s="93"/>
      <c r="H4941" s="95"/>
    </row>
    <row r="4942" spans="1:8" x14ac:dyDescent="0.25">
      <c r="A4942" s="94"/>
      <c r="B4942" s="93"/>
      <c r="H4942" s="95"/>
    </row>
    <row r="4943" spans="1:8" x14ac:dyDescent="0.25">
      <c r="A4943" s="94"/>
      <c r="B4943" s="93"/>
      <c r="H4943" s="95"/>
    </row>
    <row r="4944" spans="1:8" x14ac:dyDescent="0.25">
      <c r="A4944" s="94"/>
      <c r="B4944" s="93"/>
      <c r="H4944" s="95"/>
    </row>
    <row r="4945" spans="1:8" x14ac:dyDescent="0.25">
      <c r="A4945" s="94"/>
      <c r="B4945" s="93"/>
      <c r="H4945" s="95"/>
    </row>
    <row r="4946" spans="1:8" x14ac:dyDescent="0.25">
      <c r="A4946" s="94"/>
      <c r="B4946" s="93"/>
      <c r="H4946" s="95"/>
    </row>
    <row r="4947" spans="1:8" x14ac:dyDescent="0.25">
      <c r="A4947" s="94"/>
      <c r="B4947" s="93"/>
      <c r="H4947" s="95"/>
    </row>
    <row r="4948" spans="1:8" x14ac:dyDescent="0.25">
      <c r="A4948" s="94"/>
      <c r="B4948" s="93"/>
      <c r="H4948" s="95"/>
    </row>
    <row r="4949" spans="1:8" x14ac:dyDescent="0.25">
      <c r="A4949" s="94"/>
      <c r="B4949" s="93"/>
      <c r="H4949" s="95"/>
    </row>
    <row r="4950" spans="1:8" x14ac:dyDescent="0.25">
      <c r="A4950" s="94"/>
      <c r="B4950" s="93"/>
      <c r="H4950" s="95"/>
    </row>
    <row r="4951" spans="1:8" x14ac:dyDescent="0.25">
      <c r="A4951" s="94"/>
      <c r="B4951" s="93"/>
      <c r="H4951" s="95"/>
    </row>
    <row r="4952" spans="1:8" x14ac:dyDescent="0.25">
      <c r="A4952" s="94"/>
      <c r="B4952" s="93"/>
      <c r="H4952" s="95"/>
    </row>
    <row r="4953" spans="1:8" x14ac:dyDescent="0.25">
      <c r="A4953" s="94"/>
      <c r="B4953" s="93"/>
      <c r="H4953" s="95"/>
    </row>
    <row r="4954" spans="1:8" x14ac:dyDescent="0.25">
      <c r="A4954" s="94"/>
      <c r="B4954" s="93"/>
      <c r="H4954" s="95"/>
    </row>
    <row r="4955" spans="1:8" x14ac:dyDescent="0.25">
      <c r="A4955" s="94"/>
      <c r="B4955" s="93"/>
      <c r="H4955" s="95"/>
    </row>
    <row r="4956" spans="1:8" x14ac:dyDescent="0.25">
      <c r="A4956" s="94"/>
      <c r="B4956" s="93"/>
      <c r="H4956" s="95"/>
    </row>
    <row r="4957" spans="1:8" x14ac:dyDescent="0.25">
      <c r="A4957" s="94"/>
      <c r="B4957" s="93"/>
      <c r="H4957" s="95"/>
    </row>
    <row r="4958" spans="1:8" x14ac:dyDescent="0.25">
      <c r="A4958" s="94"/>
      <c r="B4958" s="93"/>
      <c r="H4958" s="95"/>
    </row>
    <row r="4959" spans="1:8" x14ac:dyDescent="0.25">
      <c r="A4959" s="94"/>
      <c r="B4959" s="93"/>
      <c r="H4959" s="95"/>
    </row>
    <row r="4960" spans="1:8" x14ac:dyDescent="0.25">
      <c r="A4960" s="94"/>
      <c r="B4960" s="93"/>
      <c r="H4960" s="95"/>
    </row>
    <row r="4961" spans="1:8" x14ac:dyDescent="0.25">
      <c r="A4961" s="94"/>
      <c r="B4961" s="93"/>
      <c r="H4961" s="95"/>
    </row>
    <row r="4962" spans="1:8" x14ac:dyDescent="0.25">
      <c r="A4962" s="94"/>
      <c r="B4962" s="93"/>
      <c r="H4962" s="95"/>
    </row>
    <row r="4963" spans="1:8" x14ac:dyDescent="0.25">
      <c r="A4963" s="94"/>
      <c r="B4963" s="93"/>
      <c r="H4963" s="95"/>
    </row>
    <row r="4964" spans="1:8" x14ac:dyDescent="0.25">
      <c r="A4964" s="94"/>
      <c r="B4964" s="93"/>
      <c r="H4964" s="95"/>
    </row>
    <row r="4965" spans="1:8" x14ac:dyDescent="0.25">
      <c r="A4965" s="94"/>
      <c r="B4965" s="93"/>
      <c r="H4965" s="95"/>
    </row>
    <row r="4966" spans="1:8" x14ac:dyDescent="0.25">
      <c r="A4966" s="94"/>
      <c r="B4966" s="93"/>
      <c r="H4966" s="95"/>
    </row>
    <row r="4967" spans="1:8" x14ac:dyDescent="0.25">
      <c r="A4967" s="94"/>
      <c r="B4967" s="93"/>
      <c r="H4967" s="95"/>
    </row>
    <row r="4968" spans="1:8" x14ac:dyDescent="0.25">
      <c r="A4968" s="94"/>
      <c r="B4968" s="93"/>
      <c r="H4968" s="95"/>
    </row>
    <row r="4969" spans="1:8" x14ac:dyDescent="0.25">
      <c r="A4969" s="94"/>
      <c r="B4969" s="93"/>
      <c r="H4969" s="95"/>
    </row>
    <row r="4970" spans="1:8" x14ac:dyDescent="0.25">
      <c r="A4970" s="94"/>
      <c r="B4970" s="93"/>
      <c r="H4970" s="95"/>
    </row>
    <row r="4971" spans="1:8" x14ac:dyDescent="0.25">
      <c r="A4971" s="94"/>
      <c r="B4971" s="93"/>
      <c r="H4971" s="95"/>
    </row>
    <row r="4972" spans="1:8" x14ac:dyDescent="0.25">
      <c r="A4972" s="94"/>
      <c r="B4972" s="93"/>
      <c r="H4972" s="95"/>
    </row>
    <row r="4973" spans="1:8" x14ac:dyDescent="0.25">
      <c r="A4973" s="94"/>
      <c r="B4973" s="93"/>
      <c r="H4973" s="95"/>
    </row>
    <row r="4974" spans="1:8" x14ac:dyDescent="0.25">
      <c r="A4974" s="94"/>
      <c r="B4974" s="93"/>
      <c r="H4974" s="95"/>
    </row>
    <row r="4975" spans="1:8" x14ac:dyDescent="0.25">
      <c r="A4975" s="94"/>
      <c r="B4975" s="93"/>
      <c r="H4975" s="95"/>
    </row>
    <row r="4976" spans="1:8" x14ac:dyDescent="0.25">
      <c r="A4976" s="94"/>
      <c r="B4976" s="93"/>
      <c r="H4976" s="95"/>
    </row>
    <row r="4977" spans="1:8" x14ac:dyDescent="0.25">
      <c r="A4977" s="94"/>
      <c r="B4977" s="93"/>
      <c r="H4977" s="95"/>
    </row>
    <row r="4978" spans="1:8" x14ac:dyDescent="0.25">
      <c r="A4978" s="94"/>
      <c r="B4978" s="93"/>
      <c r="H4978" s="95"/>
    </row>
    <row r="4979" spans="1:8" x14ac:dyDescent="0.25">
      <c r="A4979" s="94"/>
      <c r="B4979" s="93"/>
      <c r="H4979" s="95"/>
    </row>
    <row r="4980" spans="1:8" x14ac:dyDescent="0.25">
      <c r="A4980" s="94"/>
      <c r="B4980" s="93"/>
      <c r="H4980" s="95"/>
    </row>
    <row r="4981" spans="1:8" x14ac:dyDescent="0.25">
      <c r="A4981" s="94"/>
      <c r="B4981" s="93"/>
      <c r="H4981" s="95"/>
    </row>
    <row r="4982" spans="1:8" x14ac:dyDescent="0.25">
      <c r="A4982" s="94"/>
      <c r="B4982" s="93"/>
      <c r="H4982" s="95"/>
    </row>
    <row r="4983" spans="1:8" x14ac:dyDescent="0.25">
      <c r="A4983" s="94"/>
      <c r="B4983" s="93"/>
      <c r="H4983" s="95"/>
    </row>
    <row r="4984" spans="1:8" x14ac:dyDescent="0.25">
      <c r="A4984" s="94"/>
      <c r="B4984" s="93"/>
      <c r="H4984" s="95"/>
    </row>
    <row r="4985" spans="1:8" x14ac:dyDescent="0.25">
      <c r="A4985" s="94"/>
      <c r="B4985" s="93"/>
      <c r="H4985" s="95"/>
    </row>
    <row r="4986" spans="1:8" x14ac:dyDescent="0.25">
      <c r="A4986" s="94"/>
      <c r="B4986" s="93"/>
      <c r="H4986" s="95"/>
    </row>
    <row r="4987" spans="1:8" x14ac:dyDescent="0.25">
      <c r="A4987" s="94"/>
      <c r="B4987" s="93"/>
      <c r="H4987" s="95"/>
    </row>
    <row r="4988" spans="1:8" x14ac:dyDescent="0.25">
      <c r="A4988" s="94"/>
      <c r="B4988" s="93"/>
      <c r="H4988" s="95"/>
    </row>
    <row r="4989" spans="1:8" x14ac:dyDescent="0.25">
      <c r="A4989" s="94"/>
      <c r="B4989" s="93"/>
      <c r="H4989" s="95"/>
    </row>
    <row r="4990" spans="1:8" x14ac:dyDescent="0.25">
      <c r="A4990" s="94"/>
      <c r="B4990" s="93"/>
      <c r="H4990" s="95"/>
    </row>
    <row r="4991" spans="1:8" x14ac:dyDescent="0.25">
      <c r="A4991" s="94"/>
      <c r="B4991" s="93"/>
      <c r="H4991" s="95"/>
    </row>
    <row r="4992" spans="1:8" x14ac:dyDescent="0.25">
      <c r="A4992" s="94"/>
      <c r="B4992" s="93"/>
      <c r="H4992" s="95"/>
    </row>
    <row r="4993" spans="1:8" x14ac:dyDescent="0.25">
      <c r="A4993" s="94"/>
      <c r="B4993" s="93"/>
      <c r="H4993" s="95"/>
    </row>
    <row r="4994" spans="1:8" x14ac:dyDescent="0.25">
      <c r="A4994" s="94"/>
      <c r="B4994" s="93"/>
      <c r="H4994" s="95"/>
    </row>
    <row r="4995" spans="1:8" x14ac:dyDescent="0.25">
      <c r="A4995" s="94"/>
      <c r="B4995" s="93"/>
      <c r="H4995" s="95"/>
    </row>
    <row r="4996" spans="1:8" x14ac:dyDescent="0.25">
      <c r="A4996" s="94"/>
      <c r="B4996" s="93"/>
      <c r="H4996" s="95"/>
    </row>
    <row r="4997" spans="1:8" x14ac:dyDescent="0.25">
      <c r="A4997" s="94"/>
      <c r="B4997" s="93"/>
      <c r="H4997" s="95"/>
    </row>
    <row r="4998" spans="1:8" x14ac:dyDescent="0.25">
      <c r="A4998" s="94"/>
      <c r="B4998" s="93"/>
      <c r="H4998" s="95"/>
    </row>
    <row r="4999" spans="1:8" x14ac:dyDescent="0.25">
      <c r="A4999" s="94"/>
      <c r="B4999" s="93"/>
      <c r="H4999" s="95"/>
    </row>
    <row r="5000" spans="1:8" x14ac:dyDescent="0.25">
      <c r="A5000" s="94"/>
      <c r="B5000" s="93"/>
      <c r="H5000" s="95"/>
    </row>
    <row r="5001" spans="1:8" x14ac:dyDescent="0.25">
      <c r="A5001" s="94"/>
      <c r="B5001" s="93"/>
      <c r="H5001" s="95"/>
    </row>
    <row r="5002" spans="1:8" x14ac:dyDescent="0.25">
      <c r="A5002" s="94"/>
      <c r="B5002" s="93"/>
      <c r="H5002" s="95"/>
    </row>
    <row r="5003" spans="1:8" x14ac:dyDescent="0.25">
      <c r="A5003" s="94"/>
      <c r="B5003" s="93"/>
      <c r="H5003" s="95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0" t="s">
        <v>386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</row>
    <row r="2" spans="1:27" ht="19.899999999999999" customHeight="1" x14ac:dyDescent="0.25">
      <c r="A2" s="111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</row>
    <row r="3" spans="1:27" ht="24" customHeight="1" x14ac:dyDescent="0.25">
      <c r="A3" s="83" t="s">
        <v>383</v>
      </c>
      <c r="B3" s="83" t="s">
        <v>199</v>
      </c>
      <c r="C3" s="83" t="s">
        <v>179</v>
      </c>
      <c r="D3" s="83" t="s">
        <v>114</v>
      </c>
      <c r="E3" s="83" t="s">
        <v>384</v>
      </c>
      <c r="F3" s="83" t="s">
        <v>291</v>
      </c>
      <c r="K3" s="83" t="s">
        <v>383</v>
      </c>
      <c r="L3" s="83" t="s">
        <v>199</v>
      </c>
      <c r="M3" s="83" t="s">
        <v>179</v>
      </c>
      <c r="N3" s="83" t="s">
        <v>114</v>
      </c>
      <c r="O3" s="83" t="s">
        <v>384</v>
      </c>
      <c r="P3" s="83" t="s">
        <v>291</v>
      </c>
      <c r="U3" s="83" t="s">
        <v>383</v>
      </c>
      <c r="V3" s="83" t="s">
        <v>199</v>
      </c>
      <c r="W3" s="83" t="s">
        <v>179</v>
      </c>
      <c r="X3" s="83" t="s">
        <v>114</v>
      </c>
      <c r="Y3" s="83" t="s">
        <v>384</v>
      </c>
      <c r="Z3" s="83" t="s">
        <v>291</v>
      </c>
    </row>
    <row r="4" spans="1:27" x14ac:dyDescent="0.25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25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25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25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25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25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25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25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25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25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25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25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25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25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25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25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25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25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25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25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25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25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25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25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25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25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25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25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25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25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25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25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25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25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25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25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25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25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25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25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25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25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25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25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25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25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25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25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25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25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25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25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25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25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25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25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25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25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25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25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25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25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25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25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25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25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25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25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25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25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25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25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25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25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25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25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25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25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25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25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25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25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25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25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25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25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25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25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25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25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25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25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25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25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25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25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25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25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25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25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25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25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25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25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25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25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25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25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25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25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25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25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25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25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25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25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25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25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25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25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25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25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25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25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25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25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25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25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25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25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25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25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25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25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25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25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25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25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25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25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25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25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25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25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25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25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25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25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25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25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25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25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25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25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25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25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25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25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25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25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25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25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25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25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25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25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25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25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25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25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25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25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25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25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25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25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25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25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25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25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25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25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25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25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25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25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25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25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25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25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25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25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25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25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25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25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25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25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25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25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25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25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25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25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25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25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25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25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25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25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25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25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25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25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25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25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25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25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25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25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25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25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25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25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25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25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25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25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25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25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25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25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25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25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25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25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25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25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25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25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25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25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25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25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25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25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25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25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25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25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25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25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25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25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25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25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25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25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25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25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25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25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25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25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25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25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25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25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25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25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25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25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25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25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25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25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25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25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25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25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25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25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25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25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25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25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25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25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25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25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25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25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25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25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25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25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25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25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25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25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25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25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25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25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25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25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25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25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25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25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25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25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25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25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25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25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25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25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25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25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25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25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25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25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25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25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25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25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25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25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25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25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25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25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25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25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25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25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25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25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25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25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25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25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25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25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25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25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25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25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25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25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25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25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25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25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25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25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25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25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25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25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25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25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25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25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25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25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25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25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25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25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25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25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25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25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25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25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25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25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25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25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25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25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25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25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25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25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25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25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25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25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25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25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25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25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25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25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25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25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25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25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25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25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25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25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25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25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25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25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25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25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25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25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25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25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25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25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25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25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25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25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25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25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25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25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25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25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25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25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25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25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25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25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25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25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25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25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25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25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25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25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25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25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25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25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25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25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25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25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25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25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25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25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25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25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25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25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25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25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25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25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25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25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25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25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25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25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25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25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25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25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25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25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25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25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25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25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25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25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25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25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25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25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25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25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25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25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25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25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25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25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25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25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25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25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25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25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25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25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25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25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25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25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25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25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25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25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25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25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25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25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25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25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25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25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25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25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25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25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25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25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25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25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25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25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25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25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25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25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25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25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25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25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25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25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25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25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25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25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25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25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25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25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25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25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25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25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25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25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25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25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25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25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25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25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25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25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25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25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25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25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25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25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25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25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25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25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25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25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25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25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25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25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25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25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25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25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25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25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25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25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25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25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25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25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25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25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25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25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25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25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25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25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25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25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25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25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25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25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25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25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25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25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25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25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25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25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25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25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25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25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25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25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25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25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25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25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25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25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25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25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25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25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25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25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25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25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25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25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25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25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25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25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25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25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25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25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25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25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25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25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25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25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25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25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25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25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25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25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25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25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25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25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25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25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25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25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25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25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25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25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25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25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25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25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25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25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25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25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25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25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25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25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25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25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25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25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25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25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25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25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25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25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25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25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25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25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25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25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25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25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25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25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25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25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25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25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25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25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25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25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25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25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25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25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25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25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25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25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25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25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25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25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25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25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25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25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25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25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25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25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25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25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25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25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25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25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25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25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25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25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25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25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25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25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25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25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25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25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25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25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25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25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25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25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25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25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25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25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25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25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25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25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25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25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25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25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25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25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25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25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25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25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25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25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25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25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25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25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25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25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25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25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25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25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25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25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25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25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25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25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25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25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25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25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25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25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25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25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25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25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25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25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25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25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25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25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25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25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25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25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25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25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25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25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25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25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25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25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25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25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25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25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25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25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25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25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25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25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25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25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25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25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25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25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25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25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25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25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25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25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25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25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25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25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25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25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25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25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25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25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25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25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25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25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25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25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25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25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25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25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25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25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25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25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25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25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25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25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25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25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25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25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25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25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25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25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25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25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25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25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25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25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25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25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25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25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25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25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25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25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25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25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25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25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25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25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25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25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25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25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25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25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25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25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25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25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25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25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25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25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25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25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25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25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25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25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25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25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25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25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25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25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25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25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25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25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25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25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25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25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25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25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25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25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25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25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25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25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25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25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25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25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25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25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25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25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25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25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25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25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25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25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25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25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25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25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25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25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25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25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25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25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25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25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25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25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25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25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25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25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25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25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25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25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25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25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25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25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25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25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25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25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25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25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25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25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25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25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25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25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25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25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25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25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25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25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25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25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25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25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25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25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25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25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25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25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25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25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25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25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25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25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25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25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25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25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25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25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25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25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25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25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25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25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25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25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25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25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25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25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25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25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25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25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25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25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25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25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25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25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25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25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25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25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25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25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25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25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25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25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25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25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25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25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25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25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25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25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25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25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25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25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25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25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25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25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25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25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25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25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25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25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25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25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25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25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25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25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25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25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25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25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25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25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25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25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25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25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25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25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25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25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25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25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25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25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25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25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25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25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25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25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25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25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25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25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25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25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25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25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25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25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25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25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25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25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25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25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25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25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25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25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25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25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25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25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25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25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25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25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25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25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25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25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25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25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25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25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25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25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25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25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25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25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25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25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25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25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25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25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25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25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25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25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25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25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25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25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25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25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25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25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25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25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25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25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25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25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25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25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25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25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25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25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25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25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25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25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25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25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25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25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25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25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25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25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25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25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25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25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25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25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25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25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25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25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25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25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25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25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25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25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25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25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25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25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25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25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25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25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25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25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25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25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25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25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25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25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25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25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25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25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25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25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25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25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25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25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25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25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25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25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25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25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25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25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25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25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25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25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25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25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25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25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25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25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25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25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25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25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25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25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25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25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25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25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25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25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25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25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25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25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25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25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25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25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25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25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25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25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25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25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25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25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25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25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25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25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25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25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25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25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25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25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25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25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25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25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25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25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25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25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25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25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25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25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25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25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25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25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25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25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25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25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25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25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25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25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25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25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25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25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25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25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25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25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25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25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25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25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25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25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25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25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25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25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25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25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25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25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25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25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25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25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25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25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25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25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25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25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25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25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25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25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25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25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25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25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25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25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25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25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25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25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25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25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25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25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25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25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25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25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25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25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25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25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25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25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25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25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25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25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25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25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25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25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25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25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25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25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25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25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25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25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25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25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25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25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25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25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25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25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25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25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25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25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25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25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25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25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25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25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25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25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25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25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25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25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25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25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25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25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25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25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25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25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25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25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25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25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25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25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25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25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25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25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25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25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25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25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25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25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25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25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25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25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25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25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25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25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25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25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25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25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25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25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25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25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25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25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25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25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25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25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25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25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25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25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25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25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25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25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25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25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25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25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25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25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25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25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25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25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25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25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25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25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25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25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25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25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25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25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25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25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25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25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25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25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25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25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25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25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25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25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25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25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25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25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25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25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25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25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25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25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25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25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25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25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25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25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25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25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25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25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25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25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25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25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25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25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25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25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25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25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25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25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25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25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25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25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25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25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25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25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25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25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25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25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25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25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25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25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25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25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25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25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25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25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25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25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25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25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25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25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25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25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25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25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25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25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25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25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25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25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25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25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25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25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25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25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25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25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25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25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25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25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25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25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25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25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25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25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25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25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25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25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25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25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25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25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25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25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25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25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25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25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25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25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25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25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25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25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25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25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25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25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25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25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25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25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25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25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25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25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25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25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25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25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25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25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25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25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25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25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25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25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25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25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25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25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25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25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25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25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25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25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25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25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25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25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25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25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25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25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25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25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25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25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25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25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25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25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25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25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25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25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25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25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25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25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25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25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25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25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25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25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25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25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25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25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25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25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25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25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25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25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25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25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25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25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25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25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25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25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25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25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25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25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25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25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25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25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25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25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25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25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25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25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25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25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25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25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25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25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25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25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25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25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25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25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25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25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25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25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25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25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25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25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25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25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25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25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25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25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25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25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25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25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25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25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25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25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25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25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25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25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25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25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25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25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25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25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25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25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25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25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25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25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25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25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25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25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25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25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25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25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25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25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25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25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25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25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25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25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25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25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25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25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25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25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25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25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25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25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25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25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25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25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25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25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25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25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25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25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25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25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25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25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25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25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25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25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25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25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25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25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25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25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25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25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25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25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25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25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25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25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25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25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25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25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25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25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25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25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25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25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25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25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25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25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25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25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25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25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25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25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25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25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25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25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25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25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25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25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25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25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25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25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25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25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25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25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25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25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25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25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25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25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25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25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25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25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25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25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25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25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25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25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25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25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25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25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25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25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25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25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25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25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25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25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25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25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25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25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25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25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25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25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25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25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25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25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25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25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25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25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25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25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25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25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25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25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25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25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25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25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25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25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25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25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25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25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25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25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25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25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25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25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25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25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25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25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25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25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25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25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25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25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25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25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25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25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25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25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25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25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25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25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25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25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25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25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25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25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25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25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25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25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25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25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25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25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25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25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25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25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25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25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25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25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25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25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25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25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25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25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25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25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25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25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25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25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25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25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25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25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25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25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25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25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25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25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25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25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25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25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25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25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25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25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25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25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25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25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25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25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25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25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25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25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25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25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25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25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25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25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25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25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25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25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25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25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25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25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25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25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25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25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25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25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25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25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25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25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25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25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25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25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25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25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25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25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25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25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25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25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25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25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25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25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25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25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25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25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25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25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25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25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25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25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25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25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25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25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25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25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25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25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25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25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25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25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25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25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25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25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25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25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25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25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25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25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25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25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25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25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25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25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25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25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25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25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25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25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25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25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25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25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25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25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25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25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25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25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25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25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25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25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25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25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25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25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25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25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25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25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25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25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25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25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25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25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25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25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25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25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25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25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25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25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25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25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25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25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25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25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25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25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25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25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25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25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25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25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25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25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25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25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25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25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25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25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25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25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25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25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25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25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25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25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25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25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25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25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25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25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25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25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25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25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25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25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25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25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25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25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25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25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25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25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25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25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25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25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25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25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25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25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25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25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25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25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25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25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25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25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25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25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25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25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25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25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25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25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25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25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25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25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25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25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25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25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25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25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25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25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25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25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25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25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25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25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25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25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25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25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25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25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25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25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25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25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25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25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25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25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25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25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25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25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25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25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25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25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25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25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25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25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25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25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25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25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25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25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25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25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25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25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25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25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25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25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25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25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25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25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25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25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25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25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25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25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25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25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25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25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25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25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25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25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25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25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25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25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25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25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25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25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25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25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25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25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25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25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25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25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25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25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25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25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25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25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25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25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25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25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25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25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25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25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25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25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25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25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25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25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25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25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25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25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25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25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25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25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25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25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25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25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25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25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25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25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25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25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25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25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25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25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25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25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25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25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25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25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25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25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25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25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25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25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25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25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25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25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25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25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25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25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25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25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25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25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25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25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25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25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25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25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25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25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25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25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25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25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25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25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25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25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25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25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25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25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25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25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25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25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25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25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25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25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25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25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25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25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25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25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25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25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25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25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25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25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25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25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25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25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25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25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25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25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25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25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25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25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25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25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25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25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25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25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25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25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25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25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25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25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25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25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25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25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25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25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25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25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25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25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25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25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25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25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25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25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25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25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25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25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25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25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25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25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25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25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25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25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25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25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25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25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25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25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25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25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25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25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25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25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25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25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25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25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25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25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25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25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25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25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25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25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25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25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25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25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25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25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25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25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25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25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25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25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25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25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25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25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25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25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25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25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25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25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25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25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25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25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25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25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25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25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25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25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25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25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25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25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25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25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25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25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25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25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25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25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25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25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25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25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25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25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25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25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25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25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25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25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25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25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25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25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25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25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25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25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25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25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25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25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25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25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25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25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25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25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25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25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25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25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25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25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25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25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25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25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25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25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25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25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25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25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25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25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25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25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25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25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25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25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25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25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25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25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25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25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25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25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25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25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25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25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25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25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25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25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25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25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25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25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25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25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25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25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25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25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25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25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25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25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25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25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25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25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25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25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25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25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25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25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25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25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25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25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25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25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25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25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25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25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25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25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25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25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25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25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25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25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25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25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25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25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25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25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25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25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25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25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25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25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25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25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25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25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25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25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25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25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25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25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25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25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25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25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25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25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25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25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25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25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25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25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25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25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25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25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25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25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25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25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25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25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25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25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25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25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25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25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25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25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25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25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25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25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25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25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25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25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25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25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25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25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25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25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25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25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25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25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25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25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25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25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25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25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25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25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25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25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25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25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25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25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25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25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25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25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25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25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25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25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25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25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25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25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25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25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25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25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25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25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25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25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25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25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25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25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25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25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25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25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25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25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25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25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25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25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25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25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25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25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25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25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25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25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25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25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25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25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25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25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25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25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25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25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25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25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25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25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25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25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25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25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25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25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25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25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25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25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25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25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25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25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25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25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25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25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25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25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25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25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25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25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25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25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25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25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25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25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25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25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25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25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25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25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25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25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25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25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25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25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25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25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25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25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25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25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25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25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25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25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25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25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25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25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25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25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25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25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25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25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25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25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25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25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25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25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25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25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25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25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25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25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25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25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25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25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25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25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25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25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25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25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25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25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25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25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25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25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25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25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25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25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25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25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25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25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25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25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25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25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25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25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25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25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25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25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25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25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25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25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25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25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25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25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25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25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25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25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25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25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25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25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25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25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25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25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25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25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25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25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25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25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25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25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25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25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25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25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25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25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25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25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25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25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25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25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25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25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25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25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25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25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25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25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25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25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25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25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25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25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25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25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25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25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25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25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25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25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25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25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25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25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25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25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25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25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25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25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25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25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25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25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25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25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25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25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25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25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25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25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25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25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25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25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25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25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25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25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25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25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25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25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25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25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25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25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25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25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25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25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25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25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25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25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25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25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25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25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25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25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25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25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25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25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25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25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25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25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25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25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25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25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25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25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25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25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25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25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25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25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25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25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25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25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25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25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25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25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25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25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25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25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6" t="s">
        <v>0</v>
      </c>
      <c r="B1" s="109"/>
      <c r="C1" s="109"/>
      <c r="D1" s="109"/>
      <c r="E1" s="109"/>
      <c r="F1" s="109"/>
      <c r="G1" s="109"/>
      <c r="H1" s="109"/>
    </row>
    <row r="2" spans="1:8" ht="19.899999999999999" customHeight="1" x14ac:dyDescent="0.25">
      <c r="A2" s="117" t="s">
        <v>1</v>
      </c>
      <c r="B2" s="109"/>
      <c r="C2" s="109"/>
      <c r="D2" s="109"/>
      <c r="E2" s="109"/>
      <c r="F2" s="109"/>
      <c r="G2" s="109"/>
      <c r="H2" s="109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3" t="s">
        <v>15</v>
      </c>
      <c r="D12" s="114"/>
      <c r="E12" s="114"/>
      <c r="F12" s="114"/>
      <c r="G12" s="115"/>
    </row>
    <row r="13" spans="1:8" x14ac:dyDescent="0.25">
      <c r="B13" s="4" t="s">
        <v>16</v>
      </c>
      <c r="C13" s="113" t="s">
        <v>17</v>
      </c>
      <c r="D13" s="114"/>
      <c r="E13" s="114"/>
      <c r="F13" s="114"/>
      <c r="G13" s="115"/>
    </row>
    <row r="14" spans="1:8" x14ac:dyDescent="0.25">
      <c r="B14" s="4" t="s">
        <v>18</v>
      </c>
      <c r="C14" s="113" t="s">
        <v>19</v>
      </c>
      <c r="D14" s="114"/>
      <c r="E14" s="114"/>
      <c r="F14" s="114"/>
      <c r="G14" s="115"/>
    </row>
    <row r="15" spans="1:8" x14ac:dyDescent="0.25">
      <c r="B15" s="4" t="s">
        <v>20</v>
      </c>
      <c r="C15" s="113" t="s">
        <v>21</v>
      </c>
      <c r="D15" s="114"/>
      <c r="E15" s="114"/>
      <c r="F15" s="114"/>
      <c r="G15" s="115"/>
    </row>
    <row r="16" spans="1:8" x14ac:dyDescent="0.25">
      <c r="B16" s="4" t="s">
        <v>22</v>
      </c>
      <c r="C16" s="113" t="s">
        <v>23</v>
      </c>
      <c r="D16" s="114"/>
      <c r="E16" s="114"/>
      <c r="F16" s="114"/>
      <c r="G16" s="115"/>
    </row>
    <row r="17" spans="2:7" x14ac:dyDescent="0.25">
      <c r="B17" s="4" t="s">
        <v>24</v>
      </c>
      <c r="C17" s="113" t="s">
        <v>25</v>
      </c>
      <c r="D17" s="114"/>
      <c r="E17" s="114"/>
      <c r="F17" s="114"/>
      <c r="G17" s="115"/>
    </row>
    <row r="18" spans="2:7" x14ac:dyDescent="0.25">
      <c r="B18" s="4" t="s">
        <v>26</v>
      </c>
      <c r="C18" s="113" t="s">
        <v>27</v>
      </c>
      <c r="D18" s="114"/>
      <c r="E18" s="114"/>
      <c r="F18" s="114"/>
      <c r="G18" s="115"/>
    </row>
    <row r="19" spans="2:7" x14ac:dyDescent="0.25">
      <c r="B19" s="4" t="s">
        <v>28</v>
      </c>
      <c r="C19" s="113" t="s">
        <v>29</v>
      </c>
      <c r="D19" s="114"/>
      <c r="E19" s="114"/>
      <c r="F19" s="114"/>
      <c r="G19" s="115"/>
    </row>
    <row r="20" spans="2:7" x14ac:dyDescent="0.25">
      <c r="B20" s="4" t="s">
        <v>30</v>
      </c>
      <c r="C20" s="113" t="s">
        <v>31</v>
      </c>
      <c r="D20" s="114"/>
      <c r="E20" s="114"/>
      <c r="F20" s="114"/>
      <c r="G20" s="115"/>
    </row>
    <row r="22" spans="2:7" ht="15.75" x14ac:dyDescent="0.25">
      <c r="B22" s="1" t="s">
        <v>32</v>
      </c>
    </row>
    <row r="23" spans="2:7" x14ac:dyDescent="0.25">
      <c r="B23" s="112" t="s">
        <v>33</v>
      </c>
      <c r="C23" s="109"/>
      <c r="D23" s="109"/>
      <c r="E23" s="109"/>
      <c r="F23" s="109"/>
      <c r="G23" s="109"/>
    </row>
    <row r="24" spans="2:7" x14ac:dyDescent="0.25">
      <c r="B24" s="112" t="s">
        <v>34</v>
      </c>
      <c r="C24" s="109"/>
      <c r="D24" s="109"/>
      <c r="E24" s="109"/>
      <c r="F24" s="109"/>
      <c r="G24" s="109"/>
    </row>
    <row r="25" spans="2:7" x14ac:dyDescent="0.25">
      <c r="B25" s="112" t="s">
        <v>35</v>
      </c>
      <c r="C25" s="109"/>
      <c r="D25" s="109"/>
      <c r="E25" s="109"/>
      <c r="F25" s="109"/>
      <c r="G25" s="109"/>
    </row>
    <row r="26" spans="2:7" x14ac:dyDescent="0.25">
      <c r="B26" s="112" t="s">
        <v>36</v>
      </c>
      <c r="C26" s="109"/>
      <c r="D26" s="109"/>
      <c r="E26" s="109"/>
      <c r="F26" s="109"/>
      <c r="G26" s="109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6" t="s">
        <v>37</v>
      </c>
      <c r="B1" s="109"/>
      <c r="C1" s="109"/>
      <c r="D1" s="109"/>
      <c r="E1" s="109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18" t="s">
        <v>54</v>
      </c>
      <c r="C19" s="109"/>
      <c r="D19" s="109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18" t="s">
        <v>58</v>
      </c>
      <c r="C24" s="109"/>
      <c r="D24" s="109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16" t="s">
        <v>111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</row>
    <row r="2" spans="1:36" ht="19.899999999999999" customHeight="1" x14ac:dyDescent="0.25">
      <c r="A2" s="119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16" t="s">
        <v>193</v>
      </c>
      <c r="B1" s="109"/>
      <c r="C1" s="109"/>
      <c r="D1" s="109"/>
      <c r="E1" s="109"/>
      <c r="F1" s="109"/>
      <c r="H1" s="34"/>
      <c r="K1" s="122" t="s">
        <v>194</v>
      </c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D1" s="35" t="s">
        <v>195</v>
      </c>
    </row>
    <row r="2" spans="1:56" ht="19.899999999999999" customHeight="1" x14ac:dyDescent="0.25">
      <c r="A2" s="117" t="s">
        <v>196</v>
      </c>
      <c r="B2" s="109"/>
      <c r="C2" s="109"/>
      <c r="D2" s="109"/>
      <c r="E2" s="109"/>
      <c r="F2" s="109"/>
      <c r="H2" s="120" t="s">
        <v>197</v>
      </c>
      <c r="I2" s="109"/>
      <c r="J2" s="109"/>
      <c r="K2" s="121" t="s">
        <v>198</v>
      </c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D2" s="5" t="str">
        <f>IF(Configuração!$C$26="","",("QC-"&amp;Configuração!$C$26&amp;TEXT(1,"00")))</f>
        <v>QC-52261101</v>
      </c>
    </row>
    <row r="3" spans="1:56" ht="28.15" customHeight="1" x14ac:dyDescent="0.25">
      <c r="A3" s="17" t="s">
        <v>383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384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385</v>
      </c>
      <c r="BD3" s="5" t="str">
        <f>IF(Configuração!$C$26="","",("QC-"&amp;Configuração!$C$26&amp;TEXT(2,"00")))</f>
        <v>QC-52261102</v>
      </c>
    </row>
    <row r="4" spans="1:56" x14ac:dyDescent="0.25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382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25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382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25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382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25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382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25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382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25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382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25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382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25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382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25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382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25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382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25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382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25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382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25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382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382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382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382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382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382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382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382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382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382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382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382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382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382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382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382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382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382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382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382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382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382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382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382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382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382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382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382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382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382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382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382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382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382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382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382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382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382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382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382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382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382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382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382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382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382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382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382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382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382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382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382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382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382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382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382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382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382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382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382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382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382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382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382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382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382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382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382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382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382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382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382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382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382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382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382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382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382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382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382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382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382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382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382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382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382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382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382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382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382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382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382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382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382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382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382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382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382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382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382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382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382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382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382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382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382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382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382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382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382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382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382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382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382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382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382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382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382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382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382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382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382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382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382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382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382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382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382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382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382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382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382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382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382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382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382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382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382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382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382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382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382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382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382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382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382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382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382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382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382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382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382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382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382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382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382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382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382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382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382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382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382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382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382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382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382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382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382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382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382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382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382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382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382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382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382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382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382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382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382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382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382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382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382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382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382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382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382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382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382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382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382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382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382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382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382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382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382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382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382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382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382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382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382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382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382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382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382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382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382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382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382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382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382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382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382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382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382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382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382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382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382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382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382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382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382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382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382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382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382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382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382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382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382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382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382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382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382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382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382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382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382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382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382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382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382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382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382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382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382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382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382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382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382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382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382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382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382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382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382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382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382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382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382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382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382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382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382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382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382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382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382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382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382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382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382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382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382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382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382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382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382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382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382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382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382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382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382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382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382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382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382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382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382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382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382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382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382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382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382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382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382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382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382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382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382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382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382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382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382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382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382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382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382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382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382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382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382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382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382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382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382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382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382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382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382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382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382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382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382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382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382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382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382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382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382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382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382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382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382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382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382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382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382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382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382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382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382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382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382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382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382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382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382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382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382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382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382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382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382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382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382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382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382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382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382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382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382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382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382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382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382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382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382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382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382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382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382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382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382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382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382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382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382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382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382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382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382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382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382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382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382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382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382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382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382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382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382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382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382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382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382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382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382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382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382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382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382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382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382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382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382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382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382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382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382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382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382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382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382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382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382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382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382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382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382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382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382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382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382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382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382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382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382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382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382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382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382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382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382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382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382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382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382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382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382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382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382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382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382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382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382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382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382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382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382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382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382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382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382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382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382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382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382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382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382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382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382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382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382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382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382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382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382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382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382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382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382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382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382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382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382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382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382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382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382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382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382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382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382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382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382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382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382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382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382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382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382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382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382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382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382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382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382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382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382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382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382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382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382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382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382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382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382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382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382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382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382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382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382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382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382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382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382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382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382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382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382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382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382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382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382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382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382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382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382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382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382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382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382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382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382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382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382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382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382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382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382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382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382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382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382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382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382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382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382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382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382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382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382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382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382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382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382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382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382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382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382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382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382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382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382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382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382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382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382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382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382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382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382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382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382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382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382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382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382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382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382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382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382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382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382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382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382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382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382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382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382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382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382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382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382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382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382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382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382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382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382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382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382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382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382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382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382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382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382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382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382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382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382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382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382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382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382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382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382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382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382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382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382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382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382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382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382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382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382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382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382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382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382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382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382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382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382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382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382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382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382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382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382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382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382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382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382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382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382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382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382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382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382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382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382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382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382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382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382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382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382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382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382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382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382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382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382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382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382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382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382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382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382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382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382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382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382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382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382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382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382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382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382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382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382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382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382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382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382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382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382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382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382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382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382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382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382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382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382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382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382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382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382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382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382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382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382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382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382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382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382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382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382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382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382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382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382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382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382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382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382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382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382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382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382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382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382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382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382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382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382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382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382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382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382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382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382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382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382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382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382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382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382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382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382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382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382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382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382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382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382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382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382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382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382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382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382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382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382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382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382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382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382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382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382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382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382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382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382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382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382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382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382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382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382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382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382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382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382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382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382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382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382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382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382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382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382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382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382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382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382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382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382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382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382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382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382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382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382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382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382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382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382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382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382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382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382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382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382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382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382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382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382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382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382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382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382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382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382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382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382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382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382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382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382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382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382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382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382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382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382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382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382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382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382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382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382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382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382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382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382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382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382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382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382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382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382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382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382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382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382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382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382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382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382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382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382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382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382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382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382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382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382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382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382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382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382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382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382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382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382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382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382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382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382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382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382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382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382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382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382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382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382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382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382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382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382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382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382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382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382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382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382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382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382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382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382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382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382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382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382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382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382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382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382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382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382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382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382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382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382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382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382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382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382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382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382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382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382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382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382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382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382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382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382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382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382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382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382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382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382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382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382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382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382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382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382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382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382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382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382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382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382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382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382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382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382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382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382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382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382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382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382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382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382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382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382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382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382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382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382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382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382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382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382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382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382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382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382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382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382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382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382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382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382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382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382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382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382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382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382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382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382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382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382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382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382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382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382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382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382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382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382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382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382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382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382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382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382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382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382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382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382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382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382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382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382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382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382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382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382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382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382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382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382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382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382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382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382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382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382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382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382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382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382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382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382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382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382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382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382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382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382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382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382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382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382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382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382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382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382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382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382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382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382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382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382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382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382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382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382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382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382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382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382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382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382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382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382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382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382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382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382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382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382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382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382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382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382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382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382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382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382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382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382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382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382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382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382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382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382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382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382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382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382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382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382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382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382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382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382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382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382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382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382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382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382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382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382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382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382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382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382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382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382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382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382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382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382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382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382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382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382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382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382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382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382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382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382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382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382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382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382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382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382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382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382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382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382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382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382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382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382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382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382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382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382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382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382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382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382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382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382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382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382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382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382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382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382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382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382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382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382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382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382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382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382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382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382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382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382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382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382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382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382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382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382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382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382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382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382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382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382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382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382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382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382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382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382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382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382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382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382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382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382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382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382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382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382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382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382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382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382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382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382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382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382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382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382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382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382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382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382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382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382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382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382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382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382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382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382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382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382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382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382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382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382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382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382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382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382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382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382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382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382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382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382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382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382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382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382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382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382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382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382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382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382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382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382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382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382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382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382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382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382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382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382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382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382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382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382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382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382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382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382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382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382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382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382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382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382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382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382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382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382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382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382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382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382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382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382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382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382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382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382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382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382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382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382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382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382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382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382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382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382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382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382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382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382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382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382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382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382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382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382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382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382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382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382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382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382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382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382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382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382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382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382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382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382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382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382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382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382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382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382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382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382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382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382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382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382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382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382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382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382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382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382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382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382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382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382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382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382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382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382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382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382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382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382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382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382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382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382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382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382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382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382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382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382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382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382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382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382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382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382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382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382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382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382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382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382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382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382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382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382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382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382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382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382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382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382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382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382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382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382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382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382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382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382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382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382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382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382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382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382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382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382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382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382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382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382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382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382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382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382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382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382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382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382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382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382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382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382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382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382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382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382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382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382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382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382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382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382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382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382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382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382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382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382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382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382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382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382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382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382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382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382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382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382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382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382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382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382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382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382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382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382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382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382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382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382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382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382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382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382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382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382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382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382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382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382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382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382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382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382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382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382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382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382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382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382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382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382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382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382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382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382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382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382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382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382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382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382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382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382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382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382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382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382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382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382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382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382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382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382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382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382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382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382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382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382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382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382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382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382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382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382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382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382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382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382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382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382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382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382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382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382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382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382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382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382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382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382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382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382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382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382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382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382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382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382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382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382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382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382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382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382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382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382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382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382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382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382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382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382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382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382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382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382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382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382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382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382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382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382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382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382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382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382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382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382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382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382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382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382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382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25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25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25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25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25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25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25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25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25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25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25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25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25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25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25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25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25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25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25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25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25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25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25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25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25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25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25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25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25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25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25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25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25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25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25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25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25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25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25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25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25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25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25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25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25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25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25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25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25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25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25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25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25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25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25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25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25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25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25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25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25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25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25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25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25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25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25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25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25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25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25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25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25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25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25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25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25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25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25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25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25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25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25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25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25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25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25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25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25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25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25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25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25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25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25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25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25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25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25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25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25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25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25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25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25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25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25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25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25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25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25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25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25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25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25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25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25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25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25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25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25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25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25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25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25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25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25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25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25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25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25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25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25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25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25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25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25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25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25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25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25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25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4"/>
  <sheetViews>
    <sheetView showGridLines="0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9.7109375" customWidth="1"/>
    <col min="11" max="11" width="15.7109375" customWidth="1"/>
    <col min="12" max="12" width="16.7109375" customWidth="1"/>
    <col min="13" max="13" width="15.7109375" customWidth="1"/>
    <col min="14" max="14" width="13.7109375" customWidth="1"/>
    <col min="15" max="15" width="22.7109375" customWidth="1"/>
    <col min="16" max="16" width="24.7109375" customWidth="1"/>
    <col min="17" max="17" width="18.7109375" customWidth="1"/>
    <col min="18" max="18" width="7" customWidth="1"/>
  </cols>
  <sheetData>
    <row r="1" spans="1:18" ht="40.15" customHeight="1" x14ac:dyDescent="0.25">
      <c r="A1" s="116" t="s">
        <v>275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</row>
    <row r="2" spans="1:18" ht="19.899999999999999" customHeight="1" x14ac:dyDescent="0.25">
      <c r="A2" s="117" t="s">
        <v>276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</row>
    <row r="3" spans="1:18" ht="17.25" x14ac:dyDescent="0.25">
      <c r="A3" s="46" t="s">
        <v>277</v>
      </c>
      <c r="B3" s="51">
        <v>2</v>
      </c>
      <c r="C3" s="123" t="str">
        <f>IFERROR(INDEX(Analitos!$A$4:$A$43,$B$3),"")</f>
        <v>RBC</v>
      </c>
      <c r="D3" s="109"/>
      <c r="F3" s="46" t="s">
        <v>278</v>
      </c>
      <c r="G3" s="52"/>
      <c r="H3" s="109"/>
      <c r="I3" s="109"/>
      <c r="M3" s="53" t="b">
        <v>0</v>
      </c>
      <c r="N3" s="53" t="b">
        <v>0</v>
      </c>
      <c r="O3" s="12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9"/>
      <c r="Q3" s="109"/>
      <c r="R3" s="109"/>
    </row>
    <row r="4" spans="1:18" x14ac:dyDescent="0.25">
      <c r="A4" s="120" t="s">
        <v>279</v>
      </c>
      <c r="B4" s="109"/>
      <c r="C4" s="125" t="str">
        <f>"Analito "&amp;$B$3&amp;" de "&amp;SUMPRODUCT(--(Analitos!$A$4:$A$43&lt;&gt;""))&amp;"    ·    Lote em uso: "&amp;loteAtivo</f>
        <v>Analito 2 de 28    ·    Lote em uso: 522611</v>
      </c>
      <c r="D4" s="109"/>
      <c r="E4" s="109"/>
      <c r="F4" s="46" t="s">
        <v>280</v>
      </c>
      <c r="G4" s="52"/>
      <c r="M4" s="53" t="b">
        <v>0</v>
      </c>
      <c r="N4" s="53" t="b">
        <v>0</v>
      </c>
      <c r="O4" s="109"/>
      <c r="P4" s="109"/>
      <c r="Q4" s="109"/>
      <c r="R4" s="109"/>
    </row>
    <row r="5" spans="1:18" x14ac:dyDescent="0.25">
      <c r="A5" s="124" t="s">
        <v>281</v>
      </c>
      <c r="B5" s="109"/>
      <c r="C5" s="109"/>
      <c r="D5" s="109"/>
      <c r="E5" s="109"/>
      <c r="F5" s="109"/>
      <c r="G5" s="109"/>
      <c r="H5" s="109"/>
      <c r="I5" s="109"/>
      <c r="J5" s="109"/>
      <c r="L5" s="124" t="s">
        <v>282</v>
      </c>
      <c r="M5" s="109"/>
      <c r="N5" s="109"/>
      <c r="O5" s="109"/>
      <c r="P5" s="109"/>
      <c r="Q5" s="109"/>
      <c r="R5" s="109"/>
    </row>
    <row r="6" spans="1:18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25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 t="str">
        <f>IFERROR(INDEX(Estatística!$J$7:$J$130,MATCH(selAnalito,Estatística!$A$7:$A$130,0)),"")</f>
        <v/>
      </c>
      <c r="H7" s="49">
        <f>IF($E7="","",$E7*1.65+IF(ISNUMBER($G7),$G7,0))</f>
        <v>1.3371659015953647</v>
      </c>
      <c r="I7" s="50">
        <f>IF(OR($E7="",$E7=0,$F7=""),"",($F7-IF(ISNUMBER($G7),$G7,0))/$E7)</f>
        <v>4.9358123716178959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25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 t="str">
        <f>IFERROR(INDEX(Estatística!$J$7:$J$130,MATCH(selAnalito,Estatística!$A$7:$A$130,0)),"")</f>
        <v/>
      </c>
      <c r="H8" s="49">
        <f>IF($E8="","",$E8*1.65+IF(ISNUMBER($G8),$G8,0))</f>
        <v>1.1153483657047307</v>
      </c>
      <c r="I8" s="50">
        <f>IF(OR($E8="",$E8=0,$F8=""),"",($F8-IF(ISNUMBER($G8),$G8,0))/$E8)</f>
        <v>5.9174336942071024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25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 t="str">
        <f>IFERROR(INDEX(Estatística!$J$7:$J$130,MATCH(selAnalito,Estatística!$A$7:$A$130,0)),"")</f>
        <v/>
      </c>
      <c r="H9" s="49">
        <f>IF($E9="","",$E9*1.65+IF(ISNUMBER($G9),$G9,0))</f>
        <v>1.1100715101222642</v>
      </c>
      <c r="I9" s="50">
        <f>IF(OR($E9="",$E9=0,$F9=""),"",($F9-IF(ISNUMBER($G9),$G9,0))/$E9)</f>
        <v>5.9455629117740978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  <row r="41" spans="10:17" ht="17.25" x14ac:dyDescent="0.3">
      <c r="J41" s="139" t="s">
        <v>1037</v>
      </c>
    </row>
    <row r="42" spans="10:17" x14ac:dyDescent="0.25">
      <c r="J42" s="140" t="s">
        <v>1038</v>
      </c>
    </row>
    <row r="43" spans="10:17" ht="32.1" customHeight="1" x14ac:dyDescent="0.25">
      <c r="J43" s="103" t="s">
        <v>200</v>
      </c>
      <c r="K43" s="103" t="s">
        <v>1039</v>
      </c>
      <c r="L43" s="103" t="s">
        <v>1040</v>
      </c>
      <c r="M43" s="103" t="s">
        <v>287</v>
      </c>
      <c r="N43" s="103" t="s">
        <v>290</v>
      </c>
      <c r="O43" s="103" t="s">
        <v>341</v>
      </c>
      <c r="P43" s="103" t="s">
        <v>1028</v>
      </c>
      <c r="Q43" s="103" t="s">
        <v>1029</v>
      </c>
    </row>
    <row r="44" spans="10:17" x14ac:dyDescent="0.25">
      <c r="J44" t="s">
        <v>298</v>
      </c>
      <c r="K44" s="145" t="str">
        <f>IFERROR(INDEX(Estatística!$F$14:$F$93,MATCH(selAnalito&amp;"|"&amp;1,Estatística!$AB$14:$AB$93,0)),"")</f>
        <v/>
      </c>
      <c r="L44" s="145" t="str">
        <f>IFERROR(INDEX(Estatística!$G$14:$G$93,MATCH(selAnalito&amp;"|"&amp;1,Estatística!$AB$14:$AB$93,0)),"")</f>
        <v/>
      </c>
      <c r="M44" s="145" t="str">
        <f>IFERROR(INDEX(Estatística!$K$14:$K$93,MATCH(selAnalito&amp;"|"&amp;1,Estatística!$AB$14:$AB$93,0)),"")</f>
        <v/>
      </c>
      <c r="N44" s="145" t="str">
        <f>IFERROR(INDEX(Estatística!$L$14:$L$93,MATCH(selAnalito&amp;"|"&amp;1,Estatística!$AB$14:$AB$93,0)),"")</f>
        <v/>
      </c>
      <c r="O44" t="str">
        <f>IFERROR(INDEX(Estatística!$M$14:$M$93,MATCH(selAnalito&amp;"|"&amp;1,Estatística!$AB$14:$AB$93,0)),"")</f>
        <v/>
      </c>
      <c r="P44" s="142" t="str">
        <f>IFERROR(INDEX(Estatística!$V$14:$V$93,MATCH(selAnalito&amp;"|"&amp;1,Estatística!$AB$14:$AB$93,0)),"")</f>
        <v/>
      </c>
      <c r="Q44" s="143" t="str">
        <f>IFERROR(INDEX(Estatística!$W$14:$W$93,MATCH(selAnalito&amp;"|"&amp;1,Estatística!$AB$14:$AB$93,0)),"")</f>
        <v/>
      </c>
    </row>
    <row r="45" spans="10:17" x14ac:dyDescent="0.25">
      <c r="J45" t="s">
        <v>299</v>
      </c>
      <c r="K45" s="145" t="str">
        <f>IFERROR(INDEX(Estatística!$F$14:$F$93,MATCH(selAnalito&amp;"|"&amp;2,Estatística!$AB$14:$AB$93,0)),"")</f>
        <v/>
      </c>
      <c r="L45" s="145" t="str">
        <f>IFERROR(INDEX(Estatística!$G$14:$G$93,MATCH(selAnalito&amp;"|"&amp;2,Estatística!$AB$14:$AB$93,0)),"")</f>
        <v/>
      </c>
      <c r="M45" s="145" t="str">
        <f>IFERROR(INDEX(Estatística!$K$14:$K$93,MATCH(selAnalito&amp;"|"&amp;2,Estatística!$AB$14:$AB$93,0)),"")</f>
        <v/>
      </c>
      <c r="N45" s="145" t="str">
        <f>IFERROR(INDEX(Estatística!$L$14:$L$93,MATCH(selAnalito&amp;"|"&amp;2,Estatística!$AB$14:$AB$93,0)),"")</f>
        <v/>
      </c>
      <c r="O45" t="str">
        <f>IFERROR(INDEX(Estatística!$M$14:$M$93,MATCH(selAnalito&amp;"|"&amp;2,Estatística!$AB$14:$AB$93,0)),"")</f>
        <v/>
      </c>
      <c r="P45" s="142" t="str">
        <f>IFERROR(INDEX(Estatística!$V$14:$V$93,MATCH(selAnalito&amp;"|"&amp;2,Estatística!$AB$14:$AB$93,0)),"")</f>
        <v/>
      </c>
      <c r="Q45" s="143" t="str">
        <f>IFERROR(INDEX(Estatística!$W$14:$W$93,MATCH(selAnalito&amp;"|"&amp;2,Estatística!$AB$14:$AB$93,0)),"")</f>
        <v/>
      </c>
    </row>
    <row r="46" spans="10:17" x14ac:dyDescent="0.25">
      <c r="J46" s="140" t="s">
        <v>1027</v>
      </c>
    </row>
    <row r="48" spans="10:17" ht="17.25" x14ac:dyDescent="0.3">
      <c r="J48" s="139" t="s">
        <v>1041</v>
      </c>
    </row>
    <row r="49" spans="10:16" ht="32.1" customHeight="1" x14ac:dyDescent="0.25">
      <c r="J49" s="103" t="s">
        <v>200</v>
      </c>
      <c r="K49" s="103" t="s">
        <v>290</v>
      </c>
      <c r="L49" s="103" t="s">
        <v>1042</v>
      </c>
      <c r="M49" s="103" t="s">
        <v>1043</v>
      </c>
      <c r="N49" s="103" t="s">
        <v>1044</v>
      </c>
      <c r="O49" s="103" t="s">
        <v>1045</v>
      </c>
      <c r="P49" s="103" t="s">
        <v>1046</v>
      </c>
    </row>
    <row r="50" spans="10:16" x14ac:dyDescent="0.25">
      <c r="J50" t="s">
        <v>298</v>
      </c>
      <c r="K50" s="145" t="str">
        <f>IFERROR(INDEX(Estatística!$L$14:$L$93,MATCH(selAnalito&amp;"|"&amp;1,Estatística!$AB$14:$AB$93,0)),"")</f>
        <v/>
      </c>
      <c r="L50" t="str">
        <f>IFERROR(INDEX(Estatística!$X$14:$X$93,MATCH(selAnalito&amp;"|"&amp;1,Estatística!$AB$14:$AB$93,0)),"")</f>
        <v/>
      </c>
      <c r="M50" t="str">
        <f>IFERROR(INDEX(Estatística!$Y$14:$Y$93,MATCH(selAnalito&amp;"|"&amp;1,Estatística!$AB$14:$AB$93,0)),"")</f>
        <v/>
      </c>
      <c r="N50" t="str">
        <f>IFERROR(INDEX(Estatística!$Z$14:$Z$93,MATCH(selAnalito&amp;"|"&amp;1,Estatística!$AB$14:$AB$93,0)),"")</f>
        <v/>
      </c>
      <c r="O50" t="str">
        <f>IF(NOT(ISNUMBER($K50)),"",mPlanoQC.PlanoQC($K50,"FREQUENCIA"))</f>
        <v/>
      </c>
      <c r="P50" t="str">
        <f>IFERROR(INDEX(Estatística!$AA$14:$AA$93,MATCH(selAnalito&amp;"|"&amp;1,Estatística!$AB$14:$AB$93,0)),"")</f>
        <v/>
      </c>
    </row>
    <row r="51" spans="10:16" x14ac:dyDescent="0.25">
      <c r="J51" t="s">
        <v>299</v>
      </c>
      <c r="K51" s="145" t="str">
        <f>IFERROR(INDEX(Estatística!$L$14:$L$93,MATCH(selAnalito&amp;"|"&amp;2,Estatística!$AB$14:$AB$93,0)),"")</f>
        <v/>
      </c>
      <c r="L51" t="str">
        <f>IFERROR(INDEX(Estatística!$X$14:$X$93,MATCH(selAnalito&amp;"|"&amp;2,Estatística!$AB$14:$AB$93,0)),"")</f>
        <v/>
      </c>
      <c r="M51" t="str">
        <f>IFERROR(INDEX(Estatística!$Y$14:$Y$93,MATCH(selAnalito&amp;"|"&amp;2,Estatística!$AB$14:$AB$93,0)),"")</f>
        <v/>
      </c>
      <c r="N51" t="str">
        <f>IFERROR(INDEX(Estatística!$Z$14:$Z$93,MATCH(selAnalito&amp;"|"&amp;2,Estatística!$AB$14:$AB$93,0)),"")</f>
        <v/>
      </c>
      <c r="O51" t="str">
        <f>IF(NOT(ISNUMBER($K51)),"",mPlanoQC.PlanoQC($K51,"FREQUENCIA"))</f>
        <v/>
      </c>
      <c r="P51" t="str">
        <f>IFERROR(INDEX(Estatística!$AA$14:$AA$93,MATCH(selAnalito&amp;"|"&amp;2,Estatística!$AB$14:$AB$93,0)),"")</f>
        <v/>
      </c>
    </row>
    <row r="52" spans="10:16" x14ac:dyDescent="0.25">
      <c r="J52" s="140" t="s">
        <v>1026</v>
      </c>
    </row>
    <row r="53" spans="10:16" x14ac:dyDescent="0.25">
      <c r="J53" s="140" t="s">
        <v>1047</v>
      </c>
    </row>
    <row r="54" spans="10:16" x14ac:dyDescent="0.25">
      <c r="J54" s="140" t="s">
        <v>1048</v>
      </c>
    </row>
    <row r="56" spans="10:16" ht="17.25" x14ac:dyDescent="0.3">
      <c r="J56" s="139" t="s">
        <v>1049</v>
      </c>
    </row>
    <row r="57" spans="10:16" ht="32.1" customHeight="1" x14ac:dyDescent="0.25">
      <c r="J57" s="103" t="s">
        <v>200</v>
      </c>
      <c r="K57" s="103" t="s">
        <v>289</v>
      </c>
      <c r="L57" s="103" t="s">
        <v>287</v>
      </c>
      <c r="M57" s="103" t="s">
        <v>1050</v>
      </c>
      <c r="N57" s="103" t="s">
        <v>1051</v>
      </c>
      <c r="O57" s="103" t="s">
        <v>1052</v>
      </c>
    </row>
    <row r="58" spans="10:16" x14ac:dyDescent="0.25">
      <c r="J58" t="s">
        <v>298</v>
      </c>
      <c r="K58" s="145" t="str">
        <f>IFERROR(INDEX(Estatística!$H$14:$H$93,MATCH(selAnalito&amp;"|"&amp;1,Estatística!$AB$14:$AB$93,0)),"")</f>
        <v/>
      </c>
      <c r="L58" s="145" t="str">
        <f>IFERROR(INDEX(Estatística!$K$14:$K$93,MATCH(selAnalito&amp;"|"&amp;1,Estatística!$AB$14:$AB$93,0)),"")</f>
        <v/>
      </c>
      <c r="M58" s="145" t="str">
        <f>IFERROR(INDEX(Estatística!$N$14:$N$93,MATCH(selAnalito&amp;"|"&amp;1,Estatística!$AB$14:$AB$93,0)),"")</f>
        <v/>
      </c>
      <c r="N58" s="145" t="str">
        <f>IFERROR(INDEX(Estatística!$O$14:$O$93,MATCH(selAnalito&amp;"|"&amp;1,Estatística!$AB$14:$AB$93,0)),"")</f>
        <v/>
      </c>
      <c r="O58" t="str">
        <f>IFERROR(INDEX(Estatística!$P$14:$P$93,MATCH(selAnalito&amp;"|"&amp;1,Estatística!$AB$14:$AB$93,0)),"")</f>
        <v/>
      </c>
    </row>
    <row r="59" spans="10:16" x14ac:dyDescent="0.25">
      <c r="J59" t="s">
        <v>299</v>
      </c>
      <c r="K59" s="145" t="str">
        <f>IFERROR(INDEX(Estatística!$H$14:$H$93,MATCH(selAnalito&amp;"|"&amp;2,Estatística!$AB$14:$AB$93,0)),"")</f>
        <v/>
      </c>
      <c r="L59" s="145" t="str">
        <f>IFERROR(INDEX(Estatística!$K$14:$K$93,MATCH(selAnalito&amp;"|"&amp;2,Estatística!$AB$14:$AB$93,0)),"")</f>
        <v/>
      </c>
      <c r="M59" s="145" t="str">
        <f>IFERROR(INDEX(Estatística!$N$14:$N$93,MATCH(selAnalito&amp;"|"&amp;2,Estatística!$AB$14:$AB$93,0)),"")</f>
        <v/>
      </c>
      <c r="N59" s="145" t="str">
        <f>IFERROR(INDEX(Estatística!$O$14:$O$93,MATCH(selAnalito&amp;"|"&amp;2,Estatística!$AB$14:$AB$93,0)),"")</f>
        <v/>
      </c>
      <c r="O59" t="str">
        <f>IFERROR(INDEX(Estatística!$P$14:$P$93,MATCH(selAnalito&amp;"|"&amp;2,Estatística!$AB$14:$AB$93,0)),"")</f>
        <v/>
      </c>
    </row>
    <row r="61" spans="10:16" ht="15.75" x14ac:dyDescent="0.25">
      <c r="J61" s="89" t="s">
        <v>1053</v>
      </c>
    </row>
    <row r="62" spans="10:16" x14ac:dyDescent="0.25">
      <c r="J62" t="s">
        <v>1054</v>
      </c>
      <c r="L62">
        <f>COUNTIF(Estatística!$P$14:$P$93,"ETp excedido")</f>
        <v>0</v>
      </c>
    </row>
    <row r="63" spans="10:16" x14ac:dyDescent="0.25">
      <c r="J63" t="s">
        <v>1055</v>
      </c>
      <c r="L63">
        <f>COUNTIF(Estatística!$P$14:$P$93,"Margem critica")</f>
        <v>0</v>
      </c>
    </row>
    <row r="64" spans="10:16" x14ac:dyDescent="0.25">
      <c r="J64" t="s">
        <v>1056</v>
      </c>
      <c r="L64">
        <f>COUNTIF(Estatística!$P$14:$P$93,"Dentro do orcamento")</f>
        <v>0</v>
      </c>
    </row>
    <row r="66" spans="10:12" ht="15.75" x14ac:dyDescent="0.25">
      <c r="J66" s="89" t="s">
        <v>1057</v>
      </c>
    </row>
    <row r="67" spans="10:12" ht="32.1" customHeight="1" x14ac:dyDescent="0.25">
      <c r="J67" s="103" t="s">
        <v>290</v>
      </c>
      <c r="K67" s="103" t="s">
        <v>1028</v>
      </c>
      <c r="L67" s="103" t="s">
        <v>1058</v>
      </c>
    </row>
    <row r="68" spans="10:12" x14ac:dyDescent="0.25">
      <c r="J68" s="148">
        <v>6</v>
      </c>
      <c r="K68" s="142">
        <f>mPlanoQC.DPMdoSigma($J68)</f>
        <v>3.3976731247387093</v>
      </c>
      <c r="L68" s="149">
        <f>mPlanoQC.RendimentoDoSigma($J68)</f>
        <v>99.999660232687532</v>
      </c>
    </row>
    <row r="69" spans="10:12" x14ac:dyDescent="0.25">
      <c r="J69" s="148">
        <v>5.5</v>
      </c>
      <c r="K69" s="142">
        <f>mPlanoQC.DPMdoSigma($J69)</f>
        <v>31.671241833119979</v>
      </c>
      <c r="L69" s="149">
        <f>mPlanoQC.RendimentoDoSigma($J69)</f>
        <v>99.996832875816693</v>
      </c>
    </row>
    <row r="70" spans="10:12" x14ac:dyDescent="0.25">
      <c r="J70" s="148">
        <v>5</v>
      </c>
      <c r="K70" s="142">
        <f>mPlanoQC.DPMdoSigma($J70)</f>
        <v>232.62907903554009</v>
      </c>
      <c r="L70" s="149">
        <f>mPlanoQC.RendimentoDoSigma($J70)</f>
        <v>99.976737092096442</v>
      </c>
    </row>
    <row r="71" spans="10:12" x14ac:dyDescent="0.25">
      <c r="J71" s="148">
        <v>4.5</v>
      </c>
      <c r="K71" s="142">
        <f>mPlanoQC.DPMdoSigma($J71)</f>
        <v>1349.8980316301036</v>
      </c>
      <c r="L71" s="149">
        <f>mPlanoQC.RendimentoDoSigma($J71)</f>
        <v>99.865010196836991</v>
      </c>
    </row>
    <row r="72" spans="10:12" x14ac:dyDescent="0.25">
      <c r="J72" s="148">
        <v>4</v>
      </c>
      <c r="K72" s="142">
        <f>mPlanoQC.DPMdoSigma($J72)</f>
        <v>6209.6653257761591</v>
      </c>
      <c r="L72" s="149">
        <f>mPlanoQC.RendimentoDoSigma($J72)</f>
        <v>99.379033467422389</v>
      </c>
    </row>
    <row r="73" spans="10:12" x14ac:dyDescent="0.25">
      <c r="J73" s="148">
        <v>3.5</v>
      </c>
      <c r="K73" s="142">
        <f>mPlanoQC.DPMdoSigma($J73)</f>
        <v>22750.131948179209</v>
      </c>
      <c r="L73" s="149">
        <f>mPlanoQC.RendimentoDoSigma($J73)</f>
        <v>97.724986805182084</v>
      </c>
    </row>
    <row r="74" spans="10:12" x14ac:dyDescent="0.25">
      <c r="J74" s="148">
        <v>3</v>
      </c>
      <c r="K74" s="142">
        <f>mPlanoQC.DPMdoSigma($J74)</f>
        <v>66807.201268858087</v>
      </c>
      <c r="L74" s="149">
        <f>mPlanoQC.RendimentoDoSigma($J74)</f>
        <v>93.319279873114198</v>
      </c>
    </row>
    <row r="75" spans="10:12" x14ac:dyDescent="0.25">
      <c r="J75" s="148">
        <v>2.5</v>
      </c>
      <c r="K75" s="142">
        <f>mPlanoQC.DPMdoSigma($J75)</f>
        <v>158655.25393145697</v>
      </c>
      <c r="L75" s="149">
        <f>mPlanoQC.RendimentoDoSigma($J75)</f>
        <v>84.134474606854297</v>
      </c>
    </row>
    <row r="76" spans="10:12" x14ac:dyDescent="0.25">
      <c r="J76" s="148">
        <v>2</v>
      </c>
      <c r="K76" s="142">
        <f>mPlanoQC.DPMdoSigma($J76)</f>
        <v>308537.5387259869</v>
      </c>
      <c r="L76" s="149">
        <f>mPlanoQC.RendimentoDoSigma($J76)</f>
        <v>69.146246127401312</v>
      </c>
    </row>
    <row r="79" spans="10:12" ht="15.75" x14ac:dyDescent="0.25">
      <c r="J79" s="89" t="s">
        <v>1059</v>
      </c>
    </row>
    <row r="80" spans="10:12" x14ac:dyDescent="0.25">
      <c r="J80" s="140" t="s">
        <v>1060</v>
      </c>
    </row>
    <row r="81" spans="10:10" x14ac:dyDescent="0.25">
      <c r="J81" s="150" t="s">
        <v>1061</v>
      </c>
    </row>
    <row r="82" spans="10:10" x14ac:dyDescent="0.25">
      <c r="J82" s="150" t="s">
        <v>1062</v>
      </c>
    </row>
    <row r="83" spans="10:10" x14ac:dyDescent="0.25">
      <c r="J83" s="150" t="s">
        <v>1063</v>
      </c>
    </row>
    <row r="84" spans="10:10" x14ac:dyDescent="0.25">
      <c r="J84" s="150" t="s">
        <v>1064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45" priority="2" operator="greaterThanOrEqual">
      <formula>4</formula>
    </cfRule>
    <cfRule type="cellIs" dxfId="44" priority="3" operator="lessThan">
      <formula>3</formula>
    </cfRule>
  </conditionalFormatting>
  <conditionalFormatting sqref="J7:J9">
    <cfRule type="cellIs" dxfId="43" priority="4" operator="equal">
      <formula>"OK"</formula>
    </cfRule>
    <cfRule type="cellIs" dxfId="42" priority="5" operator="equal">
      <formula>"REJEITADO"</formula>
    </cfRule>
  </conditionalFormatting>
  <conditionalFormatting sqref="M7:Q9">
    <cfRule type="cellIs" dxfId="41" priority="14" operator="greaterThan">
      <formula>0</formula>
    </cfRule>
  </conditionalFormatting>
  <conditionalFormatting sqref="O3">
    <cfRule type="expression" dxfId="40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hyperlinks>
    <hyperlink ref="J81" r:id="rId1" tooltip="Abrir: https://doi.org/10.11613/BM.2018.020502" xr:uid="{460AE1FC-A073-465D-AA0D-FA8CF2B1C415}"/>
    <hyperlink ref="J82" r:id="rId2" tooltip="Abrir: https://doi.org/10.1093/ajcp/aqy158" xr:uid="{E8E7BB9D-1E82-42FF-84D3-A192C1C3E604}"/>
    <hyperlink ref="J83" r:id="rId3" tooltip="Abrir: https://doi.org/10.1002/jcla.23665" xr:uid="{373E5A5E-EF11-42BC-B3AA-F595B38351F5}"/>
    <hyperlink ref="J84" r:id="rId4" tooltip="Abrir: https://clsi.org/standards/products/method-evaluation/documents/c24/" xr:uid="{13367E6E-0281-44B6-8C17-358F3344DC12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114300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771525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771525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6" t="s">
        <v>301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</row>
    <row r="2" spans="1:13" ht="19.899999999999999" customHeight="1" x14ac:dyDescent="0.25">
      <c r="A2" s="119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15" customHeight="1" x14ac:dyDescent="0.25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381</v>
      </c>
      <c r="J4" s="55" t="s">
        <v>311</v>
      </c>
      <c r="K4" s="56"/>
      <c r="L4" s="56"/>
      <c r="M4" s="39" t="s">
        <v>312</v>
      </c>
    </row>
    <row r="5" spans="1:13" ht="22.15" customHeight="1" x14ac:dyDescent="0.25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15" customHeight="1" x14ac:dyDescent="0.25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15" customHeight="1" x14ac:dyDescent="0.25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15" customHeight="1" x14ac:dyDescent="0.25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15" customHeight="1" x14ac:dyDescent="0.25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15" customHeight="1" x14ac:dyDescent="0.25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15" customHeight="1" x14ac:dyDescent="0.25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15" customHeight="1" x14ac:dyDescent="0.25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15" customHeight="1" x14ac:dyDescent="0.25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15" customHeight="1" x14ac:dyDescent="0.25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15" customHeight="1" x14ac:dyDescent="0.25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15" customHeight="1" x14ac:dyDescent="0.25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15" customHeight="1" x14ac:dyDescent="0.25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15" customHeight="1" x14ac:dyDescent="0.25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15" customHeight="1" x14ac:dyDescent="0.25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15" customHeight="1" x14ac:dyDescent="0.25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15" customHeight="1" x14ac:dyDescent="0.25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15" customHeight="1" x14ac:dyDescent="0.25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15" customHeight="1" x14ac:dyDescent="0.25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15" customHeight="1" x14ac:dyDescent="0.25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15" customHeight="1" x14ac:dyDescent="0.25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15" customHeight="1" x14ac:dyDescent="0.25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15" customHeight="1" x14ac:dyDescent="0.25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15" customHeight="1" x14ac:dyDescent="0.25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15" customHeight="1" x14ac:dyDescent="0.25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15" customHeight="1" x14ac:dyDescent="0.25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15" customHeight="1" x14ac:dyDescent="0.25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15" customHeight="1" x14ac:dyDescent="0.25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15" customHeight="1" x14ac:dyDescent="0.25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15" customHeight="1" x14ac:dyDescent="0.25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15" customHeight="1" x14ac:dyDescent="0.25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15" customHeight="1" x14ac:dyDescent="0.25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15" customHeight="1" x14ac:dyDescent="0.25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15" customHeight="1" x14ac:dyDescent="0.25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15" customHeight="1" x14ac:dyDescent="0.25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15" customHeight="1" x14ac:dyDescent="0.25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15" customHeight="1" x14ac:dyDescent="0.25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15" customHeight="1" x14ac:dyDescent="0.25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15" customHeight="1" x14ac:dyDescent="0.25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15" customHeight="1" x14ac:dyDescent="0.25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15" customHeight="1" x14ac:dyDescent="0.25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15" customHeight="1" x14ac:dyDescent="0.25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15" customHeight="1" x14ac:dyDescent="0.25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15" customHeight="1" x14ac:dyDescent="0.25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15" customHeight="1" x14ac:dyDescent="0.25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15" customHeight="1" x14ac:dyDescent="0.25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15" customHeight="1" x14ac:dyDescent="0.25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15" customHeight="1" x14ac:dyDescent="0.25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15" customHeight="1" x14ac:dyDescent="0.25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15" customHeight="1" x14ac:dyDescent="0.25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15" customHeight="1" x14ac:dyDescent="0.25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15" customHeight="1" x14ac:dyDescent="0.25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15" customHeight="1" x14ac:dyDescent="0.25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15" customHeight="1" x14ac:dyDescent="0.25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15" customHeight="1" x14ac:dyDescent="0.25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15" customHeight="1" x14ac:dyDescent="0.25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15" customHeight="1" x14ac:dyDescent="0.25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15" customHeight="1" x14ac:dyDescent="0.25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15" customHeight="1" x14ac:dyDescent="0.25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15" customHeight="1" x14ac:dyDescent="0.25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15" customHeight="1" x14ac:dyDescent="0.25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15" customHeight="1" x14ac:dyDescent="0.25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15" customHeight="1" x14ac:dyDescent="0.25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15" customHeight="1" x14ac:dyDescent="0.25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15" customHeight="1" x14ac:dyDescent="0.25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15" customHeight="1" x14ac:dyDescent="0.25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15" customHeight="1" x14ac:dyDescent="0.25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15" customHeight="1" x14ac:dyDescent="0.25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15" customHeight="1" x14ac:dyDescent="0.25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15" customHeight="1" x14ac:dyDescent="0.25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15" customHeight="1" x14ac:dyDescent="0.25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15" customHeight="1" x14ac:dyDescent="0.25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15" customHeight="1" x14ac:dyDescent="0.25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15" customHeight="1" x14ac:dyDescent="0.25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15" customHeight="1" x14ac:dyDescent="0.25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15" customHeight="1" x14ac:dyDescent="0.25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15" customHeight="1" x14ac:dyDescent="0.25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15" customHeight="1" x14ac:dyDescent="0.25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15" customHeight="1" x14ac:dyDescent="0.25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15" customHeight="1" x14ac:dyDescent="0.25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15" customHeight="1" x14ac:dyDescent="0.25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15" customHeight="1" x14ac:dyDescent="0.25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15" customHeight="1" x14ac:dyDescent="0.25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15" customHeight="1" x14ac:dyDescent="0.25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15" customHeight="1" x14ac:dyDescent="0.25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15" customHeight="1" x14ac:dyDescent="0.25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15" customHeight="1" x14ac:dyDescent="0.25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15" customHeight="1" x14ac:dyDescent="0.25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15" customHeight="1" x14ac:dyDescent="0.25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15" customHeight="1" x14ac:dyDescent="0.25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15" customHeight="1" x14ac:dyDescent="0.25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15" customHeight="1" x14ac:dyDescent="0.25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15" customHeight="1" x14ac:dyDescent="0.25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15" customHeight="1" x14ac:dyDescent="0.25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15" customHeight="1" x14ac:dyDescent="0.25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15" customHeight="1" x14ac:dyDescent="0.25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15" customHeight="1" x14ac:dyDescent="0.25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15" customHeight="1" x14ac:dyDescent="0.25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15" customHeight="1" x14ac:dyDescent="0.25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15" customHeight="1" x14ac:dyDescent="0.25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15" customHeight="1" x14ac:dyDescent="0.25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15" customHeight="1" x14ac:dyDescent="0.25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15" customHeight="1" x14ac:dyDescent="0.25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15" customHeight="1" x14ac:dyDescent="0.25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15" customHeight="1" x14ac:dyDescent="0.25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15" customHeight="1" x14ac:dyDescent="0.25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15" customHeight="1" x14ac:dyDescent="0.25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15" customHeight="1" x14ac:dyDescent="0.25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15" customHeight="1" x14ac:dyDescent="0.25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15" customHeight="1" x14ac:dyDescent="0.25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15" customHeight="1" x14ac:dyDescent="0.25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15" customHeight="1" x14ac:dyDescent="0.25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15" customHeight="1" x14ac:dyDescent="0.25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15" customHeight="1" x14ac:dyDescent="0.25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15" customHeight="1" x14ac:dyDescent="0.25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15" customHeight="1" x14ac:dyDescent="0.25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15" customHeight="1" x14ac:dyDescent="0.25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15" customHeight="1" x14ac:dyDescent="0.25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15" customHeight="1" x14ac:dyDescent="0.25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15" customHeight="1" x14ac:dyDescent="0.25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15" customHeight="1" x14ac:dyDescent="0.25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15" customHeight="1" x14ac:dyDescent="0.25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15" customHeight="1" x14ac:dyDescent="0.25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15" customHeight="1" x14ac:dyDescent="0.25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15" customHeight="1" x14ac:dyDescent="0.25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15" customHeight="1" x14ac:dyDescent="0.25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15" customHeight="1" x14ac:dyDescent="0.25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15" customHeight="1" x14ac:dyDescent="0.25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15" customHeight="1" x14ac:dyDescent="0.25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15" customHeight="1" x14ac:dyDescent="0.25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15" customHeight="1" x14ac:dyDescent="0.25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15" customHeight="1" x14ac:dyDescent="0.25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15" customHeight="1" x14ac:dyDescent="0.25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15" customHeight="1" x14ac:dyDescent="0.25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15" customHeight="1" x14ac:dyDescent="0.25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15" customHeight="1" x14ac:dyDescent="0.25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15" customHeight="1" x14ac:dyDescent="0.25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15" customHeight="1" x14ac:dyDescent="0.25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15" customHeight="1" x14ac:dyDescent="0.25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15" customHeight="1" x14ac:dyDescent="0.25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15" customHeight="1" x14ac:dyDescent="0.25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15" customHeight="1" x14ac:dyDescent="0.25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15" customHeight="1" x14ac:dyDescent="0.25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15" customHeight="1" x14ac:dyDescent="0.25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15" customHeight="1" x14ac:dyDescent="0.25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15" customHeight="1" x14ac:dyDescent="0.25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15" customHeight="1" x14ac:dyDescent="0.25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15" customHeight="1" x14ac:dyDescent="0.25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15" customHeight="1" x14ac:dyDescent="0.25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15" customHeight="1" x14ac:dyDescent="0.25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15" customHeight="1" x14ac:dyDescent="0.25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15" customHeight="1" x14ac:dyDescent="0.25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15" customHeight="1" x14ac:dyDescent="0.25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15" customHeight="1" x14ac:dyDescent="0.25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15" customHeight="1" x14ac:dyDescent="0.25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15" customHeight="1" x14ac:dyDescent="0.25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15" customHeight="1" x14ac:dyDescent="0.25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15" customHeight="1" x14ac:dyDescent="0.25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15" customHeight="1" x14ac:dyDescent="0.25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15" customHeight="1" x14ac:dyDescent="0.25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15" customHeight="1" x14ac:dyDescent="0.25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15" customHeight="1" x14ac:dyDescent="0.25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15" customHeight="1" x14ac:dyDescent="0.25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15" customHeight="1" x14ac:dyDescent="0.25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15" customHeight="1" x14ac:dyDescent="0.25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15" customHeight="1" x14ac:dyDescent="0.25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15" customHeight="1" x14ac:dyDescent="0.25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15" customHeight="1" x14ac:dyDescent="0.25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15" customHeight="1" x14ac:dyDescent="0.25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15" customHeight="1" x14ac:dyDescent="0.25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15" customHeight="1" x14ac:dyDescent="0.25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15" customHeight="1" x14ac:dyDescent="0.25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15" customHeight="1" x14ac:dyDescent="0.25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15" customHeight="1" x14ac:dyDescent="0.25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15" customHeight="1" x14ac:dyDescent="0.25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15" customHeight="1" x14ac:dyDescent="0.25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15" customHeight="1" x14ac:dyDescent="0.25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15" customHeight="1" x14ac:dyDescent="0.25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15" customHeight="1" x14ac:dyDescent="0.25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15" customHeight="1" x14ac:dyDescent="0.25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15" customHeight="1" x14ac:dyDescent="0.25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15" customHeight="1" x14ac:dyDescent="0.25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15" customHeight="1" x14ac:dyDescent="0.25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15" customHeight="1" x14ac:dyDescent="0.25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15" customHeight="1" x14ac:dyDescent="0.25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15" customHeight="1" x14ac:dyDescent="0.25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15" customHeight="1" x14ac:dyDescent="0.25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15" customHeight="1" x14ac:dyDescent="0.25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15" customHeight="1" x14ac:dyDescent="0.25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15" customHeight="1" x14ac:dyDescent="0.25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15" customHeight="1" x14ac:dyDescent="0.25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15" customHeight="1" x14ac:dyDescent="0.25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15" customHeight="1" x14ac:dyDescent="0.25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15" customHeight="1" x14ac:dyDescent="0.25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15" customHeight="1" x14ac:dyDescent="0.25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15" customHeight="1" x14ac:dyDescent="0.25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15" customHeight="1" x14ac:dyDescent="0.25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15" customHeight="1" x14ac:dyDescent="0.25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15" customHeight="1" x14ac:dyDescent="0.25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39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6" ht="40.15" customHeight="1" x14ac:dyDescent="0.25">
      <c r="A1" s="127" t="s">
        <v>443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</row>
    <row r="2" spans="1:16" ht="19.899999999999999" customHeight="1" x14ac:dyDescent="0.25">
      <c r="A2" s="117" t="s">
        <v>315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</row>
    <row r="3" spans="1:16" ht="28.15" customHeight="1" x14ac:dyDescent="0.25">
      <c r="A3" s="17" t="s">
        <v>114</v>
      </c>
      <c r="B3" s="17" t="s">
        <v>316</v>
      </c>
      <c r="C3" s="17" t="s">
        <v>317</v>
      </c>
      <c r="D3" s="17" t="s">
        <v>199</v>
      </c>
      <c r="E3" s="17" t="s">
        <v>318</v>
      </c>
      <c r="F3" s="17" t="s">
        <v>319</v>
      </c>
      <c r="G3" s="17" t="s">
        <v>320</v>
      </c>
      <c r="H3" s="17" t="s">
        <v>321</v>
      </c>
      <c r="I3" s="17" t="s">
        <v>322</v>
      </c>
      <c r="J3" s="17" t="s">
        <v>323</v>
      </c>
      <c r="K3" s="17" t="s">
        <v>324</v>
      </c>
      <c r="L3" s="17" t="s">
        <v>325</v>
      </c>
      <c r="M3" s="17" t="s">
        <v>291</v>
      </c>
      <c r="N3" s="17" t="s">
        <v>288</v>
      </c>
      <c r="O3" s="17" t="s">
        <v>326</v>
      </c>
      <c r="P3" s="88" t="s">
        <v>1001</v>
      </c>
    </row>
    <row r="4" spans="1:16" x14ac:dyDescent="0.25">
      <c r="A4" s="61" t="s">
        <v>148</v>
      </c>
      <c r="B4" s="41">
        <v>2025</v>
      </c>
      <c r="C4" s="41" t="s">
        <v>998</v>
      </c>
      <c r="D4" s="38">
        <v>45726</v>
      </c>
      <c r="E4" s="25" t="s">
        <v>327</v>
      </c>
      <c r="F4" s="39" t="s">
        <v>328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  <c r="P4" t="str">
        <f t="shared" ref="P4:P67" si="4">IF($J4="","",IF(ABS($J4)&lt;=2,"OK","FORA (|SDI|&gt;2)"))</f>
        <v>OK</v>
      </c>
    </row>
    <row r="5" spans="1:16" x14ac:dyDescent="0.25">
      <c r="A5" s="61" t="s">
        <v>148</v>
      </c>
      <c r="B5" s="41">
        <v>2025</v>
      </c>
      <c r="C5" s="41" t="s">
        <v>998</v>
      </c>
      <c r="D5" s="38">
        <v>45726</v>
      </c>
      <c r="E5" s="25" t="s">
        <v>327</v>
      </c>
      <c r="F5" s="39" t="s">
        <v>329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  <c r="P5" t="str">
        <f t="shared" si="4"/>
        <v>OK</v>
      </c>
    </row>
    <row r="6" spans="1:16" x14ac:dyDescent="0.25">
      <c r="A6" s="61" t="s">
        <v>148</v>
      </c>
      <c r="B6" s="41">
        <v>2025</v>
      </c>
      <c r="C6" s="41" t="s">
        <v>998</v>
      </c>
      <c r="D6" s="38">
        <v>45726</v>
      </c>
      <c r="E6" s="25" t="s">
        <v>327</v>
      </c>
      <c r="F6" s="39" t="s">
        <v>330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  <c r="P6" t="str">
        <f t="shared" si="4"/>
        <v>OK</v>
      </c>
    </row>
    <row r="7" spans="1:16" x14ac:dyDescent="0.25">
      <c r="A7" s="61" t="s">
        <v>148</v>
      </c>
      <c r="B7" s="41">
        <v>2025</v>
      </c>
      <c r="C7" s="41" t="s">
        <v>998</v>
      </c>
      <c r="D7" s="38">
        <v>45726</v>
      </c>
      <c r="E7" s="25" t="s">
        <v>327</v>
      </c>
      <c r="F7" s="39" t="s">
        <v>331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  <c r="P7" t="str">
        <f t="shared" si="4"/>
        <v>OK</v>
      </c>
    </row>
    <row r="8" spans="1:16" x14ac:dyDescent="0.25">
      <c r="A8" s="61" t="s">
        <v>148</v>
      </c>
      <c r="B8" s="41">
        <v>2025</v>
      </c>
      <c r="C8" s="41" t="s">
        <v>998</v>
      </c>
      <c r="D8" s="38">
        <v>45726</v>
      </c>
      <c r="E8" s="25" t="s">
        <v>327</v>
      </c>
      <c r="F8" s="39" t="s">
        <v>332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  <c r="P8" t="str">
        <f t="shared" si="4"/>
        <v>OK</v>
      </c>
    </row>
    <row r="9" spans="1:16" x14ac:dyDescent="0.25">
      <c r="A9" s="61" t="s">
        <v>148</v>
      </c>
      <c r="B9" s="41">
        <v>2025</v>
      </c>
      <c r="C9" s="41" t="s">
        <v>999</v>
      </c>
      <c r="D9" s="38">
        <v>45818</v>
      </c>
      <c r="E9" s="25" t="s">
        <v>327</v>
      </c>
      <c r="F9" s="39" t="s">
        <v>328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  <c r="P9" t="str">
        <f t="shared" si="4"/>
        <v>OK</v>
      </c>
    </row>
    <row r="10" spans="1:16" x14ac:dyDescent="0.25">
      <c r="A10" s="61" t="s">
        <v>148</v>
      </c>
      <c r="B10" s="41">
        <v>2025</v>
      </c>
      <c r="C10" s="41" t="s">
        <v>999</v>
      </c>
      <c r="D10" s="38">
        <v>45818</v>
      </c>
      <c r="E10" s="25" t="s">
        <v>327</v>
      </c>
      <c r="F10" s="39" t="s">
        <v>329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  <c r="P10" t="str">
        <f t="shared" si="4"/>
        <v>OK</v>
      </c>
    </row>
    <row r="11" spans="1:16" x14ac:dyDescent="0.25">
      <c r="A11" s="61" t="s">
        <v>148</v>
      </c>
      <c r="B11" s="41">
        <v>2025</v>
      </c>
      <c r="C11" s="41" t="s">
        <v>999</v>
      </c>
      <c r="D11" s="38">
        <v>45818</v>
      </c>
      <c r="E11" s="25" t="s">
        <v>327</v>
      </c>
      <c r="F11" s="39" t="s">
        <v>330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  <c r="P11" t="str">
        <f t="shared" si="4"/>
        <v>OK</v>
      </c>
    </row>
    <row r="12" spans="1:16" x14ac:dyDescent="0.25">
      <c r="A12" s="61" t="s">
        <v>148</v>
      </c>
      <c r="B12" s="41">
        <v>2025</v>
      </c>
      <c r="C12" s="41" t="s">
        <v>999</v>
      </c>
      <c r="D12" s="38">
        <v>45818</v>
      </c>
      <c r="E12" s="25" t="s">
        <v>327</v>
      </c>
      <c r="F12" s="39" t="s">
        <v>331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  <c r="P12" t="str">
        <f t="shared" si="4"/>
        <v>OK</v>
      </c>
    </row>
    <row r="13" spans="1:16" x14ac:dyDescent="0.25">
      <c r="A13" s="61" t="s">
        <v>148</v>
      </c>
      <c r="B13" s="41">
        <v>2025</v>
      </c>
      <c r="C13" s="41" t="s">
        <v>999</v>
      </c>
      <c r="D13" s="38">
        <v>45818</v>
      </c>
      <c r="E13" s="25" t="s">
        <v>327</v>
      </c>
      <c r="F13" s="39" t="s">
        <v>332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  <c r="P13" t="str">
        <f t="shared" si="4"/>
        <v>OK</v>
      </c>
    </row>
    <row r="14" spans="1:16" x14ac:dyDescent="0.25">
      <c r="A14" s="61" t="s">
        <v>148</v>
      </c>
      <c r="B14" s="41">
        <v>2025</v>
      </c>
      <c r="C14" s="41" t="s">
        <v>1000</v>
      </c>
      <c r="D14" s="38">
        <v>45910</v>
      </c>
      <c r="E14" s="25" t="s">
        <v>327</v>
      </c>
      <c r="F14" s="39" t="s">
        <v>328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  <c r="P14" t="str">
        <f t="shared" si="4"/>
        <v>OK</v>
      </c>
    </row>
    <row r="15" spans="1:16" x14ac:dyDescent="0.25">
      <c r="A15" s="61" t="s">
        <v>148</v>
      </c>
      <c r="B15" s="41">
        <v>2025</v>
      </c>
      <c r="C15" s="41" t="s">
        <v>1000</v>
      </c>
      <c r="D15" s="38">
        <v>45910</v>
      </c>
      <c r="E15" s="25" t="s">
        <v>327</v>
      </c>
      <c r="F15" s="39" t="s">
        <v>329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  <c r="P15" t="str">
        <f t="shared" si="4"/>
        <v>OK</v>
      </c>
    </row>
    <row r="16" spans="1:16" x14ac:dyDescent="0.25">
      <c r="A16" s="61" t="s">
        <v>148</v>
      </c>
      <c r="B16" s="41">
        <v>2025</v>
      </c>
      <c r="C16" s="41" t="s">
        <v>1000</v>
      </c>
      <c r="D16" s="38">
        <v>45910</v>
      </c>
      <c r="E16" s="25" t="s">
        <v>327</v>
      </c>
      <c r="F16" s="39" t="s">
        <v>330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  <c r="P16" t="str">
        <f t="shared" si="4"/>
        <v>OK</v>
      </c>
    </row>
    <row r="17" spans="1:16" x14ac:dyDescent="0.25">
      <c r="A17" s="61" t="s">
        <v>148</v>
      </c>
      <c r="B17" s="41">
        <v>2025</v>
      </c>
      <c r="C17" s="41" t="s">
        <v>1000</v>
      </c>
      <c r="D17" s="38">
        <v>45910</v>
      </c>
      <c r="E17" s="25" t="s">
        <v>327</v>
      </c>
      <c r="F17" s="39" t="s">
        <v>331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  <c r="P17" t="str">
        <f t="shared" si="4"/>
        <v>OK</v>
      </c>
    </row>
    <row r="18" spans="1:16" x14ac:dyDescent="0.25">
      <c r="A18" s="61" t="s">
        <v>148</v>
      </c>
      <c r="B18" s="41">
        <v>2025</v>
      </c>
      <c r="C18" s="41" t="s">
        <v>1000</v>
      </c>
      <c r="D18" s="38">
        <v>45910</v>
      </c>
      <c r="E18" s="25" t="s">
        <v>327</v>
      </c>
      <c r="F18" s="39" t="s">
        <v>332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  <c r="P18" t="str">
        <f t="shared" si="4"/>
        <v>OK</v>
      </c>
    </row>
    <row r="19" spans="1:16" x14ac:dyDescent="0.25">
      <c r="A19" s="61" t="s">
        <v>151</v>
      </c>
      <c r="B19" s="41">
        <v>2025</v>
      </c>
      <c r="C19" s="41" t="s">
        <v>998</v>
      </c>
      <c r="D19" s="38">
        <v>45726</v>
      </c>
      <c r="E19" s="25" t="s">
        <v>327</v>
      </c>
      <c r="F19" s="39" t="s">
        <v>328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  <c r="P19" t="str">
        <f t="shared" si="4"/>
        <v>OK</v>
      </c>
    </row>
    <row r="20" spans="1:16" x14ac:dyDescent="0.25">
      <c r="A20" s="61" t="s">
        <v>151</v>
      </c>
      <c r="B20" s="41">
        <v>2025</v>
      </c>
      <c r="C20" s="41" t="s">
        <v>998</v>
      </c>
      <c r="D20" s="38">
        <v>45726</v>
      </c>
      <c r="E20" s="25" t="s">
        <v>327</v>
      </c>
      <c r="F20" s="39" t="s">
        <v>329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  <c r="P20" t="str">
        <f t="shared" si="4"/>
        <v>OK</v>
      </c>
    </row>
    <row r="21" spans="1:16" x14ac:dyDescent="0.25">
      <c r="A21" s="61" t="s">
        <v>151</v>
      </c>
      <c r="B21" s="41">
        <v>2025</v>
      </c>
      <c r="C21" s="41" t="s">
        <v>998</v>
      </c>
      <c r="D21" s="38">
        <v>45726</v>
      </c>
      <c r="E21" s="25" t="s">
        <v>327</v>
      </c>
      <c r="F21" s="39" t="s">
        <v>330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  <c r="P21" t="str">
        <f t="shared" si="4"/>
        <v>OK</v>
      </c>
    </row>
    <row r="22" spans="1:16" x14ac:dyDescent="0.25">
      <c r="A22" s="61" t="s">
        <v>151</v>
      </c>
      <c r="B22" s="41">
        <v>2025</v>
      </c>
      <c r="C22" s="41" t="s">
        <v>998</v>
      </c>
      <c r="D22" s="38">
        <v>45726</v>
      </c>
      <c r="E22" s="25" t="s">
        <v>327</v>
      </c>
      <c r="F22" s="39" t="s">
        <v>331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  <c r="P22" t="str">
        <f t="shared" si="4"/>
        <v>OK</v>
      </c>
    </row>
    <row r="23" spans="1:16" x14ac:dyDescent="0.25">
      <c r="A23" s="61" t="s">
        <v>151</v>
      </c>
      <c r="B23" s="41">
        <v>2025</v>
      </c>
      <c r="C23" s="41" t="s">
        <v>998</v>
      </c>
      <c r="D23" s="38">
        <v>45726</v>
      </c>
      <c r="E23" s="25" t="s">
        <v>327</v>
      </c>
      <c r="F23" s="39" t="s">
        <v>332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  <c r="P23" t="str">
        <f t="shared" si="4"/>
        <v>OK</v>
      </c>
    </row>
    <row r="24" spans="1:16" x14ac:dyDescent="0.25">
      <c r="A24" s="61" t="s">
        <v>151</v>
      </c>
      <c r="B24" s="41">
        <v>2025</v>
      </c>
      <c r="C24" s="41" t="s">
        <v>999</v>
      </c>
      <c r="D24" s="38">
        <v>45818</v>
      </c>
      <c r="E24" s="25" t="s">
        <v>327</v>
      </c>
      <c r="F24" s="39" t="s">
        <v>328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  <c r="P24" t="str">
        <f t="shared" si="4"/>
        <v>OK</v>
      </c>
    </row>
    <row r="25" spans="1:16" x14ac:dyDescent="0.25">
      <c r="A25" s="61" t="s">
        <v>151</v>
      </c>
      <c r="B25" s="41">
        <v>2025</v>
      </c>
      <c r="C25" s="41" t="s">
        <v>999</v>
      </c>
      <c r="D25" s="38">
        <v>45818</v>
      </c>
      <c r="E25" s="25" t="s">
        <v>327</v>
      </c>
      <c r="F25" s="39" t="s">
        <v>329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  <c r="P25" t="str">
        <f t="shared" si="4"/>
        <v>OK</v>
      </c>
    </row>
    <row r="26" spans="1:16" x14ac:dyDescent="0.25">
      <c r="A26" s="61" t="s">
        <v>151</v>
      </c>
      <c r="B26" s="41">
        <v>2025</v>
      </c>
      <c r="C26" s="41" t="s">
        <v>999</v>
      </c>
      <c r="D26" s="38">
        <v>45818</v>
      </c>
      <c r="E26" s="25" t="s">
        <v>327</v>
      </c>
      <c r="F26" s="39" t="s">
        <v>330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  <c r="P26" t="str">
        <f t="shared" si="4"/>
        <v>OK</v>
      </c>
    </row>
    <row r="27" spans="1:16" x14ac:dyDescent="0.25">
      <c r="A27" s="61" t="s">
        <v>151</v>
      </c>
      <c r="B27" s="41">
        <v>2025</v>
      </c>
      <c r="C27" s="41" t="s">
        <v>999</v>
      </c>
      <c r="D27" s="38">
        <v>45818</v>
      </c>
      <c r="E27" s="25" t="s">
        <v>327</v>
      </c>
      <c r="F27" s="39" t="s">
        <v>331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  <c r="P27" t="str">
        <f t="shared" si="4"/>
        <v>OK</v>
      </c>
    </row>
    <row r="28" spans="1:16" x14ac:dyDescent="0.25">
      <c r="A28" s="61" t="s">
        <v>151</v>
      </c>
      <c r="B28" s="41">
        <v>2025</v>
      </c>
      <c r="C28" s="41" t="s">
        <v>999</v>
      </c>
      <c r="D28" s="38">
        <v>45818</v>
      </c>
      <c r="E28" s="25" t="s">
        <v>327</v>
      </c>
      <c r="F28" s="39" t="s">
        <v>332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  <c r="P28" t="str">
        <f t="shared" si="4"/>
        <v>OK</v>
      </c>
    </row>
    <row r="29" spans="1:16" x14ac:dyDescent="0.25">
      <c r="A29" s="61" t="s">
        <v>151</v>
      </c>
      <c r="B29" s="41">
        <v>2025</v>
      </c>
      <c r="C29" s="41" t="s">
        <v>1000</v>
      </c>
      <c r="D29" s="38">
        <v>45910</v>
      </c>
      <c r="E29" s="25" t="s">
        <v>327</v>
      </c>
      <c r="F29" s="39" t="s">
        <v>328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  <c r="P29" t="str">
        <f t="shared" si="4"/>
        <v>OK</v>
      </c>
    </row>
    <row r="30" spans="1:16" x14ac:dyDescent="0.25">
      <c r="A30" s="61" t="s">
        <v>151</v>
      </c>
      <c r="B30" s="41">
        <v>2025</v>
      </c>
      <c r="C30" s="41" t="s">
        <v>1000</v>
      </c>
      <c r="D30" s="38">
        <v>45910</v>
      </c>
      <c r="E30" s="25" t="s">
        <v>327</v>
      </c>
      <c r="F30" s="39" t="s">
        <v>329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  <c r="P30" t="str">
        <f t="shared" si="4"/>
        <v>OK</v>
      </c>
    </row>
    <row r="31" spans="1:16" x14ac:dyDescent="0.25">
      <c r="A31" s="61" t="s">
        <v>151</v>
      </c>
      <c r="B31" s="41">
        <v>2025</v>
      </c>
      <c r="C31" s="41" t="s">
        <v>1000</v>
      </c>
      <c r="D31" s="38">
        <v>45910</v>
      </c>
      <c r="E31" s="25" t="s">
        <v>327</v>
      </c>
      <c r="F31" s="39" t="s">
        <v>330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  <c r="P31" t="str">
        <f t="shared" si="4"/>
        <v>OK</v>
      </c>
    </row>
    <row r="32" spans="1:16" x14ac:dyDescent="0.25">
      <c r="A32" s="61" t="s">
        <v>151</v>
      </c>
      <c r="B32" s="41">
        <v>2025</v>
      </c>
      <c r="C32" s="41" t="s">
        <v>1000</v>
      </c>
      <c r="D32" s="38">
        <v>45910</v>
      </c>
      <c r="E32" s="25" t="s">
        <v>327</v>
      </c>
      <c r="F32" s="39" t="s">
        <v>331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  <c r="P32" t="str">
        <f t="shared" si="4"/>
        <v>OK</v>
      </c>
    </row>
    <row r="33" spans="1:16" x14ac:dyDescent="0.25">
      <c r="A33" s="61" t="s">
        <v>151</v>
      </c>
      <c r="B33" s="41">
        <v>2025</v>
      </c>
      <c r="C33" s="41" t="s">
        <v>1000</v>
      </c>
      <c r="D33" s="38">
        <v>45910</v>
      </c>
      <c r="E33" s="25" t="s">
        <v>327</v>
      </c>
      <c r="F33" s="39" t="s">
        <v>332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  <c r="P33" t="str">
        <f t="shared" si="4"/>
        <v>OK</v>
      </c>
    </row>
    <row r="34" spans="1:16" x14ac:dyDescent="0.25">
      <c r="A34" s="61" t="s">
        <v>153</v>
      </c>
      <c r="B34" s="41">
        <v>2025</v>
      </c>
      <c r="C34" s="41" t="s">
        <v>998</v>
      </c>
      <c r="D34" s="38">
        <v>45726</v>
      </c>
      <c r="E34" s="25" t="s">
        <v>327</v>
      </c>
      <c r="F34" s="39" t="s">
        <v>328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  <c r="P34" t="str">
        <f t="shared" si="4"/>
        <v>OK</v>
      </c>
    </row>
    <row r="35" spans="1:16" x14ac:dyDescent="0.25">
      <c r="A35" s="61" t="s">
        <v>153</v>
      </c>
      <c r="B35" s="41">
        <v>2025</v>
      </c>
      <c r="C35" s="41" t="s">
        <v>998</v>
      </c>
      <c r="D35" s="38">
        <v>45726</v>
      </c>
      <c r="E35" s="25" t="s">
        <v>327</v>
      </c>
      <c r="F35" s="39" t="s">
        <v>329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  <c r="P35" t="str">
        <f t="shared" si="4"/>
        <v>OK</v>
      </c>
    </row>
    <row r="36" spans="1:16" x14ac:dyDescent="0.25">
      <c r="A36" s="61" t="s">
        <v>153</v>
      </c>
      <c r="B36" s="41">
        <v>2025</v>
      </c>
      <c r="C36" s="41" t="s">
        <v>998</v>
      </c>
      <c r="D36" s="38">
        <v>45726</v>
      </c>
      <c r="E36" s="25" t="s">
        <v>327</v>
      </c>
      <c r="F36" s="39" t="s">
        <v>330</v>
      </c>
      <c r="G36" s="41">
        <v>15.695</v>
      </c>
      <c r="H36" s="41">
        <v>15.6189</v>
      </c>
      <c r="I36" s="41">
        <v>0.46860000000000002</v>
      </c>
      <c r="J36" s="58">
        <f t="shared" ref="J36:J67" si="5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7">IF(OR($G36="",$H36="",$H36=0),"",($G36-$H36)/$H36*100)</f>
        <v>0.48723021467581118</v>
      </c>
      <c r="O36" s="60">
        <f t="shared" ref="O36:O67" si="8">IF($N36="","",ABS($N36))</f>
        <v>0.48723021467581118</v>
      </c>
      <c r="P36" t="str">
        <f t="shared" si="4"/>
        <v>OK</v>
      </c>
    </row>
    <row r="37" spans="1:16" x14ac:dyDescent="0.25">
      <c r="A37" s="61" t="s">
        <v>153</v>
      </c>
      <c r="B37" s="41">
        <v>2025</v>
      </c>
      <c r="C37" s="41" t="s">
        <v>998</v>
      </c>
      <c r="D37" s="38">
        <v>45726</v>
      </c>
      <c r="E37" s="25" t="s">
        <v>327</v>
      </c>
      <c r="F37" s="39" t="s">
        <v>331</v>
      </c>
      <c r="G37" s="41">
        <v>15.7712</v>
      </c>
      <c r="H37" s="41">
        <v>15.6587</v>
      </c>
      <c r="I37" s="41">
        <v>0.4698</v>
      </c>
      <c r="J37" s="58">
        <f t="shared" si="5"/>
        <v>0.23946360153256857</v>
      </c>
      <c r="K37" s="41">
        <v>14.2493</v>
      </c>
      <c r="L37" s="41">
        <v>17.068100000000001</v>
      </c>
      <c r="M37" s="59" t="str">
        <f t="shared" si="6"/>
        <v>OK</v>
      </c>
      <c r="N37" s="60">
        <f t="shared" si="7"/>
        <v>0.71845044607790376</v>
      </c>
      <c r="O37" s="60">
        <f t="shared" si="8"/>
        <v>0.71845044607790376</v>
      </c>
      <c r="P37" t="str">
        <f t="shared" si="4"/>
        <v>OK</v>
      </c>
    </row>
    <row r="38" spans="1:16" x14ac:dyDescent="0.25">
      <c r="A38" s="61" t="s">
        <v>153</v>
      </c>
      <c r="B38" s="41">
        <v>2025</v>
      </c>
      <c r="C38" s="41" t="s">
        <v>998</v>
      </c>
      <c r="D38" s="38">
        <v>45726</v>
      </c>
      <c r="E38" s="25" t="s">
        <v>327</v>
      </c>
      <c r="F38" s="39" t="s">
        <v>332</v>
      </c>
      <c r="G38" s="41">
        <v>15.734999999999999</v>
      </c>
      <c r="H38" s="41">
        <v>15.642200000000001</v>
      </c>
      <c r="I38" s="41">
        <v>0.46929999999999999</v>
      </c>
      <c r="J38" s="58">
        <f t="shared" si="5"/>
        <v>0.19774131685488741</v>
      </c>
      <c r="K38" s="41">
        <v>14.234299999999999</v>
      </c>
      <c r="L38" s="41">
        <v>17.0501</v>
      </c>
      <c r="M38" s="59" t="str">
        <f t="shared" si="6"/>
        <v>OK</v>
      </c>
      <c r="N38" s="60">
        <f t="shared" si="7"/>
        <v>0.59326693176150835</v>
      </c>
      <c r="O38" s="60">
        <f t="shared" si="8"/>
        <v>0.59326693176150835</v>
      </c>
      <c r="P38" t="str">
        <f t="shared" si="4"/>
        <v>OK</v>
      </c>
    </row>
    <row r="39" spans="1:16" x14ac:dyDescent="0.25">
      <c r="A39" s="61" t="s">
        <v>153</v>
      </c>
      <c r="B39" s="41">
        <v>2025</v>
      </c>
      <c r="C39" s="41" t="s">
        <v>999</v>
      </c>
      <c r="D39" s="38">
        <v>45818</v>
      </c>
      <c r="E39" s="25" t="s">
        <v>327</v>
      </c>
      <c r="F39" s="39" t="s">
        <v>328</v>
      </c>
      <c r="G39" s="41">
        <v>15.8812</v>
      </c>
      <c r="H39" s="41">
        <v>15.7346</v>
      </c>
      <c r="I39" s="41">
        <v>0.47199999999999998</v>
      </c>
      <c r="J39" s="58">
        <f t="shared" si="5"/>
        <v>0.31059322033898179</v>
      </c>
      <c r="K39" s="41">
        <v>14.3186</v>
      </c>
      <c r="L39" s="41">
        <v>17.150600000000001</v>
      </c>
      <c r="M39" s="59" t="str">
        <f t="shared" si="6"/>
        <v>OK</v>
      </c>
      <c r="N39" s="60">
        <f t="shared" si="7"/>
        <v>0.93170465089674592</v>
      </c>
      <c r="O39" s="60">
        <f t="shared" si="8"/>
        <v>0.93170465089674592</v>
      </c>
      <c r="P39" t="str">
        <f t="shared" si="4"/>
        <v>OK</v>
      </c>
    </row>
    <row r="40" spans="1:16" x14ac:dyDescent="0.25">
      <c r="A40" s="61" t="s">
        <v>153</v>
      </c>
      <c r="B40" s="41">
        <v>2025</v>
      </c>
      <c r="C40" s="41" t="s">
        <v>999</v>
      </c>
      <c r="D40" s="38">
        <v>45818</v>
      </c>
      <c r="E40" s="25" t="s">
        <v>327</v>
      </c>
      <c r="F40" s="39" t="s">
        <v>329</v>
      </c>
      <c r="G40" s="41">
        <v>15.6838</v>
      </c>
      <c r="H40" s="41">
        <v>15.537800000000001</v>
      </c>
      <c r="I40" s="41">
        <v>0.46610000000000001</v>
      </c>
      <c r="J40" s="58">
        <f t="shared" si="5"/>
        <v>0.31323750268182582</v>
      </c>
      <c r="K40" s="41">
        <v>14.1395</v>
      </c>
      <c r="L40" s="41">
        <v>16.9361</v>
      </c>
      <c r="M40" s="59" t="str">
        <f t="shared" si="6"/>
        <v>OK</v>
      </c>
      <c r="N40" s="60">
        <f t="shared" si="7"/>
        <v>0.9396439650400894</v>
      </c>
      <c r="O40" s="60">
        <f t="shared" si="8"/>
        <v>0.9396439650400894</v>
      </c>
      <c r="P40" t="str">
        <f t="shared" si="4"/>
        <v>OK</v>
      </c>
    </row>
    <row r="41" spans="1:16" x14ac:dyDescent="0.25">
      <c r="A41" s="61" t="s">
        <v>153</v>
      </c>
      <c r="B41" s="41">
        <v>2025</v>
      </c>
      <c r="C41" s="41" t="s">
        <v>999</v>
      </c>
      <c r="D41" s="38">
        <v>45818</v>
      </c>
      <c r="E41" s="25" t="s">
        <v>327</v>
      </c>
      <c r="F41" s="39" t="s">
        <v>330</v>
      </c>
      <c r="G41" s="41">
        <v>15.964499999999999</v>
      </c>
      <c r="H41" s="41">
        <v>15.7616</v>
      </c>
      <c r="I41" s="41">
        <v>0.4728</v>
      </c>
      <c r="J41" s="58">
        <f t="shared" si="5"/>
        <v>0.42914551607444934</v>
      </c>
      <c r="K41" s="41">
        <v>14.3432</v>
      </c>
      <c r="L41" s="41">
        <v>17.18</v>
      </c>
      <c r="M41" s="59" t="str">
        <f t="shared" si="6"/>
        <v>OK</v>
      </c>
      <c r="N41" s="60">
        <f t="shared" si="7"/>
        <v>1.2873058572733709</v>
      </c>
      <c r="O41" s="60">
        <f t="shared" si="8"/>
        <v>1.2873058572733709</v>
      </c>
      <c r="P41" t="str">
        <f t="shared" si="4"/>
        <v>OK</v>
      </c>
    </row>
    <row r="42" spans="1:16" x14ac:dyDescent="0.25">
      <c r="A42" s="61" t="s">
        <v>153</v>
      </c>
      <c r="B42" s="41">
        <v>2025</v>
      </c>
      <c r="C42" s="41" t="s">
        <v>999</v>
      </c>
      <c r="D42" s="38">
        <v>45818</v>
      </c>
      <c r="E42" s="25" t="s">
        <v>327</v>
      </c>
      <c r="F42" s="39" t="s">
        <v>331</v>
      </c>
      <c r="G42" s="41">
        <v>15.476100000000001</v>
      </c>
      <c r="H42" s="41">
        <v>15.320600000000001</v>
      </c>
      <c r="I42" s="41">
        <v>0.45960000000000001</v>
      </c>
      <c r="J42" s="58">
        <f t="shared" si="5"/>
        <v>0.33833768494342897</v>
      </c>
      <c r="K42" s="41">
        <v>13.941800000000001</v>
      </c>
      <c r="L42" s="41">
        <v>16.699400000000001</v>
      </c>
      <c r="M42" s="59" t="str">
        <f t="shared" si="6"/>
        <v>OK</v>
      </c>
      <c r="N42" s="60">
        <f t="shared" si="7"/>
        <v>1.014973303917601</v>
      </c>
      <c r="O42" s="60">
        <f t="shared" si="8"/>
        <v>1.014973303917601</v>
      </c>
      <c r="P42" t="str">
        <f t="shared" si="4"/>
        <v>OK</v>
      </c>
    </row>
    <row r="43" spans="1:16" x14ac:dyDescent="0.25">
      <c r="A43" s="61" t="s">
        <v>153</v>
      </c>
      <c r="B43" s="41">
        <v>2025</v>
      </c>
      <c r="C43" s="41" t="s">
        <v>999</v>
      </c>
      <c r="D43" s="38">
        <v>45818</v>
      </c>
      <c r="E43" s="25" t="s">
        <v>327</v>
      </c>
      <c r="F43" s="39" t="s">
        <v>332</v>
      </c>
      <c r="G43" s="41">
        <v>15.7508</v>
      </c>
      <c r="H43" s="41">
        <v>15.6379</v>
      </c>
      <c r="I43" s="41">
        <v>0.46910000000000002</v>
      </c>
      <c r="J43" s="58">
        <f t="shared" si="5"/>
        <v>0.24067363035600037</v>
      </c>
      <c r="K43" s="41">
        <v>14.230600000000001</v>
      </c>
      <c r="L43" s="41">
        <v>17.045200000000001</v>
      </c>
      <c r="M43" s="59" t="str">
        <f t="shared" si="6"/>
        <v>OK</v>
      </c>
      <c r="N43" s="60">
        <f t="shared" si="7"/>
        <v>0.72196394656571394</v>
      </c>
      <c r="O43" s="60">
        <f t="shared" si="8"/>
        <v>0.72196394656571394</v>
      </c>
      <c r="P43" t="str">
        <f t="shared" si="4"/>
        <v>OK</v>
      </c>
    </row>
    <row r="44" spans="1:16" x14ac:dyDescent="0.25">
      <c r="A44" s="61" t="s">
        <v>153</v>
      </c>
      <c r="B44" s="41">
        <v>2025</v>
      </c>
      <c r="C44" s="41" t="s">
        <v>1000</v>
      </c>
      <c r="D44" s="38">
        <v>45910</v>
      </c>
      <c r="E44" s="25" t="s">
        <v>327</v>
      </c>
      <c r="F44" s="39" t="s">
        <v>328</v>
      </c>
      <c r="G44" s="41">
        <v>15.5825</v>
      </c>
      <c r="H44" s="41">
        <v>15.408799999999999</v>
      </c>
      <c r="I44" s="41">
        <v>0.46229999999999999</v>
      </c>
      <c r="J44" s="58">
        <f t="shared" si="5"/>
        <v>0.37573004542504906</v>
      </c>
      <c r="K44" s="41">
        <v>14.0219</v>
      </c>
      <c r="L44" s="41">
        <v>16.7957</v>
      </c>
      <c r="M44" s="59" t="str">
        <f t="shared" si="6"/>
        <v>OK</v>
      </c>
      <c r="N44" s="60">
        <f t="shared" si="7"/>
        <v>1.1272779191111586</v>
      </c>
      <c r="O44" s="60">
        <f t="shared" si="8"/>
        <v>1.1272779191111586</v>
      </c>
      <c r="P44" t="str">
        <f t="shared" si="4"/>
        <v>OK</v>
      </c>
    </row>
    <row r="45" spans="1:16" x14ac:dyDescent="0.25">
      <c r="A45" s="61" t="s">
        <v>153</v>
      </c>
      <c r="B45" s="41">
        <v>2025</v>
      </c>
      <c r="C45" s="41" t="s">
        <v>1000</v>
      </c>
      <c r="D45" s="38">
        <v>45910</v>
      </c>
      <c r="E45" s="25" t="s">
        <v>327</v>
      </c>
      <c r="F45" s="39" t="s">
        <v>329</v>
      </c>
      <c r="G45" s="41">
        <v>15.5105</v>
      </c>
      <c r="H45" s="41">
        <v>15.3691</v>
      </c>
      <c r="I45" s="41">
        <v>0.46110000000000001</v>
      </c>
      <c r="J45" s="58">
        <f t="shared" si="5"/>
        <v>0.3066579917588394</v>
      </c>
      <c r="K45" s="41">
        <v>13.985799999999999</v>
      </c>
      <c r="L45" s="41">
        <v>16.752400000000002</v>
      </c>
      <c r="M45" s="59" t="str">
        <f t="shared" si="6"/>
        <v>OK</v>
      </c>
      <c r="N45" s="60">
        <f t="shared" si="7"/>
        <v>0.92002784808479909</v>
      </c>
      <c r="O45" s="60">
        <f t="shared" si="8"/>
        <v>0.92002784808479909</v>
      </c>
      <c r="P45" t="str">
        <f t="shared" si="4"/>
        <v>OK</v>
      </c>
    </row>
    <row r="46" spans="1:16" x14ac:dyDescent="0.25">
      <c r="A46" s="61" t="s">
        <v>153</v>
      </c>
      <c r="B46" s="41">
        <v>2025</v>
      </c>
      <c r="C46" s="41" t="s">
        <v>1000</v>
      </c>
      <c r="D46" s="38">
        <v>45910</v>
      </c>
      <c r="E46" s="25" t="s">
        <v>327</v>
      </c>
      <c r="F46" s="39" t="s">
        <v>330</v>
      </c>
      <c r="G46" s="41">
        <v>15.8108</v>
      </c>
      <c r="H46" s="41">
        <v>15.7682</v>
      </c>
      <c r="I46" s="41">
        <v>0.47299999999999998</v>
      </c>
      <c r="J46" s="58">
        <f t="shared" si="5"/>
        <v>9.0063424947146295E-2</v>
      </c>
      <c r="K46" s="41">
        <v>14.3492</v>
      </c>
      <c r="L46" s="41">
        <v>17.187200000000001</v>
      </c>
      <c r="M46" s="59" t="str">
        <f t="shared" si="6"/>
        <v>OK</v>
      </c>
      <c r="N46" s="60">
        <f t="shared" si="7"/>
        <v>0.27016400096396664</v>
      </c>
      <c r="O46" s="60">
        <f t="shared" si="8"/>
        <v>0.27016400096396664</v>
      </c>
      <c r="P46" t="str">
        <f t="shared" si="4"/>
        <v>OK</v>
      </c>
    </row>
    <row r="47" spans="1:16" x14ac:dyDescent="0.25">
      <c r="A47" s="61" t="s">
        <v>153</v>
      </c>
      <c r="B47" s="41">
        <v>2025</v>
      </c>
      <c r="C47" s="41" t="s">
        <v>1000</v>
      </c>
      <c r="D47" s="38">
        <v>45910</v>
      </c>
      <c r="E47" s="25" t="s">
        <v>327</v>
      </c>
      <c r="F47" s="39" t="s">
        <v>331</v>
      </c>
      <c r="G47" s="41">
        <v>15.5738</v>
      </c>
      <c r="H47" s="41">
        <v>15.5184</v>
      </c>
      <c r="I47" s="41">
        <v>0.46560000000000001</v>
      </c>
      <c r="J47" s="58">
        <f t="shared" si="5"/>
        <v>0.11898625429553385</v>
      </c>
      <c r="K47" s="41">
        <v>14.121600000000001</v>
      </c>
      <c r="L47" s="41">
        <v>16.915199999999999</v>
      </c>
      <c r="M47" s="59" t="str">
        <f t="shared" si="6"/>
        <v>OK</v>
      </c>
      <c r="N47" s="60">
        <f t="shared" si="7"/>
        <v>0.35699556655325654</v>
      </c>
      <c r="O47" s="60">
        <f t="shared" si="8"/>
        <v>0.35699556655325654</v>
      </c>
      <c r="P47" t="str">
        <f t="shared" si="4"/>
        <v>OK</v>
      </c>
    </row>
    <row r="48" spans="1:16" x14ac:dyDescent="0.25">
      <c r="A48" s="61" t="s">
        <v>153</v>
      </c>
      <c r="B48" s="41">
        <v>2025</v>
      </c>
      <c r="C48" s="41" t="s">
        <v>1000</v>
      </c>
      <c r="D48" s="38">
        <v>45910</v>
      </c>
      <c r="E48" s="25" t="s">
        <v>327</v>
      </c>
      <c r="F48" s="39" t="s">
        <v>332</v>
      </c>
      <c r="G48" s="41">
        <v>15.791399999999999</v>
      </c>
      <c r="H48" s="41">
        <v>15.6035</v>
      </c>
      <c r="I48" s="41">
        <v>0.46810000000000002</v>
      </c>
      <c r="J48" s="58">
        <f t="shared" si="5"/>
        <v>0.40140995513778904</v>
      </c>
      <c r="K48" s="41">
        <v>14.199199999999999</v>
      </c>
      <c r="L48" s="41">
        <v>17.0078</v>
      </c>
      <c r="M48" s="59" t="str">
        <f t="shared" si="6"/>
        <v>OK</v>
      </c>
      <c r="N48" s="60">
        <f t="shared" si="7"/>
        <v>1.2042170025955656</v>
      </c>
      <c r="O48" s="60">
        <f t="shared" si="8"/>
        <v>1.2042170025955656</v>
      </c>
      <c r="P48" t="str">
        <f t="shared" si="4"/>
        <v>OK</v>
      </c>
    </row>
    <row r="49" spans="1:16" x14ac:dyDescent="0.25">
      <c r="A49" s="61" t="s">
        <v>154</v>
      </c>
      <c r="B49" s="41">
        <v>2025</v>
      </c>
      <c r="C49" s="41" t="s">
        <v>998</v>
      </c>
      <c r="D49" s="38">
        <v>45726</v>
      </c>
      <c r="E49" s="25" t="s">
        <v>327</v>
      </c>
      <c r="F49" s="39" t="s">
        <v>328</v>
      </c>
      <c r="G49" s="41">
        <v>46.004300000000001</v>
      </c>
      <c r="H49" s="41">
        <v>45.819099999999999</v>
      </c>
      <c r="I49" s="41">
        <v>1.3746</v>
      </c>
      <c r="J49" s="58">
        <f t="shared" si="5"/>
        <v>0.13473010330278029</v>
      </c>
      <c r="K49" s="41">
        <v>41.695300000000003</v>
      </c>
      <c r="L49" s="41">
        <v>49.942900000000002</v>
      </c>
      <c r="M49" s="59" t="str">
        <f t="shared" si="6"/>
        <v>OK</v>
      </c>
      <c r="N49" s="60">
        <f t="shared" si="7"/>
        <v>0.40419824920175607</v>
      </c>
      <c r="O49" s="60">
        <f t="shared" si="8"/>
        <v>0.40419824920175607</v>
      </c>
      <c r="P49" t="str">
        <f t="shared" si="4"/>
        <v>OK</v>
      </c>
    </row>
    <row r="50" spans="1:16" x14ac:dyDescent="0.25">
      <c r="A50" s="61" t="s">
        <v>154</v>
      </c>
      <c r="B50" s="41">
        <v>2025</v>
      </c>
      <c r="C50" s="41" t="s">
        <v>998</v>
      </c>
      <c r="D50" s="38">
        <v>45726</v>
      </c>
      <c r="E50" s="25" t="s">
        <v>327</v>
      </c>
      <c r="F50" s="39" t="s">
        <v>329</v>
      </c>
      <c r="G50" s="41">
        <v>45.453200000000002</v>
      </c>
      <c r="H50" s="41">
        <v>44.652099999999997</v>
      </c>
      <c r="I50" s="41">
        <v>1.3395999999999999</v>
      </c>
      <c r="J50" s="58">
        <f t="shared" si="5"/>
        <v>0.59801433263661186</v>
      </c>
      <c r="K50" s="41">
        <v>40.633299999999998</v>
      </c>
      <c r="L50" s="41">
        <v>48.670900000000003</v>
      </c>
      <c r="M50" s="59" t="str">
        <f t="shared" si="6"/>
        <v>OK</v>
      </c>
      <c r="N50" s="60">
        <f t="shared" si="7"/>
        <v>1.7940925510782368</v>
      </c>
      <c r="O50" s="60">
        <f t="shared" si="8"/>
        <v>1.7940925510782368</v>
      </c>
      <c r="P50" t="str">
        <f t="shared" si="4"/>
        <v>OK</v>
      </c>
    </row>
    <row r="51" spans="1:16" x14ac:dyDescent="0.25">
      <c r="A51" s="61" t="s">
        <v>154</v>
      </c>
      <c r="B51" s="41">
        <v>2025</v>
      </c>
      <c r="C51" s="41" t="s">
        <v>998</v>
      </c>
      <c r="D51" s="38">
        <v>45726</v>
      </c>
      <c r="E51" s="25" t="s">
        <v>327</v>
      </c>
      <c r="F51" s="39" t="s">
        <v>330</v>
      </c>
      <c r="G51" s="41">
        <v>46.365900000000003</v>
      </c>
      <c r="H51" s="41">
        <v>45.619599999999998</v>
      </c>
      <c r="I51" s="41">
        <v>1.3686</v>
      </c>
      <c r="J51" s="58">
        <f t="shared" si="5"/>
        <v>0.54530176823031207</v>
      </c>
      <c r="K51" s="41">
        <v>41.513800000000003</v>
      </c>
      <c r="L51" s="41">
        <v>49.7254</v>
      </c>
      <c r="M51" s="59" t="str">
        <f t="shared" si="6"/>
        <v>OK</v>
      </c>
      <c r="N51" s="60">
        <f t="shared" si="7"/>
        <v>1.6359196485721161</v>
      </c>
      <c r="O51" s="60">
        <f t="shared" si="8"/>
        <v>1.6359196485721161</v>
      </c>
      <c r="P51" t="str">
        <f t="shared" si="4"/>
        <v>OK</v>
      </c>
    </row>
    <row r="52" spans="1:16" x14ac:dyDescent="0.25">
      <c r="A52" s="61" t="s">
        <v>154</v>
      </c>
      <c r="B52" s="41">
        <v>2025</v>
      </c>
      <c r="C52" s="41" t="s">
        <v>998</v>
      </c>
      <c r="D52" s="38">
        <v>45726</v>
      </c>
      <c r="E52" s="25" t="s">
        <v>327</v>
      </c>
      <c r="F52" s="39" t="s">
        <v>331</v>
      </c>
      <c r="G52" s="41">
        <v>45.273400000000002</v>
      </c>
      <c r="H52" s="41">
        <v>44.575200000000002</v>
      </c>
      <c r="I52" s="41">
        <v>1.3372999999999999</v>
      </c>
      <c r="J52" s="58">
        <f t="shared" si="5"/>
        <v>0.52209676213265532</v>
      </c>
      <c r="K52" s="41">
        <v>40.563299999999998</v>
      </c>
      <c r="L52" s="41">
        <v>48.5871</v>
      </c>
      <c r="M52" s="59" t="str">
        <f t="shared" si="6"/>
        <v>OK</v>
      </c>
      <c r="N52" s="60">
        <f t="shared" si="7"/>
        <v>1.5663418223586207</v>
      </c>
      <c r="O52" s="60">
        <f t="shared" si="8"/>
        <v>1.5663418223586207</v>
      </c>
      <c r="P52" t="str">
        <f t="shared" si="4"/>
        <v>OK</v>
      </c>
    </row>
    <row r="53" spans="1:16" x14ac:dyDescent="0.25">
      <c r="A53" s="61" t="s">
        <v>154</v>
      </c>
      <c r="B53" s="41">
        <v>2025</v>
      </c>
      <c r="C53" s="41" t="s">
        <v>998</v>
      </c>
      <c r="D53" s="38">
        <v>45726</v>
      </c>
      <c r="E53" s="25" t="s">
        <v>327</v>
      </c>
      <c r="F53" s="39" t="s">
        <v>332</v>
      </c>
      <c r="G53" s="41">
        <v>45.4803</v>
      </c>
      <c r="H53" s="41">
        <v>44.902900000000002</v>
      </c>
      <c r="I53" s="41">
        <v>1.3471</v>
      </c>
      <c r="J53" s="58">
        <f t="shared" si="5"/>
        <v>0.42862445252764997</v>
      </c>
      <c r="K53" s="41">
        <v>40.861600000000003</v>
      </c>
      <c r="L53" s="41">
        <v>48.944200000000002</v>
      </c>
      <c r="M53" s="59" t="str">
        <f t="shared" si="6"/>
        <v>OK</v>
      </c>
      <c r="N53" s="60">
        <f t="shared" si="7"/>
        <v>1.2858857668435606</v>
      </c>
      <c r="O53" s="60">
        <f t="shared" si="8"/>
        <v>1.2858857668435606</v>
      </c>
      <c r="P53" t="str">
        <f t="shared" si="4"/>
        <v>OK</v>
      </c>
    </row>
    <row r="54" spans="1:16" x14ac:dyDescent="0.25">
      <c r="A54" s="61" t="s">
        <v>154</v>
      </c>
      <c r="B54" s="41">
        <v>2025</v>
      </c>
      <c r="C54" s="41" t="s">
        <v>999</v>
      </c>
      <c r="D54" s="38">
        <v>45818</v>
      </c>
      <c r="E54" s="25" t="s">
        <v>327</v>
      </c>
      <c r="F54" s="39" t="s">
        <v>328</v>
      </c>
      <c r="G54" s="41">
        <v>45.301299999999998</v>
      </c>
      <c r="H54" s="41">
        <v>44.580500000000001</v>
      </c>
      <c r="I54" s="41">
        <v>1.3373999999999999</v>
      </c>
      <c r="J54" s="58">
        <f t="shared" si="5"/>
        <v>0.53895618363989606</v>
      </c>
      <c r="K54" s="41">
        <v>40.568300000000001</v>
      </c>
      <c r="L54" s="41">
        <v>48.592700000000001</v>
      </c>
      <c r="M54" s="59" t="str">
        <f t="shared" si="6"/>
        <v>OK</v>
      </c>
      <c r="N54" s="60">
        <f t="shared" si="7"/>
        <v>1.6168504166619868</v>
      </c>
      <c r="O54" s="60">
        <f t="shared" si="8"/>
        <v>1.6168504166619868</v>
      </c>
      <c r="P54" t="str">
        <f t="shared" si="4"/>
        <v>OK</v>
      </c>
    </row>
    <row r="55" spans="1:16" x14ac:dyDescent="0.25">
      <c r="A55" s="61" t="s">
        <v>154</v>
      </c>
      <c r="B55" s="41">
        <v>2025</v>
      </c>
      <c r="C55" s="41" t="s">
        <v>999</v>
      </c>
      <c r="D55" s="38">
        <v>45818</v>
      </c>
      <c r="E55" s="25" t="s">
        <v>327</v>
      </c>
      <c r="F55" s="39" t="s">
        <v>329</v>
      </c>
      <c r="G55" s="41">
        <v>45.655799999999999</v>
      </c>
      <c r="H55" s="41">
        <v>45.0486</v>
      </c>
      <c r="I55" s="41">
        <v>1.3514999999999999</v>
      </c>
      <c r="J55" s="58">
        <f t="shared" si="5"/>
        <v>0.44927857935626997</v>
      </c>
      <c r="K55" s="41">
        <v>40.994100000000003</v>
      </c>
      <c r="L55" s="41">
        <v>49.103099999999998</v>
      </c>
      <c r="M55" s="59" t="str">
        <f t="shared" si="6"/>
        <v>OK</v>
      </c>
      <c r="N55" s="60">
        <f t="shared" si="7"/>
        <v>1.3478776254977931</v>
      </c>
      <c r="O55" s="60">
        <f t="shared" si="8"/>
        <v>1.3478776254977931</v>
      </c>
      <c r="P55" t="str">
        <f t="shared" si="4"/>
        <v>OK</v>
      </c>
    </row>
    <row r="56" spans="1:16" x14ac:dyDescent="0.25">
      <c r="A56" s="61" t="s">
        <v>154</v>
      </c>
      <c r="B56" s="41">
        <v>2025</v>
      </c>
      <c r="C56" s="41" t="s">
        <v>999</v>
      </c>
      <c r="D56" s="38">
        <v>45818</v>
      </c>
      <c r="E56" s="25" t="s">
        <v>327</v>
      </c>
      <c r="F56" s="39" t="s">
        <v>330</v>
      </c>
      <c r="G56" s="41">
        <v>45.115699999999997</v>
      </c>
      <c r="H56" s="41">
        <v>44.8108</v>
      </c>
      <c r="I56" s="41">
        <v>1.3443000000000001</v>
      </c>
      <c r="J56" s="58">
        <f t="shared" si="5"/>
        <v>0.22680949192888222</v>
      </c>
      <c r="K56" s="41">
        <v>40.777900000000002</v>
      </c>
      <c r="L56" s="41">
        <v>48.843699999999998</v>
      </c>
      <c r="M56" s="59" t="str">
        <f t="shared" si="6"/>
        <v>OK</v>
      </c>
      <c r="N56" s="60">
        <f t="shared" si="7"/>
        <v>0.68041632820658504</v>
      </c>
      <c r="O56" s="60">
        <f t="shared" si="8"/>
        <v>0.68041632820658504</v>
      </c>
      <c r="P56" t="str">
        <f t="shared" si="4"/>
        <v>OK</v>
      </c>
    </row>
    <row r="57" spans="1:16" x14ac:dyDescent="0.25">
      <c r="A57" s="61" t="s">
        <v>154</v>
      </c>
      <c r="B57" s="41">
        <v>2025</v>
      </c>
      <c r="C57" s="41" t="s">
        <v>999</v>
      </c>
      <c r="D57" s="38">
        <v>45818</v>
      </c>
      <c r="E57" s="25" t="s">
        <v>327</v>
      </c>
      <c r="F57" s="39" t="s">
        <v>331</v>
      </c>
      <c r="G57" s="41">
        <v>45.619599999999998</v>
      </c>
      <c r="H57" s="41">
        <v>44.692</v>
      </c>
      <c r="I57" s="41">
        <v>1.3408</v>
      </c>
      <c r="J57" s="58">
        <f t="shared" si="5"/>
        <v>0.69182577565632319</v>
      </c>
      <c r="K57" s="41">
        <v>40.669600000000003</v>
      </c>
      <c r="L57" s="41">
        <v>48.714399999999998</v>
      </c>
      <c r="M57" s="59" t="str">
        <f t="shared" si="6"/>
        <v>OK</v>
      </c>
      <c r="N57" s="60">
        <f t="shared" si="7"/>
        <v>2.0755392463975615</v>
      </c>
      <c r="O57" s="60">
        <f t="shared" si="8"/>
        <v>2.0755392463975615</v>
      </c>
      <c r="P57" t="str">
        <f t="shared" si="4"/>
        <v>OK</v>
      </c>
    </row>
    <row r="58" spans="1:16" x14ac:dyDescent="0.25">
      <c r="A58" s="61" t="s">
        <v>154</v>
      </c>
      <c r="B58" s="41">
        <v>2025</v>
      </c>
      <c r="C58" s="41" t="s">
        <v>999</v>
      </c>
      <c r="D58" s="38">
        <v>45818</v>
      </c>
      <c r="E58" s="25" t="s">
        <v>327</v>
      </c>
      <c r="F58" s="39" t="s">
        <v>332</v>
      </c>
      <c r="G58" s="41">
        <v>45.091000000000001</v>
      </c>
      <c r="H58" s="41">
        <v>44.824800000000003</v>
      </c>
      <c r="I58" s="41">
        <v>1.3447</v>
      </c>
      <c r="J58" s="58">
        <f t="shared" si="5"/>
        <v>0.19796237078902193</v>
      </c>
      <c r="K58" s="41">
        <v>40.790700000000001</v>
      </c>
      <c r="L58" s="41">
        <v>48.858899999999998</v>
      </c>
      <c r="M58" s="59" t="str">
        <f t="shared" si="6"/>
        <v>OK</v>
      </c>
      <c r="N58" s="60">
        <f t="shared" si="7"/>
        <v>0.59386768039120696</v>
      </c>
      <c r="O58" s="60">
        <f t="shared" si="8"/>
        <v>0.59386768039120696</v>
      </c>
      <c r="P58" t="str">
        <f t="shared" si="4"/>
        <v>OK</v>
      </c>
    </row>
    <row r="59" spans="1:16" x14ac:dyDescent="0.25">
      <c r="A59" s="61" t="s">
        <v>154</v>
      </c>
      <c r="B59" s="41">
        <v>2025</v>
      </c>
      <c r="C59" s="41" t="s">
        <v>1000</v>
      </c>
      <c r="D59" s="38">
        <v>45910</v>
      </c>
      <c r="E59" s="25" t="s">
        <v>327</v>
      </c>
      <c r="F59" s="39" t="s">
        <v>328</v>
      </c>
      <c r="G59" s="41">
        <v>46.2819</v>
      </c>
      <c r="H59" s="41">
        <v>45.509599999999999</v>
      </c>
      <c r="I59" s="41">
        <v>1.3653</v>
      </c>
      <c r="J59" s="58">
        <f t="shared" si="5"/>
        <v>0.56566322419981052</v>
      </c>
      <c r="K59" s="41">
        <v>41.413699999999999</v>
      </c>
      <c r="L59" s="41">
        <v>49.605499999999999</v>
      </c>
      <c r="M59" s="59" t="str">
        <f t="shared" si="6"/>
        <v>OK</v>
      </c>
      <c r="N59" s="60">
        <f t="shared" si="7"/>
        <v>1.6970045880429652</v>
      </c>
      <c r="O59" s="60">
        <f t="shared" si="8"/>
        <v>1.6970045880429652</v>
      </c>
      <c r="P59" t="str">
        <f t="shared" si="4"/>
        <v>OK</v>
      </c>
    </row>
    <row r="60" spans="1:16" x14ac:dyDescent="0.25">
      <c r="A60" s="61" t="s">
        <v>154</v>
      </c>
      <c r="B60" s="41">
        <v>2025</v>
      </c>
      <c r="C60" s="41" t="s">
        <v>1000</v>
      </c>
      <c r="D60" s="38">
        <v>45910</v>
      </c>
      <c r="E60" s="25" t="s">
        <v>327</v>
      </c>
      <c r="F60" s="39" t="s">
        <v>329</v>
      </c>
      <c r="G60" s="41">
        <v>46.5152</v>
      </c>
      <c r="H60" s="41">
        <v>45.857100000000003</v>
      </c>
      <c r="I60" s="41">
        <v>1.3756999999999999</v>
      </c>
      <c r="J60" s="58">
        <f t="shared" si="5"/>
        <v>0.47837464563494764</v>
      </c>
      <c r="K60" s="41">
        <v>41.73</v>
      </c>
      <c r="L60" s="41">
        <v>49.984200000000001</v>
      </c>
      <c r="M60" s="59" t="str">
        <f t="shared" si="6"/>
        <v>OK</v>
      </c>
      <c r="N60" s="60">
        <f t="shared" si="7"/>
        <v>1.4351103754925572</v>
      </c>
      <c r="O60" s="60">
        <f t="shared" si="8"/>
        <v>1.4351103754925572</v>
      </c>
      <c r="P60" t="str">
        <f t="shared" si="4"/>
        <v>OK</v>
      </c>
    </row>
    <row r="61" spans="1:16" x14ac:dyDescent="0.25">
      <c r="A61" s="61" t="s">
        <v>154</v>
      </c>
      <c r="B61" s="41">
        <v>2025</v>
      </c>
      <c r="C61" s="41" t="s">
        <v>1000</v>
      </c>
      <c r="D61" s="38">
        <v>45910</v>
      </c>
      <c r="E61" s="25" t="s">
        <v>327</v>
      </c>
      <c r="F61" s="39" t="s">
        <v>330</v>
      </c>
      <c r="G61" s="41">
        <v>44.966500000000003</v>
      </c>
      <c r="H61" s="41">
        <v>44.703099999999999</v>
      </c>
      <c r="I61" s="41">
        <v>1.3411</v>
      </c>
      <c r="J61" s="58">
        <f t="shared" si="5"/>
        <v>0.19640593542614593</v>
      </c>
      <c r="K61" s="41">
        <v>40.6798</v>
      </c>
      <c r="L61" s="41">
        <v>48.726399999999998</v>
      </c>
      <c r="M61" s="59" t="str">
        <f t="shared" si="6"/>
        <v>OK</v>
      </c>
      <c r="N61" s="60">
        <f t="shared" si="7"/>
        <v>0.58922088177330945</v>
      </c>
      <c r="O61" s="60">
        <f t="shared" si="8"/>
        <v>0.58922088177330945</v>
      </c>
      <c r="P61" t="str">
        <f t="shared" si="4"/>
        <v>OK</v>
      </c>
    </row>
    <row r="62" spans="1:16" x14ac:dyDescent="0.25">
      <c r="A62" s="61" t="s">
        <v>154</v>
      </c>
      <c r="B62" s="41">
        <v>2025</v>
      </c>
      <c r="C62" s="41" t="s">
        <v>1000</v>
      </c>
      <c r="D62" s="38">
        <v>45910</v>
      </c>
      <c r="E62" s="25" t="s">
        <v>327</v>
      </c>
      <c r="F62" s="39" t="s">
        <v>331</v>
      </c>
      <c r="G62" s="41">
        <v>46.796799999999998</v>
      </c>
      <c r="H62" s="41">
        <v>45.504899999999999</v>
      </c>
      <c r="I62" s="41">
        <v>1.3651</v>
      </c>
      <c r="J62" s="58">
        <f t="shared" si="5"/>
        <v>0.94637755475789198</v>
      </c>
      <c r="K62" s="41">
        <v>41.409599999999998</v>
      </c>
      <c r="L62" s="41">
        <v>49.600200000000001</v>
      </c>
      <c r="M62" s="59" t="str">
        <f t="shared" si="6"/>
        <v>OK</v>
      </c>
      <c r="N62" s="60">
        <f t="shared" si="7"/>
        <v>2.8390349171188123</v>
      </c>
      <c r="O62" s="60">
        <f t="shared" si="8"/>
        <v>2.8390349171188123</v>
      </c>
      <c r="P62" t="str">
        <f t="shared" si="4"/>
        <v>OK</v>
      </c>
    </row>
    <row r="63" spans="1:16" x14ac:dyDescent="0.25">
      <c r="A63" s="61" t="s">
        <v>154</v>
      </c>
      <c r="B63" s="41">
        <v>2025</v>
      </c>
      <c r="C63" s="41" t="s">
        <v>1000</v>
      </c>
      <c r="D63" s="38">
        <v>45910</v>
      </c>
      <c r="E63" s="25" t="s">
        <v>327</v>
      </c>
      <c r="F63" s="39" t="s">
        <v>332</v>
      </c>
      <c r="G63" s="41">
        <v>45.003900000000002</v>
      </c>
      <c r="H63" s="41">
        <v>44.541699999999999</v>
      </c>
      <c r="I63" s="41">
        <v>1.3363</v>
      </c>
      <c r="J63" s="58">
        <f t="shared" si="5"/>
        <v>0.34588041607423692</v>
      </c>
      <c r="K63" s="41">
        <v>40.532800000000002</v>
      </c>
      <c r="L63" s="41">
        <v>48.550600000000003</v>
      </c>
      <c r="M63" s="59" t="str">
        <f t="shared" si="6"/>
        <v>OK</v>
      </c>
      <c r="N63" s="60">
        <f t="shared" si="7"/>
        <v>1.0376792982755549</v>
      </c>
      <c r="O63" s="60">
        <f t="shared" si="8"/>
        <v>1.0376792982755549</v>
      </c>
      <c r="P63" t="str">
        <f t="shared" si="4"/>
        <v>OK</v>
      </c>
    </row>
    <row r="64" spans="1:16" x14ac:dyDescent="0.25">
      <c r="A64" s="61" t="s">
        <v>155</v>
      </c>
      <c r="B64" s="41">
        <v>2025</v>
      </c>
      <c r="C64" s="41" t="s">
        <v>998</v>
      </c>
      <c r="D64" s="38">
        <v>45726</v>
      </c>
      <c r="E64" s="25" t="s">
        <v>327</v>
      </c>
      <c r="F64" s="39" t="s">
        <v>328</v>
      </c>
      <c r="G64" s="41">
        <v>88.894999999999996</v>
      </c>
      <c r="H64" s="41">
        <v>88.188199999999995</v>
      </c>
      <c r="I64" s="41">
        <v>2.6456</v>
      </c>
      <c r="J64" s="58">
        <f t="shared" si="5"/>
        <v>0.26716056849108</v>
      </c>
      <c r="K64" s="41">
        <v>80.251400000000004</v>
      </c>
      <c r="L64" s="41">
        <v>96.125</v>
      </c>
      <c r="M64" s="59" t="str">
        <f t="shared" si="6"/>
        <v>OK</v>
      </c>
      <c r="N64" s="60">
        <f t="shared" si="7"/>
        <v>0.80146777006447711</v>
      </c>
      <c r="O64" s="60">
        <f t="shared" si="8"/>
        <v>0.80146777006447711</v>
      </c>
      <c r="P64" t="str">
        <f t="shared" si="4"/>
        <v>OK</v>
      </c>
    </row>
    <row r="65" spans="1:16" x14ac:dyDescent="0.25">
      <c r="A65" s="61" t="s">
        <v>155</v>
      </c>
      <c r="B65" s="41">
        <v>2025</v>
      </c>
      <c r="C65" s="41" t="s">
        <v>998</v>
      </c>
      <c r="D65" s="38">
        <v>45726</v>
      </c>
      <c r="E65" s="25" t="s">
        <v>327</v>
      </c>
      <c r="F65" s="39" t="s">
        <v>329</v>
      </c>
      <c r="G65" s="41">
        <v>88.330600000000004</v>
      </c>
      <c r="H65" s="41">
        <v>87.428299999999993</v>
      </c>
      <c r="I65" s="41">
        <v>2.6227999999999998</v>
      </c>
      <c r="J65" s="58">
        <f t="shared" si="5"/>
        <v>0.34402165624523834</v>
      </c>
      <c r="K65" s="41">
        <v>79.559899999999999</v>
      </c>
      <c r="L65" s="41">
        <v>95.296700000000001</v>
      </c>
      <c r="M65" s="59" t="str">
        <f t="shared" si="6"/>
        <v>OK</v>
      </c>
      <c r="N65" s="60">
        <f t="shared" si="7"/>
        <v>1.0320456877235529</v>
      </c>
      <c r="O65" s="60">
        <f t="shared" si="8"/>
        <v>1.0320456877235529</v>
      </c>
      <c r="P65" t="str">
        <f t="shared" si="4"/>
        <v>OK</v>
      </c>
    </row>
    <row r="66" spans="1:16" x14ac:dyDescent="0.25">
      <c r="A66" s="61" t="s">
        <v>155</v>
      </c>
      <c r="B66" s="41">
        <v>2025</v>
      </c>
      <c r="C66" s="41" t="s">
        <v>998</v>
      </c>
      <c r="D66" s="38">
        <v>45726</v>
      </c>
      <c r="E66" s="25" t="s">
        <v>327</v>
      </c>
      <c r="F66" s="39" t="s">
        <v>330</v>
      </c>
      <c r="G66" s="41">
        <v>89.349400000000003</v>
      </c>
      <c r="H66" s="41">
        <v>87.833799999999997</v>
      </c>
      <c r="I66" s="41">
        <v>2.6349999999999998</v>
      </c>
      <c r="J66" s="58">
        <f t="shared" si="5"/>
        <v>0.57518026565465141</v>
      </c>
      <c r="K66" s="41">
        <v>79.928799999999995</v>
      </c>
      <c r="L66" s="41">
        <v>95.738799999999998</v>
      </c>
      <c r="M66" s="59" t="str">
        <f t="shared" si="6"/>
        <v>OK</v>
      </c>
      <c r="N66" s="60">
        <f t="shared" si="7"/>
        <v>1.7255316290539706</v>
      </c>
      <c r="O66" s="60">
        <f t="shared" si="8"/>
        <v>1.7255316290539706</v>
      </c>
      <c r="P66" t="str">
        <f t="shared" si="4"/>
        <v>OK</v>
      </c>
    </row>
    <row r="67" spans="1:16" x14ac:dyDescent="0.25">
      <c r="A67" s="61" t="s">
        <v>155</v>
      </c>
      <c r="B67" s="41">
        <v>2025</v>
      </c>
      <c r="C67" s="41" t="s">
        <v>998</v>
      </c>
      <c r="D67" s="38">
        <v>45726</v>
      </c>
      <c r="E67" s="25" t="s">
        <v>327</v>
      </c>
      <c r="F67" s="39" t="s">
        <v>331</v>
      </c>
      <c r="G67" s="41">
        <v>89.123900000000006</v>
      </c>
      <c r="H67" s="41">
        <v>87.684899999999999</v>
      </c>
      <c r="I67" s="41">
        <v>2.6305000000000001</v>
      </c>
      <c r="J67" s="58">
        <f t="shared" si="5"/>
        <v>0.54704428815814754</v>
      </c>
      <c r="K67" s="41">
        <v>79.793400000000005</v>
      </c>
      <c r="L67" s="41">
        <v>95.576400000000007</v>
      </c>
      <c r="M67" s="59" t="str">
        <f t="shared" si="6"/>
        <v>OK</v>
      </c>
      <c r="N67" s="60">
        <f t="shared" si="7"/>
        <v>1.6411035423431026</v>
      </c>
      <c r="O67" s="60">
        <f t="shared" si="8"/>
        <v>1.6411035423431026</v>
      </c>
      <c r="P67" t="str">
        <f t="shared" si="4"/>
        <v>OK</v>
      </c>
    </row>
    <row r="68" spans="1:16" x14ac:dyDescent="0.25">
      <c r="A68" s="61" t="s">
        <v>155</v>
      </c>
      <c r="B68" s="41">
        <v>2025</v>
      </c>
      <c r="C68" s="41" t="s">
        <v>998</v>
      </c>
      <c r="D68" s="38">
        <v>45726</v>
      </c>
      <c r="E68" s="25" t="s">
        <v>327</v>
      </c>
      <c r="F68" s="39" t="s">
        <v>332</v>
      </c>
      <c r="G68" s="41">
        <v>88.482299999999995</v>
      </c>
      <c r="H68" s="41">
        <v>87.297399999999996</v>
      </c>
      <c r="I68" s="41">
        <v>2.6189</v>
      </c>
      <c r="J68" s="58">
        <f t="shared" ref="J68:J93" si="9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1">IF(OR($G68="",$H68="",$H68=0),"",($G68-$H68)/$H68*100)</f>
        <v>1.3573141926334564</v>
      </c>
      <c r="O68" s="60">
        <f t="shared" ref="O68:O93" si="12">IF($N68="","",ABS($N68))</f>
        <v>1.3573141926334564</v>
      </c>
      <c r="P68" t="str">
        <f t="shared" ref="P68:P131" si="13">IF($J68="","",IF(ABS($J68)&lt;=2,"OK","FORA (|SDI|&gt;2)"))</f>
        <v>OK</v>
      </c>
    </row>
    <row r="69" spans="1:16" x14ac:dyDescent="0.25">
      <c r="A69" s="61" t="s">
        <v>155</v>
      </c>
      <c r="B69" s="41">
        <v>2025</v>
      </c>
      <c r="C69" s="41" t="s">
        <v>999</v>
      </c>
      <c r="D69" s="38">
        <v>45818</v>
      </c>
      <c r="E69" s="25" t="s">
        <v>327</v>
      </c>
      <c r="F69" s="39" t="s">
        <v>328</v>
      </c>
      <c r="G69" s="41">
        <v>86.223399999999998</v>
      </c>
      <c r="H69" s="41">
        <v>85.790999999999997</v>
      </c>
      <c r="I69" s="41">
        <v>2.5737000000000001</v>
      </c>
      <c r="J69" s="58">
        <f t="shared" si="9"/>
        <v>0.16800714924039367</v>
      </c>
      <c r="K69" s="41">
        <v>78.069900000000004</v>
      </c>
      <c r="L69" s="41">
        <v>93.512100000000004</v>
      </c>
      <c r="M69" s="59" t="str">
        <f t="shared" si="10"/>
        <v>OK</v>
      </c>
      <c r="N69" s="60">
        <f t="shared" si="11"/>
        <v>0.5040155727290756</v>
      </c>
      <c r="O69" s="60">
        <f t="shared" si="12"/>
        <v>0.5040155727290756</v>
      </c>
      <c r="P69" t="str">
        <f t="shared" si="13"/>
        <v>OK</v>
      </c>
    </row>
    <row r="70" spans="1:16" x14ac:dyDescent="0.25">
      <c r="A70" s="61" t="s">
        <v>155</v>
      </c>
      <c r="B70" s="41">
        <v>2025</v>
      </c>
      <c r="C70" s="41" t="s">
        <v>999</v>
      </c>
      <c r="D70" s="38">
        <v>45818</v>
      </c>
      <c r="E70" s="25" t="s">
        <v>327</v>
      </c>
      <c r="F70" s="39" t="s">
        <v>329</v>
      </c>
      <c r="G70" s="41">
        <v>89.173400000000001</v>
      </c>
      <c r="H70" s="41">
        <v>88.363299999999995</v>
      </c>
      <c r="I70" s="41">
        <v>2.6509</v>
      </c>
      <c r="J70" s="58">
        <f t="shared" si="9"/>
        <v>0.30559432645516826</v>
      </c>
      <c r="K70" s="41">
        <v>80.410600000000002</v>
      </c>
      <c r="L70" s="41">
        <v>96.316000000000003</v>
      </c>
      <c r="M70" s="59" t="str">
        <f t="shared" si="10"/>
        <v>OK</v>
      </c>
      <c r="N70" s="60">
        <f t="shared" si="11"/>
        <v>0.91678332520402206</v>
      </c>
      <c r="O70" s="60">
        <f t="shared" si="12"/>
        <v>0.91678332520402206</v>
      </c>
      <c r="P70" t="str">
        <f t="shared" si="13"/>
        <v>OK</v>
      </c>
    </row>
    <row r="71" spans="1:16" x14ac:dyDescent="0.25">
      <c r="A71" s="61" t="s">
        <v>155</v>
      </c>
      <c r="B71" s="41">
        <v>2025</v>
      </c>
      <c r="C71" s="41" t="s">
        <v>999</v>
      </c>
      <c r="D71" s="38">
        <v>45818</v>
      </c>
      <c r="E71" s="25" t="s">
        <v>327</v>
      </c>
      <c r="F71" s="39" t="s">
        <v>330</v>
      </c>
      <c r="G71" s="41">
        <v>89.461500000000001</v>
      </c>
      <c r="H71" s="41">
        <v>88.173900000000003</v>
      </c>
      <c r="I71" s="41">
        <v>2.6452</v>
      </c>
      <c r="J71" s="58">
        <f t="shared" si="9"/>
        <v>0.48676848631483355</v>
      </c>
      <c r="K71" s="41">
        <v>80.238299999999995</v>
      </c>
      <c r="L71" s="41">
        <v>96.109499999999997</v>
      </c>
      <c r="M71" s="59" t="str">
        <f t="shared" si="10"/>
        <v>OK</v>
      </c>
      <c r="N71" s="60">
        <f t="shared" si="11"/>
        <v>1.4602960740082922</v>
      </c>
      <c r="O71" s="60">
        <f t="shared" si="12"/>
        <v>1.4602960740082922</v>
      </c>
      <c r="P71" t="str">
        <f t="shared" si="13"/>
        <v>OK</v>
      </c>
    </row>
    <row r="72" spans="1:16" x14ac:dyDescent="0.25">
      <c r="A72" s="61" t="s">
        <v>155</v>
      </c>
      <c r="B72" s="41">
        <v>2025</v>
      </c>
      <c r="C72" s="41" t="s">
        <v>999</v>
      </c>
      <c r="D72" s="38">
        <v>45818</v>
      </c>
      <c r="E72" s="25" t="s">
        <v>327</v>
      </c>
      <c r="F72" s="39" t="s">
        <v>331</v>
      </c>
      <c r="G72" s="41">
        <v>90.236699999999999</v>
      </c>
      <c r="H72" s="41">
        <v>88.824700000000007</v>
      </c>
      <c r="I72" s="41">
        <v>2.6646999999999998</v>
      </c>
      <c r="J72" s="58">
        <f t="shared" si="9"/>
        <v>0.52989079446091192</v>
      </c>
      <c r="K72" s="41">
        <v>80.830600000000004</v>
      </c>
      <c r="L72" s="41">
        <v>96.818799999999996</v>
      </c>
      <c r="M72" s="59" t="str">
        <f t="shared" si="10"/>
        <v>OK</v>
      </c>
      <c r="N72" s="60">
        <f t="shared" si="11"/>
        <v>1.5896479245074757</v>
      </c>
      <c r="O72" s="60">
        <f t="shared" si="12"/>
        <v>1.5896479245074757</v>
      </c>
      <c r="P72" t="str">
        <f t="shared" si="13"/>
        <v>OK</v>
      </c>
    </row>
    <row r="73" spans="1:16" x14ac:dyDescent="0.25">
      <c r="A73" s="61" t="s">
        <v>155</v>
      </c>
      <c r="B73" s="41">
        <v>2025</v>
      </c>
      <c r="C73" s="41" t="s">
        <v>999</v>
      </c>
      <c r="D73" s="38">
        <v>45818</v>
      </c>
      <c r="E73" s="25" t="s">
        <v>327</v>
      </c>
      <c r="F73" s="39" t="s">
        <v>332</v>
      </c>
      <c r="G73" s="41">
        <v>89.572299999999998</v>
      </c>
      <c r="H73" s="41">
        <v>88.557100000000005</v>
      </c>
      <c r="I73" s="41">
        <v>2.6566999999999998</v>
      </c>
      <c r="J73" s="58">
        <f t="shared" si="9"/>
        <v>0.38212820416305682</v>
      </c>
      <c r="K73" s="41">
        <v>80.587000000000003</v>
      </c>
      <c r="L73" s="41">
        <v>96.527199999999993</v>
      </c>
      <c r="M73" s="59" t="str">
        <f t="shared" si="10"/>
        <v>OK</v>
      </c>
      <c r="N73" s="60">
        <f t="shared" si="11"/>
        <v>1.1463790029257879</v>
      </c>
      <c r="O73" s="60">
        <f t="shared" si="12"/>
        <v>1.1463790029257879</v>
      </c>
      <c r="P73" t="str">
        <f t="shared" si="13"/>
        <v>OK</v>
      </c>
    </row>
    <row r="74" spans="1:16" x14ac:dyDescent="0.25">
      <c r="A74" s="61" t="s">
        <v>155</v>
      </c>
      <c r="B74" s="41">
        <v>2025</v>
      </c>
      <c r="C74" s="41" t="s">
        <v>1000</v>
      </c>
      <c r="D74" s="38">
        <v>45910</v>
      </c>
      <c r="E74" s="25" t="s">
        <v>327</v>
      </c>
      <c r="F74" s="39" t="s">
        <v>328</v>
      </c>
      <c r="G74" s="41">
        <v>87.792400000000001</v>
      </c>
      <c r="H74" s="41">
        <v>87.053399999999996</v>
      </c>
      <c r="I74" s="41">
        <v>2.6116000000000001</v>
      </c>
      <c r="J74" s="58">
        <f t="shared" si="9"/>
        <v>0.28296829529790329</v>
      </c>
      <c r="K74" s="41">
        <v>79.218599999999995</v>
      </c>
      <c r="L74" s="41">
        <v>94.888199999999998</v>
      </c>
      <c r="M74" s="59" t="str">
        <f t="shared" si="10"/>
        <v>OK</v>
      </c>
      <c r="N74" s="60">
        <f t="shared" si="11"/>
        <v>0.84890423579091034</v>
      </c>
      <c r="O74" s="60">
        <f t="shared" si="12"/>
        <v>0.84890423579091034</v>
      </c>
      <c r="P74" t="str">
        <f t="shared" si="13"/>
        <v>OK</v>
      </c>
    </row>
    <row r="75" spans="1:16" x14ac:dyDescent="0.25">
      <c r="A75" s="61" t="s">
        <v>155</v>
      </c>
      <c r="B75" s="41">
        <v>2025</v>
      </c>
      <c r="C75" s="41" t="s">
        <v>1000</v>
      </c>
      <c r="D75" s="38">
        <v>45910</v>
      </c>
      <c r="E75" s="25" t="s">
        <v>327</v>
      </c>
      <c r="F75" s="39" t="s">
        <v>329</v>
      </c>
      <c r="G75" s="41">
        <v>87.811400000000006</v>
      </c>
      <c r="H75" s="41">
        <v>87.237700000000004</v>
      </c>
      <c r="I75" s="41">
        <v>2.6171000000000002</v>
      </c>
      <c r="J75" s="58">
        <f t="shared" si="9"/>
        <v>0.21921210500172034</v>
      </c>
      <c r="K75" s="41">
        <v>79.386399999999995</v>
      </c>
      <c r="L75" s="41">
        <v>95.088999999999999</v>
      </c>
      <c r="M75" s="59" t="str">
        <f t="shared" si="10"/>
        <v>OK</v>
      </c>
      <c r="N75" s="60">
        <f t="shared" si="11"/>
        <v>0.65762852528207683</v>
      </c>
      <c r="O75" s="60">
        <f t="shared" si="12"/>
        <v>0.65762852528207683</v>
      </c>
      <c r="P75" t="str">
        <f t="shared" si="13"/>
        <v>OK</v>
      </c>
    </row>
    <row r="76" spans="1:16" x14ac:dyDescent="0.25">
      <c r="A76" s="61" t="s">
        <v>155</v>
      </c>
      <c r="B76" s="41">
        <v>2025</v>
      </c>
      <c r="C76" s="41" t="s">
        <v>1000</v>
      </c>
      <c r="D76" s="38">
        <v>45910</v>
      </c>
      <c r="E76" s="25" t="s">
        <v>327</v>
      </c>
      <c r="F76" s="39" t="s">
        <v>330</v>
      </c>
      <c r="G76" s="41">
        <v>88.193100000000001</v>
      </c>
      <c r="H76" s="41">
        <v>87.185599999999994</v>
      </c>
      <c r="I76" s="41">
        <v>2.6156000000000001</v>
      </c>
      <c r="J76" s="58">
        <f t="shared" si="9"/>
        <v>0.38518886679920755</v>
      </c>
      <c r="K76" s="41">
        <v>79.338800000000006</v>
      </c>
      <c r="L76" s="41">
        <v>95.032399999999996</v>
      </c>
      <c r="M76" s="59" t="str">
        <f t="shared" si="10"/>
        <v>OK</v>
      </c>
      <c r="N76" s="60">
        <f t="shared" si="11"/>
        <v>1.1555807381035486</v>
      </c>
      <c r="O76" s="60">
        <f t="shared" si="12"/>
        <v>1.1555807381035486</v>
      </c>
      <c r="P76" t="str">
        <f t="shared" si="13"/>
        <v>OK</v>
      </c>
    </row>
    <row r="77" spans="1:16" x14ac:dyDescent="0.25">
      <c r="A77" s="61" t="s">
        <v>155</v>
      </c>
      <c r="B77" s="41">
        <v>2025</v>
      </c>
      <c r="C77" s="41" t="s">
        <v>1000</v>
      </c>
      <c r="D77" s="38">
        <v>45910</v>
      </c>
      <c r="E77" s="25" t="s">
        <v>327</v>
      </c>
      <c r="F77" s="39" t="s">
        <v>331</v>
      </c>
      <c r="G77" s="41">
        <v>88.797799999999995</v>
      </c>
      <c r="H77" s="41">
        <v>87.886099999999999</v>
      </c>
      <c r="I77" s="41">
        <v>2.6366000000000001</v>
      </c>
      <c r="J77" s="58">
        <f t="shared" si="9"/>
        <v>0.34578623985435641</v>
      </c>
      <c r="K77" s="41">
        <v>79.976299999999995</v>
      </c>
      <c r="L77" s="41">
        <v>95.795900000000003</v>
      </c>
      <c r="M77" s="59" t="str">
        <f t="shared" si="10"/>
        <v>OK</v>
      </c>
      <c r="N77" s="60">
        <f t="shared" si="11"/>
        <v>1.0373654081817218</v>
      </c>
      <c r="O77" s="60">
        <f t="shared" si="12"/>
        <v>1.0373654081817218</v>
      </c>
      <c r="P77" t="str">
        <f t="shared" si="13"/>
        <v>OK</v>
      </c>
    </row>
    <row r="78" spans="1:16" x14ac:dyDescent="0.25">
      <c r="A78" s="61" t="s">
        <v>155</v>
      </c>
      <c r="B78" s="41">
        <v>2025</v>
      </c>
      <c r="C78" s="41" t="s">
        <v>1000</v>
      </c>
      <c r="D78" s="38">
        <v>45910</v>
      </c>
      <c r="E78" s="25" t="s">
        <v>327</v>
      </c>
      <c r="F78" s="39" t="s">
        <v>332</v>
      </c>
      <c r="G78" s="41">
        <v>86.980999999999995</v>
      </c>
      <c r="H78" s="41">
        <v>85.979100000000003</v>
      </c>
      <c r="I78" s="41">
        <v>2.5794000000000001</v>
      </c>
      <c r="J78" s="58">
        <f t="shared" si="9"/>
        <v>0.38842366441807863</v>
      </c>
      <c r="K78" s="41">
        <v>78.240899999999996</v>
      </c>
      <c r="L78" s="41">
        <v>93.717299999999994</v>
      </c>
      <c r="M78" s="59" t="str">
        <f t="shared" si="10"/>
        <v>OK</v>
      </c>
      <c r="N78" s="60">
        <f t="shared" si="11"/>
        <v>1.1652831909149921</v>
      </c>
      <c r="O78" s="60">
        <f t="shared" si="12"/>
        <v>1.1652831909149921</v>
      </c>
      <c r="P78" t="str">
        <f t="shared" si="13"/>
        <v>OK</v>
      </c>
    </row>
    <row r="79" spans="1:16" x14ac:dyDescent="0.25">
      <c r="A79" s="61" t="s">
        <v>156</v>
      </c>
      <c r="B79" s="41">
        <v>2025</v>
      </c>
      <c r="C79" s="41" t="s">
        <v>998</v>
      </c>
      <c r="D79" s="38">
        <v>45726</v>
      </c>
      <c r="E79" s="25" t="s">
        <v>327</v>
      </c>
      <c r="F79" s="39" t="s">
        <v>328</v>
      </c>
      <c r="G79" s="41">
        <v>30.723700000000001</v>
      </c>
      <c r="H79" s="41">
        <v>30.461600000000001</v>
      </c>
      <c r="I79" s="41">
        <v>0.91379999999999995</v>
      </c>
      <c r="J79" s="58">
        <f t="shared" si="9"/>
        <v>0.28682425038301623</v>
      </c>
      <c r="K79" s="41">
        <v>27.720199999999998</v>
      </c>
      <c r="L79" s="41">
        <v>33.203000000000003</v>
      </c>
      <c r="M79" s="59" t="str">
        <f t="shared" si="10"/>
        <v>OK</v>
      </c>
      <c r="N79" s="60">
        <f t="shared" si="11"/>
        <v>0.86042755469180943</v>
      </c>
      <c r="O79" s="60">
        <f t="shared" si="12"/>
        <v>0.86042755469180943</v>
      </c>
      <c r="P79" t="str">
        <f t="shared" si="13"/>
        <v>OK</v>
      </c>
    </row>
    <row r="80" spans="1:16" x14ac:dyDescent="0.25">
      <c r="A80" s="61" t="s">
        <v>156</v>
      </c>
      <c r="B80" s="41">
        <v>2025</v>
      </c>
      <c r="C80" s="41" t="s">
        <v>998</v>
      </c>
      <c r="D80" s="38">
        <v>45726</v>
      </c>
      <c r="E80" s="25" t="s">
        <v>327</v>
      </c>
      <c r="F80" s="39" t="s">
        <v>329</v>
      </c>
      <c r="G80" s="41">
        <v>30.704899999999999</v>
      </c>
      <c r="H80" s="41">
        <v>30.5687</v>
      </c>
      <c r="I80" s="41">
        <v>0.91710000000000003</v>
      </c>
      <c r="J80" s="58">
        <f t="shared" si="9"/>
        <v>0.14851161269218052</v>
      </c>
      <c r="K80" s="41">
        <v>27.817399999999999</v>
      </c>
      <c r="L80" s="41">
        <v>33.32</v>
      </c>
      <c r="M80" s="59" t="str">
        <f t="shared" si="10"/>
        <v>OK</v>
      </c>
      <c r="N80" s="60">
        <f t="shared" si="11"/>
        <v>0.44555378540794588</v>
      </c>
      <c r="O80" s="60">
        <f t="shared" si="12"/>
        <v>0.44555378540794588</v>
      </c>
      <c r="P80" t="str">
        <f t="shared" si="13"/>
        <v>OK</v>
      </c>
    </row>
    <row r="81" spans="1:16" x14ac:dyDescent="0.25">
      <c r="A81" s="61" t="s">
        <v>156</v>
      </c>
      <c r="B81" s="41">
        <v>2025</v>
      </c>
      <c r="C81" s="41" t="s">
        <v>998</v>
      </c>
      <c r="D81" s="38">
        <v>45726</v>
      </c>
      <c r="E81" s="25" t="s">
        <v>327</v>
      </c>
      <c r="F81" s="39" t="s">
        <v>330</v>
      </c>
      <c r="G81" s="41">
        <v>30.499700000000001</v>
      </c>
      <c r="H81" s="41">
        <v>30.173100000000002</v>
      </c>
      <c r="I81" s="41">
        <v>0.9052</v>
      </c>
      <c r="J81" s="58">
        <f t="shared" si="9"/>
        <v>0.36080424215642853</v>
      </c>
      <c r="K81" s="41">
        <v>27.4575</v>
      </c>
      <c r="L81" s="41">
        <v>32.8887</v>
      </c>
      <c r="M81" s="59" t="str">
        <f t="shared" si="10"/>
        <v>OK</v>
      </c>
      <c r="N81" s="60">
        <f t="shared" si="11"/>
        <v>1.0824210969373351</v>
      </c>
      <c r="O81" s="60">
        <f t="shared" si="12"/>
        <v>1.0824210969373351</v>
      </c>
      <c r="P81" t="str">
        <f t="shared" si="13"/>
        <v>OK</v>
      </c>
    </row>
    <row r="82" spans="1:16" x14ac:dyDescent="0.25">
      <c r="A82" s="61" t="s">
        <v>156</v>
      </c>
      <c r="B82" s="41">
        <v>2025</v>
      </c>
      <c r="C82" s="41" t="s">
        <v>998</v>
      </c>
      <c r="D82" s="38">
        <v>45726</v>
      </c>
      <c r="E82" s="25" t="s">
        <v>327</v>
      </c>
      <c r="F82" s="39" t="s">
        <v>331</v>
      </c>
      <c r="G82" s="41">
        <v>30.941400000000002</v>
      </c>
      <c r="H82" s="41">
        <v>30.623100000000001</v>
      </c>
      <c r="I82" s="41">
        <v>0.91869999999999996</v>
      </c>
      <c r="J82" s="58">
        <f t="shared" si="9"/>
        <v>0.34646783498421757</v>
      </c>
      <c r="K82" s="41">
        <v>27.867000000000001</v>
      </c>
      <c r="L82" s="41">
        <v>33.379199999999997</v>
      </c>
      <c r="M82" s="59" t="str">
        <f t="shared" si="10"/>
        <v>OK</v>
      </c>
      <c r="N82" s="60">
        <f t="shared" si="11"/>
        <v>1.0394114247088007</v>
      </c>
      <c r="O82" s="60">
        <f t="shared" si="12"/>
        <v>1.0394114247088007</v>
      </c>
      <c r="P82" t="str">
        <f t="shared" si="13"/>
        <v>OK</v>
      </c>
    </row>
    <row r="83" spans="1:16" x14ac:dyDescent="0.25">
      <c r="A83" s="61" t="s">
        <v>156</v>
      </c>
      <c r="B83" s="41">
        <v>2025</v>
      </c>
      <c r="C83" s="41" t="s">
        <v>998</v>
      </c>
      <c r="D83" s="38">
        <v>45726</v>
      </c>
      <c r="E83" s="25" t="s">
        <v>327</v>
      </c>
      <c r="F83" s="39" t="s">
        <v>332</v>
      </c>
      <c r="G83" s="41">
        <v>31.165600000000001</v>
      </c>
      <c r="H83" s="41">
        <v>31.040299999999998</v>
      </c>
      <c r="I83" s="41">
        <v>0.93120000000000003</v>
      </c>
      <c r="J83" s="58">
        <f t="shared" si="9"/>
        <v>0.13455756013746009</v>
      </c>
      <c r="K83" s="41">
        <v>28.246700000000001</v>
      </c>
      <c r="L83" s="41">
        <v>33.8339</v>
      </c>
      <c r="M83" s="59" t="str">
        <f t="shared" si="10"/>
        <v>OK</v>
      </c>
      <c r="N83" s="60">
        <f t="shared" si="11"/>
        <v>0.4036687789744392</v>
      </c>
      <c r="O83" s="60">
        <f t="shared" si="12"/>
        <v>0.4036687789744392</v>
      </c>
      <c r="P83" t="str">
        <f t="shared" si="13"/>
        <v>OK</v>
      </c>
    </row>
    <row r="84" spans="1:16" x14ac:dyDescent="0.25">
      <c r="A84" s="61" t="s">
        <v>156</v>
      </c>
      <c r="B84" s="41">
        <v>2025</v>
      </c>
      <c r="C84" s="41" t="s">
        <v>999</v>
      </c>
      <c r="D84" s="38">
        <v>45818</v>
      </c>
      <c r="E84" s="25" t="s">
        <v>327</v>
      </c>
      <c r="F84" s="39" t="s">
        <v>328</v>
      </c>
      <c r="G84" s="41">
        <v>30.726800000000001</v>
      </c>
      <c r="H84" s="41">
        <v>30.510200000000001</v>
      </c>
      <c r="I84" s="41">
        <v>0.9153</v>
      </c>
      <c r="J84" s="58">
        <f t="shared" si="9"/>
        <v>0.23664372336938674</v>
      </c>
      <c r="K84" s="41">
        <v>27.764299999999999</v>
      </c>
      <c r="L84" s="41">
        <v>33.256100000000004</v>
      </c>
      <c r="M84" s="59" t="str">
        <f t="shared" si="10"/>
        <v>OK</v>
      </c>
      <c r="N84" s="60">
        <f t="shared" si="11"/>
        <v>0.7099265163781282</v>
      </c>
      <c r="O84" s="60">
        <f t="shared" si="12"/>
        <v>0.7099265163781282</v>
      </c>
      <c r="P84" t="str">
        <f t="shared" si="13"/>
        <v>OK</v>
      </c>
    </row>
    <row r="85" spans="1:16" x14ac:dyDescent="0.25">
      <c r="A85" s="61" t="s">
        <v>156</v>
      </c>
      <c r="B85" s="41">
        <v>2025</v>
      </c>
      <c r="C85" s="41" t="s">
        <v>999</v>
      </c>
      <c r="D85" s="38">
        <v>45818</v>
      </c>
      <c r="E85" s="25" t="s">
        <v>327</v>
      </c>
      <c r="F85" s="39" t="s">
        <v>329</v>
      </c>
      <c r="G85" s="41">
        <v>30.786300000000001</v>
      </c>
      <c r="H85" s="41">
        <v>30.563199999999998</v>
      </c>
      <c r="I85" s="41">
        <v>0.91690000000000005</v>
      </c>
      <c r="J85" s="58">
        <f t="shared" si="9"/>
        <v>0.24331988221180312</v>
      </c>
      <c r="K85" s="41">
        <v>27.8125</v>
      </c>
      <c r="L85" s="41">
        <v>33.313899999999997</v>
      </c>
      <c r="M85" s="59" t="str">
        <f t="shared" si="10"/>
        <v>OK</v>
      </c>
      <c r="N85" s="60">
        <f t="shared" si="11"/>
        <v>0.72996283111716798</v>
      </c>
      <c r="O85" s="60">
        <f t="shared" si="12"/>
        <v>0.72996283111716798</v>
      </c>
      <c r="P85" t="str">
        <f t="shared" si="13"/>
        <v>OK</v>
      </c>
    </row>
    <row r="86" spans="1:16" x14ac:dyDescent="0.25">
      <c r="A86" s="61" t="s">
        <v>156</v>
      </c>
      <c r="B86" s="41">
        <v>2025</v>
      </c>
      <c r="C86" s="41" t="s">
        <v>999</v>
      </c>
      <c r="D86" s="38">
        <v>45818</v>
      </c>
      <c r="E86" s="25" t="s">
        <v>327</v>
      </c>
      <c r="F86" s="39" t="s">
        <v>330</v>
      </c>
      <c r="G86" s="41">
        <v>30.65</v>
      </c>
      <c r="H86" s="41">
        <v>30.454499999999999</v>
      </c>
      <c r="I86" s="41">
        <v>0.91359999999999997</v>
      </c>
      <c r="J86" s="58">
        <f t="shared" si="9"/>
        <v>0.21398861646234579</v>
      </c>
      <c r="K86" s="41">
        <v>27.713699999999999</v>
      </c>
      <c r="L86" s="41">
        <v>33.195300000000003</v>
      </c>
      <c r="M86" s="59" t="str">
        <f t="shared" si="10"/>
        <v>OK</v>
      </c>
      <c r="N86" s="60">
        <f t="shared" si="11"/>
        <v>0.64194125662873835</v>
      </c>
      <c r="O86" s="60">
        <f t="shared" si="12"/>
        <v>0.64194125662873835</v>
      </c>
      <c r="P86" t="str">
        <f t="shared" si="13"/>
        <v>OK</v>
      </c>
    </row>
    <row r="87" spans="1:16" x14ac:dyDescent="0.25">
      <c r="A87" s="61" t="s">
        <v>156</v>
      </c>
      <c r="B87" s="41">
        <v>2025</v>
      </c>
      <c r="C87" s="41" t="s">
        <v>999</v>
      </c>
      <c r="D87" s="38">
        <v>45818</v>
      </c>
      <c r="E87" s="25" t="s">
        <v>327</v>
      </c>
      <c r="F87" s="39" t="s">
        <v>331</v>
      </c>
      <c r="G87" s="41">
        <v>30.104099999999999</v>
      </c>
      <c r="H87" s="41">
        <v>29.936399999999999</v>
      </c>
      <c r="I87" s="41">
        <v>0.89810000000000001</v>
      </c>
      <c r="J87" s="58">
        <f t="shared" si="9"/>
        <v>0.18672753590914148</v>
      </c>
      <c r="K87" s="41">
        <v>27.242100000000001</v>
      </c>
      <c r="L87" s="41">
        <v>32.630699999999997</v>
      </c>
      <c r="M87" s="59" t="str">
        <f t="shared" si="10"/>
        <v>OK</v>
      </c>
      <c r="N87" s="60">
        <f t="shared" si="11"/>
        <v>0.560187597707139</v>
      </c>
      <c r="O87" s="60">
        <f t="shared" si="12"/>
        <v>0.560187597707139</v>
      </c>
      <c r="P87" t="str">
        <f t="shared" si="13"/>
        <v>OK</v>
      </c>
    </row>
    <row r="88" spans="1:16" x14ac:dyDescent="0.25">
      <c r="A88" s="61" t="s">
        <v>156</v>
      </c>
      <c r="B88" s="41">
        <v>2025</v>
      </c>
      <c r="C88" s="41" t="s">
        <v>999</v>
      </c>
      <c r="D88" s="38">
        <v>45818</v>
      </c>
      <c r="E88" s="25" t="s">
        <v>327</v>
      </c>
      <c r="F88" s="39" t="s">
        <v>332</v>
      </c>
      <c r="G88" s="41">
        <v>30.356000000000002</v>
      </c>
      <c r="H88" s="41">
        <v>30.165900000000001</v>
      </c>
      <c r="I88" s="41">
        <v>0.90500000000000003</v>
      </c>
      <c r="J88" s="58">
        <f t="shared" si="9"/>
        <v>0.21005524861878569</v>
      </c>
      <c r="K88" s="41">
        <v>27.450900000000001</v>
      </c>
      <c r="L88" s="41">
        <v>32.880899999999997</v>
      </c>
      <c r="M88" s="59" t="str">
        <f t="shared" si="10"/>
        <v>OK</v>
      </c>
      <c r="N88" s="60">
        <f t="shared" si="11"/>
        <v>0.63018176152543448</v>
      </c>
      <c r="O88" s="60">
        <f t="shared" si="12"/>
        <v>0.63018176152543448</v>
      </c>
      <c r="P88" t="str">
        <f t="shared" si="13"/>
        <v>OK</v>
      </c>
    </row>
    <row r="89" spans="1:16" x14ac:dyDescent="0.25">
      <c r="A89" s="61" t="s">
        <v>156</v>
      </c>
      <c r="B89" s="41">
        <v>2025</v>
      </c>
      <c r="C89" s="41" t="s">
        <v>1000</v>
      </c>
      <c r="D89" s="38">
        <v>45910</v>
      </c>
      <c r="E89" s="25" t="s">
        <v>327</v>
      </c>
      <c r="F89" s="39" t="s">
        <v>328</v>
      </c>
      <c r="G89" s="41">
        <v>30.477399999999999</v>
      </c>
      <c r="H89" s="41">
        <v>30.251000000000001</v>
      </c>
      <c r="I89" s="41">
        <v>0.90749999999999997</v>
      </c>
      <c r="J89" s="58">
        <f t="shared" si="9"/>
        <v>0.24947658402203654</v>
      </c>
      <c r="K89" s="41">
        <v>27.528500000000001</v>
      </c>
      <c r="L89" s="41">
        <v>32.973500000000001</v>
      </c>
      <c r="M89" s="59" t="str">
        <f t="shared" si="10"/>
        <v>OK</v>
      </c>
      <c r="N89" s="60">
        <f t="shared" si="11"/>
        <v>0.74840501140457549</v>
      </c>
      <c r="O89" s="60">
        <f t="shared" si="12"/>
        <v>0.74840501140457549</v>
      </c>
      <c r="P89" t="str">
        <f t="shared" si="13"/>
        <v>OK</v>
      </c>
    </row>
    <row r="90" spans="1:16" x14ac:dyDescent="0.25">
      <c r="A90" s="61" t="s">
        <v>156</v>
      </c>
      <c r="B90" s="41">
        <v>2025</v>
      </c>
      <c r="C90" s="41" t="s">
        <v>1000</v>
      </c>
      <c r="D90" s="38">
        <v>45910</v>
      </c>
      <c r="E90" s="25" t="s">
        <v>327</v>
      </c>
      <c r="F90" s="39" t="s">
        <v>329</v>
      </c>
      <c r="G90" s="41">
        <v>30.848600000000001</v>
      </c>
      <c r="H90" s="41">
        <v>30.641999999999999</v>
      </c>
      <c r="I90" s="41">
        <v>0.91930000000000001</v>
      </c>
      <c r="J90" s="58">
        <f t="shared" si="9"/>
        <v>0.22473621233547447</v>
      </c>
      <c r="K90" s="41">
        <v>27.8841</v>
      </c>
      <c r="L90" s="41">
        <v>33.399900000000002</v>
      </c>
      <c r="M90" s="59" t="str">
        <f t="shared" si="10"/>
        <v>OK</v>
      </c>
      <c r="N90" s="60">
        <f t="shared" si="11"/>
        <v>0.67423797402258878</v>
      </c>
      <c r="O90" s="60">
        <f t="shared" si="12"/>
        <v>0.67423797402258878</v>
      </c>
      <c r="P90" t="str">
        <f t="shared" si="13"/>
        <v>OK</v>
      </c>
    </row>
    <row r="91" spans="1:16" x14ac:dyDescent="0.25">
      <c r="A91" s="61" t="s">
        <v>156</v>
      </c>
      <c r="B91" s="41">
        <v>2025</v>
      </c>
      <c r="C91" s="41" t="s">
        <v>1000</v>
      </c>
      <c r="D91" s="38">
        <v>45910</v>
      </c>
      <c r="E91" s="25" t="s">
        <v>327</v>
      </c>
      <c r="F91" s="39" t="s">
        <v>330</v>
      </c>
      <c r="G91" s="41">
        <v>30.678899999999999</v>
      </c>
      <c r="H91" s="41">
        <v>30.4892</v>
      </c>
      <c r="I91" s="41">
        <v>0.91469999999999996</v>
      </c>
      <c r="J91" s="58">
        <f t="shared" si="9"/>
        <v>0.20739040122444347</v>
      </c>
      <c r="K91" s="41">
        <v>27.745100000000001</v>
      </c>
      <c r="L91" s="41">
        <v>33.2333</v>
      </c>
      <c r="M91" s="59" t="str">
        <f t="shared" si="10"/>
        <v>OK</v>
      </c>
      <c r="N91" s="60">
        <f t="shared" si="11"/>
        <v>0.62218752869868155</v>
      </c>
      <c r="O91" s="60">
        <f t="shared" si="12"/>
        <v>0.62218752869868155</v>
      </c>
      <c r="P91" t="str">
        <f t="shared" si="13"/>
        <v>OK</v>
      </c>
    </row>
    <row r="92" spans="1:16" x14ac:dyDescent="0.25">
      <c r="A92" s="61" t="s">
        <v>156</v>
      </c>
      <c r="B92" s="41">
        <v>2025</v>
      </c>
      <c r="C92" s="41" t="s">
        <v>1000</v>
      </c>
      <c r="D92" s="38">
        <v>45910</v>
      </c>
      <c r="E92" s="25" t="s">
        <v>327</v>
      </c>
      <c r="F92" s="39" t="s">
        <v>331</v>
      </c>
      <c r="G92" s="41">
        <v>30.426600000000001</v>
      </c>
      <c r="H92" s="41">
        <v>30.257000000000001</v>
      </c>
      <c r="I92" s="41">
        <v>0.90769999999999995</v>
      </c>
      <c r="J92" s="58">
        <f t="shared" si="9"/>
        <v>0.18684587418750589</v>
      </c>
      <c r="K92" s="41">
        <v>27.533899999999999</v>
      </c>
      <c r="L92" s="41">
        <v>32.9801</v>
      </c>
      <c r="M92" s="59" t="str">
        <f t="shared" si="10"/>
        <v>OK</v>
      </c>
      <c r="N92" s="60">
        <f t="shared" si="11"/>
        <v>0.56053144726839765</v>
      </c>
      <c r="O92" s="60">
        <f t="shared" si="12"/>
        <v>0.56053144726839765</v>
      </c>
      <c r="P92" t="str">
        <f t="shared" si="13"/>
        <v>OK</v>
      </c>
    </row>
    <row r="93" spans="1:16" x14ac:dyDescent="0.25">
      <c r="A93" s="61" t="s">
        <v>156</v>
      </c>
      <c r="B93" s="41">
        <v>2025</v>
      </c>
      <c r="C93" s="41" t="s">
        <v>1000</v>
      </c>
      <c r="D93" s="38">
        <v>45910</v>
      </c>
      <c r="E93" s="25" t="s">
        <v>327</v>
      </c>
      <c r="F93" s="39" t="s">
        <v>332</v>
      </c>
      <c r="G93" s="41">
        <v>30.452100000000002</v>
      </c>
      <c r="H93" s="41">
        <v>30.2425</v>
      </c>
      <c r="I93" s="41">
        <v>0.9073</v>
      </c>
      <c r="J93" s="58">
        <f t="shared" si="9"/>
        <v>0.23101509974650258</v>
      </c>
      <c r="K93" s="41">
        <v>27.520600000000002</v>
      </c>
      <c r="L93" s="41">
        <v>32.964399999999998</v>
      </c>
      <c r="M93" s="59" t="str">
        <f t="shared" si="10"/>
        <v>OK</v>
      </c>
      <c r="N93" s="60">
        <f t="shared" si="11"/>
        <v>0.69306439613127813</v>
      </c>
      <c r="O93" s="60">
        <f t="shared" si="12"/>
        <v>0.69306439613127813</v>
      </c>
      <c r="P93" t="str">
        <f t="shared" si="13"/>
        <v>OK</v>
      </c>
    </row>
    <row r="94" spans="1:16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  <c r="P94" t="str">
        <f t="shared" si="13"/>
        <v/>
      </c>
    </row>
    <row r="95" spans="1:16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  <c r="P95" t="str">
        <f t="shared" si="13"/>
        <v/>
      </c>
    </row>
    <row r="96" spans="1:16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  <c r="P96" t="str">
        <f t="shared" si="13"/>
        <v/>
      </c>
    </row>
    <row r="97" spans="1:16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  <c r="P97" t="str">
        <f t="shared" si="13"/>
        <v/>
      </c>
    </row>
    <row r="98" spans="1:16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  <c r="P98" t="str">
        <f t="shared" si="13"/>
        <v/>
      </c>
    </row>
    <row r="99" spans="1:16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  <c r="P99" t="str">
        <f t="shared" si="13"/>
        <v/>
      </c>
    </row>
    <row r="100" spans="1:16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  <c r="P100" t="str">
        <f t="shared" si="13"/>
        <v/>
      </c>
    </row>
    <row r="101" spans="1:16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  <c r="P101" t="str">
        <f t="shared" si="13"/>
        <v/>
      </c>
    </row>
    <row r="102" spans="1:16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  <c r="P102" t="str">
        <f t="shared" si="13"/>
        <v/>
      </c>
    </row>
    <row r="103" spans="1:16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  <c r="P103" t="str">
        <f t="shared" si="13"/>
        <v/>
      </c>
    </row>
    <row r="104" spans="1:16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  <c r="P104" t="str">
        <f t="shared" si="13"/>
        <v/>
      </c>
    </row>
    <row r="105" spans="1:16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  <c r="P105" t="str">
        <f t="shared" si="13"/>
        <v/>
      </c>
    </row>
    <row r="106" spans="1:16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  <c r="P106" t="str">
        <f t="shared" si="13"/>
        <v/>
      </c>
    </row>
    <row r="107" spans="1:16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  <c r="P107" t="str">
        <f t="shared" si="13"/>
        <v/>
      </c>
    </row>
    <row r="108" spans="1:16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  <c r="P108" t="str">
        <f t="shared" si="13"/>
        <v/>
      </c>
    </row>
    <row r="109" spans="1:16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  <c r="P109" t="str">
        <f t="shared" si="13"/>
        <v/>
      </c>
    </row>
    <row r="110" spans="1:16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  <c r="P110" t="str">
        <f t="shared" si="13"/>
        <v/>
      </c>
    </row>
    <row r="111" spans="1:16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  <c r="P111" t="str">
        <f t="shared" si="13"/>
        <v/>
      </c>
    </row>
    <row r="112" spans="1:16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  <c r="P112" t="str">
        <f t="shared" si="13"/>
        <v/>
      </c>
    </row>
    <row r="113" spans="1:16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  <c r="P113" t="str">
        <f t="shared" si="13"/>
        <v/>
      </c>
    </row>
    <row r="114" spans="1:16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  <c r="P114" t="str">
        <f t="shared" si="13"/>
        <v/>
      </c>
    </row>
    <row r="115" spans="1:16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  <c r="P115" t="str">
        <f t="shared" si="13"/>
        <v/>
      </c>
    </row>
    <row r="116" spans="1:16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  <c r="P116" t="str">
        <f t="shared" si="13"/>
        <v/>
      </c>
    </row>
    <row r="117" spans="1:16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  <c r="P117" t="str">
        <f t="shared" si="13"/>
        <v/>
      </c>
    </row>
    <row r="118" spans="1:16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  <c r="P118" t="str">
        <f t="shared" si="13"/>
        <v/>
      </c>
    </row>
    <row r="119" spans="1:16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  <c r="P119" t="str">
        <f t="shared" si="13"/>
        <v/>
      </c>
    </row>
    <row r="120" spans="1:16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  <c r="P120" t="str">
        <f t="shared" si="13"/>
        <v/>
      </c>
    </row>
    <row r="121" spans="1:16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  <c r="P121" t="str">
        <f t="shared" si="13"/>
        <v/>
      </c>
    </row>
    <row r="122" spans="1:16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  <c r="P122" t="str">
        <f t="shared" si="13"/>
        <v/>
      </c>
    </row>
    <row r="123" spans="1:16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  <c r="P123" t="str">
        <f t="shared" si="13"/>
        <v/>
      </c>
    </row>
    <row r="124" spans="1:16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  <c r="P124" t="str">
        <f t="shared" si="13"/>
        <v/>
      </c>
    </row>
    <row r="125" spans="1:16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  <c r="P125" t="str">
        <f t="shared" si="13"/>
        <v/>
      </c>
    </row>
    <row r="126" spans="1:16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  <c r="P126" t="str">
        <f t="shared" si="13"/>
        <v/>
      </c>
    </row>
    <row r="127" spans="1:16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  <c r="P127" t="str">
        <f t="shared" si="13"/>
        <v/>
      </c>
    </row>
    <row r="128" spans="1:16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  <c r="P128" t="str">
        <f t="shared" si="13"/>
        <v/>
      </c>
    </row>
    <row r="129" spans="1:16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  <c r="P129" t="str">
        <f t="shared" si="13"/>
        <v/>
      </c>
    </row>
    <row r="130" spans="1:16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  <c r="P130" t="str">
        <f t="shared" si="13"/>
        <v/>
      </c>
    </row>
    <row r="131" spans="1:16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  <c r="P131" t="str">
        <f t="shared" si="13"/>
        <v/>
      </c>
    </row>
    <row r="132" spans="1:16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  <c r="P132" t="str">
        <f t="shared" ref="P132:P195" si="14">IF($J132="","",IF(ABS($J132)&lt;=2,"OK","FORA (|SDI|&gt;2)"))</f>
        <v/>
      </c>
    </row>
    <row r="133" spans="1:16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  <c r="P133" t="str">
        <f t="shared" si="14"/>
        <v/>
      </c>
    </row>
    <row r="134" spans="1:16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  <c r="P134" t="str">
        <f t="shared" si="14"/>
        <v/>
      </c>
    </row>
    <row r="135" spans="1:16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  <c r="P135" t="str">
        <f t="shared" si="14"/>
        <v/>
      </c>
    </row>
    <row r="136" spans="1:1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  <c r="P136" t="str">
        <f t="shared" si="14"/>
        <v/>
      </c>
    </row>
    <row r="137" spans="1:1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  <c r="P137" t="str">
        <f t="shared" si="14"/>
        <v/>
      </c>
    </row>
    <row r="138" spans="1:1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  <c r="P138" t="str">
        <f t="shared" si="14"/>
        <v/>
      </c>
    </row>
    <row r="139" spans="1:1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  <c r="P139" t="str">
        <f t="shared" si="14"/>
        <v/>
      </c>
    </row>
    <row r="140" spans="1:1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  <c r="P140" t="str">
        <f t="shared" si="14"/>
        <v/>
      </c>
    </row>
    <row r="141" spans="1:1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  <c r="P141" t="str">
        <f t="shared" si="14"/>
        <v/>
      </c>
    </row>
    <row r="142" spans="1:1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  <c r="P142" t="str">
        <f t="shared" si="14"/>
        <v/>
      </c>
    </row>
    <row r="143" spans="1:1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  <c r="P143" t="str">
        <f t="shared" si="14"/>
        <v/>
      </c>
    </row>
    <row r="144" spans="1:1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  <c r="P144" t="str">
        <f t="shared" si="14"/>
        <v/>
      </c>
    </row>
    <row r="145" spans="1:1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  <c r="P145" t="str">
        <f t="shared" si="14"/>
        <v/>
      </c>
    </row>
    <row r="146" spans="1:1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  <c r="P146" t="str">
        <f t="shared" si="14"/>
        <v/>
      </c>
    </row>
    <row r="147" spans="1:1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  <c r="P147" t="str">
        <f t="shared" si="14"/>
        <v/>
      </c>
    </row>
    <row r="148" spans="1:1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  <c r="P148" t="str">
        <f t="shared" si="14"/>
        <v/>
      </c>
    </row>
    <row r="149" spans="1:1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  <c r="P149" t="str">
        <f t="shared" si="14"/>
        <v/>
      </c>
    </row>
    <row r="150" spans="1:1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  <c r="P150" t="str">
        <f t="shared" si="14"/>
        <v/>
      </c>
    </row>
    <row r="151" spans="1:1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  <c r="P151" t="str">
        <f t="shared" si="14"/>
        <v/>
      </c>
    </row>
    <row r="152" spans="1:1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  <c r="P152" t="str">
        <f t="shared" si="14"/>
        <v/>
      </c>
    </row>
    <row r="153" spans="1:1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  <c r="P153" t="str">
        <f t="shared" si="14"/>
        <v/>
      </c>
    </row>
    <row r="154" spans="1:1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  <c r="P154" t="str">
        <f t="shared" si="14"/>
        <v/>
      </c>
    </row>
    <row r="155" spans="1:1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  <c r="P155" t="str">
        <f t="shared" si="14"/>
        <v/>
      </c>
    </row>
    <row r="156" spans="1:1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  <c r="P156" t="str">
        <f t="shared" si="14"/>
        <v/>
      </c>
    </row>
    <row r="157" spans="1:1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  <c r="P157" t="str">
        <f t="shared" si="14"/>
        <v/>
      </c>
    </row>
    <row r="158" spans="1:1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  <c r="P158" t="str">
        <f t="shared" si="14"/>
        <v/>
      </c>
    </row>
    <row r="159" spans="1:1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  <c r="P159" t="str">
        <f t="shared" si="14"/>
        <v/>
      </c>
    </row>
    <row r="160" spans="1:1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  <c r="P160" t="str">
        <f t="shared" si="14"/>
        <v/>
      </c>
    </row>
    <row r="161" spans="1:1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  <c r="P161" t="str">
        <f t="shared" si="14"/>
        <v/>
      </c>
    </row>
    <row r="162" spans="1:1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  <c r="P162" t="str">
        <f t="shared" si="14"/>
        <v/>
      </c>
    </row>
    <row r="163" spans="1:1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  <c r="P163" t="str">
        <f t="shared" si="14"/>
        <v/>
      </c>
    </row>
    <row r="164" spans="1:1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  <c r="P164" t="str">
        <f t="shared" si="14"/>
        <v/>
      </c>
    </row>
    <row r="165" spans="1:1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  <c r="P165" t="str">
        <f t="shared" si="14"/>
        <v/>
      </c>
    </row>
    <row r="166" spans="1:1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  <c r="P166" t="str">
        <f t="shared" si="14"/>
        <v/>
      </c>
    </row>
    <row r="167" spans="1:1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  <c r="P167" t="str">
        <f t="shared" si="14"/>
        <v/>
      </c>
    </row>
    <row r="168" spans="1:1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  <c r="P168" t="str">
        <f t="shared" si="14"/>
        <v/>
      </c>
    </row>
    <row r="169" spans="1:1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  <c r="P169" t="str">
        <f t="shared" si="14"/>
        <v/>
      </c>
    </row>
    <row r="170" spans="1:1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  <c r="P170" t="str">
        <f t="shared" si="14"/>
        <v/>
      </c>
    </row>
    <row r="171" spans="1:1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  <c r="P171" t="str">
        <f t="shared" si="14"/>
        <v/>
      </c>
    </row>
    <row r="172" spans="1:1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  <c r="P172" t="str">
        <f t="shared" si="14"/>
        <v/>
      </c>
    </row>
    <row r="173" spans="1:1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  <c r="P173" t="str">
        <f t="shared" si="14"/>
        <v/>
      </c>
    </row>
    <row r="174" spans="1:1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  <c r="P174" t="str">
        <f t="shared" si="14"/>
        <v/>
      </c>
    </row>
    <row r="175" spans="1:1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  <c r="P175" t="str">
        <f t="shared" si="14"/>
        <v/>
      </c>
    </row>
    <row r="176" spans="1:1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  <c r="P176" t="str">
        <f t="shared" si="14"/>
        <v/>
      </c>
    </row>
    <row r="177" spans="1:1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  <c r="P177" t="str">
        <f t="shared" si="14"/>
        <v/>
      </c>
    </row>
    <row r="178" spans="1:1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  <c r="P178" t="str">
        <f t="shared" si="14"/>
        <v/>
      </c>
    </row>
    <row r="179" spans="1:1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  <c r="P179" t="str">
        <f t="shared" si="14"/>
        <v/>
      </c>
    </row>
    <row r="180" spans="1:1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  <c r="P180" t="str">
        <f t="shared" si="14"/>
        <v/>
      </c>
    </row>
    <row r="181" spans="1:1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  <c r="P181" t="str">
        <f t="shared" si="14"/>
        <v/>
      </c>
    </row>
    <row r="182" spans="1:1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  <c r="P182" t="str">
        <f t="shared" si="14"/>
        <v/>
      </c>
    </row>
    <row r="183" spans="1:1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  <c r="P183" t="str">
        <f t="shared" si="14"/>
        <v/>
      </c>
    </row>
    <row r="184" spans="1:1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  <c r="P184" t="str">
        <f t="shared" si="14"/>
        <v/>
      </c>
    </row>
    <row r="185" spans="1:1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  <c r="P185" t="str">
        <f t="shared" si="14"/>
        <v/>
      </c>
    </row>
    <row r="186" spans="1:1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  <c r="P186" t="str">
        <f t="shared" si="14"/>
        <v/>
      </c>
    </row>
    <row r="187" spans="1:1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  <c r="P187" t="str">
        <f t="shared" si="14"/>
        <v/>
      </c>
    </row>
    <row r="188" spans="1:1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  <c r="P188" t="str">
        <f t="shared" si="14"/>
        <v/>
      </c>
    </row>
    <row r="189" spans="1:1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  <c r="P189" t="str">
        <f t="shared" si="14"/>
        <v/>
      </c>
    </row>
    <row r="190" spans="1:1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  <c r="P190" t="str">
        <f t="shared" si="14"/>
        <v/>
      </c>
    </row>
    <row r="191" spans="1:1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  <c r="P191" t="str">
        <f t="shared" si="14"/>
        <v/>
      </c>
    </row>
    <row r="192" spans="1:1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  <c r="P192" t="str">
        <f t="shared" si="14"/>
        <v/>
      </c>
    </row>
    <row r="193" spans="1:1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  <c r="P193" t="str">
        <f t="shared" si="14"/>
        <v/>
      </c>
    </row>
    <row r="194" spans="1:1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  <c r="P194" t="str">
        <f t="shared" si="14"/>
        <v/>
      </c>
    </row>
    <row r="195" spans="1:1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  <c r="P195" t="str">
        <f t="shared" si="14"/>
        <v/>
      </c>
    </row>
    <row r="196" spans="1:1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  <c r="P196" t="str">
        <f t="shared" ref="P196:P259" si="15">IF($J196="","",IF(ABS($J196)&lt;=2,"OK","FORA (|SDI|&gt;2)"))</f>
        <v/>
      </c>
    </row>
    <row r="197" spans="1:1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  <c r="P197" t="str">
        <f t="shared" si="15"/>
        <v/>
      </c>
    </row>
    <row r="198" spans="1:1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  <c r="P198" t="str">
        <f t="shared" si="15"/>
        <v/>
      </c>
    </row>
    <row r="199" spans="1:1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  <c r="P199" t="str">
        <f t="shared" si="15"/>
        <v/>
      </c>
    </row>
    <row r="200" spans="1:1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  <c r="P200" t="str">
        <f t="shared" si="15"/>
        <v/>
      </c>
    </row>
    <row r="201" spans="1:1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  <c r="P201" t="str">
        <f t="shared" si="15"/>
        <v/>
      </c>
    </row>
    <row r="202" spans="1:1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  <c r="P202" t="str">
        <f t="shared" si="15"/>
        <v/>
      </c>
    </row>
    <row r="203" spans="1:1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  <c r="P203" t="str">
        <f t="shared" si="15"/>
        <v/>
      </c>
    </row>
    <row r="204" spans="1:1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  <c r="P204" t="str">
        <f t="shared" si="15"/>
        <v/>
      </c>
    </row>
    <row r="205" spans="1:1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  <c r="P205" t="str">
        <f t="shared" si="15"/>
        <v/>
      </c>
    </row>
    <row r="206" spans="1:1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  <c r="P206" t="str">
        <f t="shared" si="15"/>
        <v/>
      </c>
    </row>
    <row r="207" spans="1:1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  <c r="P207" t="str">
        <f t="shared" si="15"/>
        <v/>
      </c>
    </row>
    <row r="208" spans="1:1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  <c r="P208" t="str">
        <f t="shared" si="15"/>
        <v/>
      </c>
    </row>
    <row r="209" spans="1:1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  <c r="P209" t="str">
        <f t="shared" si="15"/>
        <v/>
      </c>
    </row>
    <row r="210" spans="1:1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  <c r="P210" t="str">
        <f t="shared" si="15"/>
        <v/>
      </c>
    </row>
    <row r="211" spans="1:1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  <c r="P211" t="str">
        <f t="shared" si="15"/>
        <v/>
      </c>
    </row>
    <row r="212" spans="1:1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  <c r="P212" t="str">
        <f t="shared" si="15"/>
        <v/>
      </c>
    </row>
    <row r="213" spans="1:1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  <c r="P213" t="str">
        <f t="shared" si="15"/>
        <v/>
      </c>
    </row>
    <row r="214" spans="1:1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  <c r="P214" t="str">
        <f t="shared" si="15"/>
        <v/>
      </c>
    </row>
    <row r="215" spans="1:1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  <c r="P215" t="str">
        <f t="shared" si="15"/>
        <v/>
      </c>
    </row>
    <row r="216" spans="1:1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  <c r="P216" t="str">
        <f t="shared" si="15"/>
        <v/>
      </c>
    </row>
    <row r="217" spans="1:1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  <c r="P217" t="str">
        <f t="shared" si="15"/>
        <v/>
      </c>
    </row>
    <row r="218" spans="1:1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  <c r="P218" t="str">
        <f t="shared" si="15"/>
        <v/>
      </c>
    </row>
    <row r="219" spans="1:1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  <c r="P219" t="str">
        <f t="shared" si="15"/>
        <v/>
      </c>
    </row>
    <row r="220" spans="1:1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  <c r="P220" t="str">
        <f t="shared" si="15"/>
        <v/>
      </c>
    </row>
    <row r="221" spans="1:1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  <c r="P221" t="str">
        <f t="shared" si="15"/>
        <v/>
      </c>
    </row>
    <row r="222" spans="1:1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  <c r="P222" t="str">
        <f t="shared" si="15"/>
        <v/>
      </c>
    </row>
    <row r="223" spans="1:1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  <c r="P223" t="str">
        <f t="shared" si="15"/>
        <v/>
      </c>
    </row>
    <row r="224" spans="1:1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  <c r="P224" t="str">
        <f t="shared" si="15"/>
        <v/>
      </c>
    </row>
    <row r="225" spans="1:1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  <c r="P225" t="str">
        <f t="shared" si="15"/>
        <v/>
      </c>
    </row>
    <row r="226" spans="1:1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  <c r="P226" t="str">
        <f t="shared" si="15"/>
        <v/>
      </c>
    </row>
    <row r="227" spans="1:1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  <c r="P227" t="str">
        <f t="shared" si="15"/>
        <v/>
      </c>
    </row>
    <row r="228" spans="1:1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  <c r="P228" t="str">
        <f t="shared" si="15"/>
        <v/>
      </c>
    </row>
    <row r="229" spans="1:1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  <c r="P229" t="str">
        <f t="shared" si="15"/>
        <v/>
      </c>
    </row>
    <row r="230" spans="1:1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  <c r="P230" t="str">
        <f t="shared" si="15"/>
        <v/>
      </c>
    </row>
    <row r="231" spans="1:1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  <c r="P231" t="str">
        <f t="shared" si="15"/>
        <v/>
      </c>
    </row>
    <row r="232" spans="1:1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  <c r="P232" t="str">
        <f t="shared" si="15"/>
        <v/>
      </c>
    </row>
    <row r="233" spans="1:1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  <c r="P233" t="str">
        <f t="shared" si="15"/>
        <v/>
      </c>
    </row>
    <row r="234" spans="1:1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  <c r="P234" t="str">
        <f t="shared" si="15"/>
        <v/>
      </c>
    </row>
    <row r="235" spans="1:1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  <c r="P235" t="str">
        <f t="shared" si="15"/>
        <v/>
      </c>
    </row>
    <row r="236" spans="1:1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  <c r="P236" t="str">
        <f t="shared" si="15"/>
        <v/>
      </c>
    </row>
    <row r="237" spans="1:1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  <c r="P237" t="str">
        <f t="shared" si="15"/>
        <v/>
      </c>
    </row>
    <row r="238" spans="1:1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  <c r="P238" t="str">
        <f t="shared" si="15"/>
        <v/>
      </c>
    </row>
    <row r="239" spans="1:1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  <c r="P239" t="str">
        <f t="shared" si="15"/>
        <v/>
      </c>
    </row>
    <row r="240" spans="1:1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  <c r="P240" t="str">
        <f t="shared" si="15"/>
        <v/>
      </c>
    </row>
    <row r="241" spans="1:1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  <c r="P241" t="str">
        <f t="shared" si="15"/>
        <v/>
      </c>
    </row>
    <row r="242" spans="1:1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  <c r="P242" t="str">
        <f t="shared" si="15"/>
        <v/>
      </c>
    </row>
    <row r="243" spans="1:1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  <c r="P243" t="str">
        <f t="shared" si="15"/>
        <v/>
      </c>
    </row>
    <row r="244" spans="1:1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  <c r="P244" t="str">
        <f t="shared" si="15"/>
        <v/>
      </c>
    </row>
    <row r="245" spans="1:1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  <c r="P245" t="str">
        <f t="shared" si="15"/>
        <v/>
      </c>
    </row>
    <row r="246" spans="1:1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  <c r="P246" t="str">
        <f t="shared" si="15"/>
        <v/>
      </c>
    </row>
    <row r="247" spans="1:1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  <c r="P247" t="str">
        <f t="shared" si="15"/>
        <v/>
      </c>
    </row>
    <row r="248" spans="1:1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  <c r="P248" t="str">
        <f t="shared" si="15"/>
        <v/>
      </c>
    </row>
    <row r="249" spans="1:1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  <c r="P249" t="str">
        <f t="shared" si="15"/>
        <v/>
      </c>
    </row>
    <row r="250" spans="1:1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  <c r="P250" t="str">
        <f t="shared" si="15"/>
        <v/>
      </c>
    </row>
    <row r="251" spans="1:1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  <c r="P251" t="str">
        <f t="shared" si="15"/>
        <v/>
      </c>
    </row>
    <row r="252" spans="1:16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  <c r="P252" t="str">
        <f t="shared" si="15"/>
        <v/>
      </c>
    </row>
    <row r="253" spans="1:16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  <c r="P253" t="str">
        <f t="shared" si="15"/>
        <v/>
      </c>
    </row>
    <row r="254" spans="1:16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  <c r="P254" t="str">
        <f t="shared" si="15"/>
        <v/>
      </c>
    </row>
    <row r="255" spans="1:16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  <c r="P255" t="str">
        <f t="shared" si="15"/>
        <v/>
      </c>
    </row>
    <row r="256" spans="1:16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  <c r="P256" t="str">
        <f t="shared" si="15"/>
        <v/>
      </c>
    </row>
    <row r="257" spans="1:16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  <c r="P257" t="str">
        <f t="shared" si="15"/>
        <v/>
      </c>
    </row>
    <row r="258" spans="1:16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  <c r="P258" t="str">
        <f t="shared" si="15"/>
        <v/>
      </c>
    </row>
    <row r="259" spans="1:16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  <c r="P259" t="str">
        <f t="shared" si="15"/>
        <v/>
      </c>
    </row>
    <row r="260" spans="1:16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  <c r="P260" t="str">
        <f t="shared" ref="P260:P323" si="16">IF($J260="","",IF(ABS($J260)&lt;=2,"OK","FORA (|SDI|&gt;2)"))</f>
        <v/>
      </c>
    </row>
    <row r="261" spans="1:16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  <c r="P261" t="str">
        <f t="shared" si="16"/>
        <v/>
      </c>
    </row>
    <row r="262" spans="1:16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  <c r="P262" t="str">
        <f t="shared" si="16"/>
        <v/>
      </c>
    </row>
    <row r="263" spans="1:16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  <c r="P263" t="str">
        <f t="shared" si="16"/>
        <v/>
      </c>
    </row>
    <row r="264" spans="1:16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  <c r="P264" t="str">
        <f t="shared" si="16"/>
        <v/>
      </c>
    </row>
    <row r="265" spans="1:16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  <c r="P265" t="str">
        <f t="shared" si="16"/>
        <v/>
      </c>
    </row>
    <row r="266" spans="1:16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  <c r="P266" t="str">
        <f t="shared" si="16"/>
        <v/>
      </c>
    </row>
    <row r="267" spans="1:16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  <c r="P267" t="str">
        <f t="shared" si="16"/>
        <v/>
      </c>
    </row>
    <row r="268" spans="1:16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  <c r="P268" t="str">
        <f t="shared" si="16"/>
        <v/>
      </c>
    </row>
    <row r="269" spans="1:16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  <c r="P269" t="str">
        <f t="shared" si="16"/>
        <v/>
      </c>
    </row>
    <row r="270" spans="1:16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  <c r="P270" t="str">
        <f t="shared" si="16"/>
        <v/>
      </c>
    </row>
    <row r="271" spans="1:16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  <c r="P271" t="str">
        <f t="shared" si="16"/>
        <v/>
      </c>
    </row>
    <row r="272" spans="1:16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  <c r="P272" t="str">
        <f t="shared" si="16"/>
        <v/>
      </c>
    </row>
    <row r="273" spans="1:16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  <c r="P273" t="str">
        <f t="shared" si="16"/>
        <v/>
      </c>
    </row>
    <row r="274" spans="1:16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  <c r="P274" t="str">
        <f t="shared" si="16"/>
        <v/>
      </c>
    </row>
    <row r="275" spans="1:16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  <c r="P275" t="str">
        <f t="shared" si="16"/>
        <v/>
      </c>
    </row>
    <row r="276" spans="1:16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  <c r="P276" t="str">
        <f t="shared" si="16"/>
        <v/>
      </c>
    </row>
    <row r="277" spans="1:16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  <c r="P277" t="str">
        <f t="shared" si="16"/>
        <v/>
      </c>
    </row>
    <row r="278" spans="1:16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  <c r="P278" t="str">
        <f t="shared" si="16"/>
        <v/>
      </c>
    </row>
    <row r="279" spans="1:16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  <c r="P279" t="str">
        <f t="shared" si="16"/>
        <v/>
      </c>
    </row>
    <row r="280" spans="1:16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  <c r="P280" t="str">
        <f t="shared" si="16"/>
        <v/>
      </c>
    </row>
    <row r="281" spans="1:16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  <c r="P281" t="str">
        <f t="shared" si="16"/>
        <v/>
      </c>
    </row>
    <row r="282" spans="1:16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  <c r="P282" t="str">
        <f t="shared" si="16"/>
        <v/>
      </c>
    </row>
    <row r="283" spans="1:16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  <c r="P283" t="str">
        <f t="shared" si="16"/>
        <v/>
      </c>
    </row>
    <row r="284" spans="1:16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  <c r="P284" t="str">
        <f t="shared" si="16"/>
        <v/>
      </c>
    </row>
    <row r="285" spans="1:16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  <c r="P285" t="str">
        <f t="shared" si="16"/>
        <v/>
      </c>
    </row>
    <row r="286" spans="1:16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  <c r="P286" t="str">
        <f t="shared" si="16"/>
        <v/>
      </c>
    </row>
    <row r="287" spans="1:16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  <c r="P287" t="str">
        <f t="shared" si="16"/>
        <v/>
      </c>
    </row>
    <row r="288" spans="1:16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  <c r="P288" t="str">
        <f t="shared" si="16"/>
        <v/>
      </c>
    </row>
    <row r="289" spans="1:16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  <c r="P289" t="str">
        <f t="shared" si="16"/>
        <v/>
      </c>
    </row>
    <row r="290" spans="1:16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  <c r="P290" t="str">
        <f t="shared" si="16"/>
        <v/>
      </c>
    </row>
    <row r="291" spans="1:16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  <c r="P291" t="str">
        <f t="shared" si="16"/>
        <v/>
      </c>
    </row>
    <row r="292" spans="1:16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  <c r="P292" t="str">
        <f t="shared" si="16"/>
        <v/>
      </c>
    </row>
    <row r="293" spans="1:16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  <c r="P293" t="str">
        <f t="shared" si="16"/>
        <v/>
      </c>
    </row>
    <row r="294" spans="1:16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  <c r="P294" t="str">
        <f t="shared" si="16"/>
        <v/>
      </c>
    </row>
    <row r="295" spans="1:16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  <c r="P295" t="str">
        <f t="shared" si="16"/>
        <v/>
      </c>
    </row>
    <row r="296" spans="1:16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  <c r="P296" t="str">
        <f t="shared" si="16"/>
        <v/>
      </c>
    </row>
    <row r="297" spans="1:16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  <c r="P297" t="str">
        <f t="shared" si="16"/>
        <v/>
      </c>
    </row>
    <row r="298" spans="1:16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  <c r="P298" t="str">
        <f t="shared" si="16"/>
        <v/>
      </c>
    </row>
    <row r="299" spans="1:16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  <c r="P299" t="str">
        <f t="shared" si="16"/>
        <v/>
      </c>
    </row>
    <row r="300" spans="1:16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  <c r="P300" t="str">
        <f t="shared" si="16"/>
        <v/>
      </c>
    </row>
    <row r="301" spans="1:16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  <c r="P301" t="str">
        <f t="shared" si="16"/>
        <v/>
      </c>
    </row>
    <row r="302" spans="1:16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  <c r="P302" t="str">
        <f t="shared" si="16"/>
        <v/>
      </c>
    </row>
    <row r="303" spans="1:16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  <c r="P303" t="str">
        <f t="shared" si="16"/>
        <v/>
      </c>
    </row>
    <row r="304" spans="1:16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  <c r="P304" t="str">
        <f t="shared" si="16"/>
        <v/>
      </c>
    </row>
    <row r="305" spans="1:16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  <c r="P305" t="str">
        <f t="shared" si="16"/>
        <v/>
      </c>
    </row>
    <row r="306" spans="1:16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  <c r="P306" t="str">
        <f t="shared" si="16"/>
        <v/>
      </c>
    </row>
    <row r="307" spans="1:16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  <c r="P307" t="str">
        <f t="shared" si="16"/>
        <v/>
      </c>
    </row>
    <row r="308" spans="1:16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  <c r="P308" t="str">
        <f t="shared" si="16"/>
        <v/>
      </c>
    </row>
    <row r="309" spans="1:16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  <c r="P309" t="str">
        <f t="shared" si="16"/>
        <v/>
      </c>
    </row>
    <row r="310" spans="1:16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  <c r="P310" t="str">
        <f t="shared" si="16"/>
        <v/>
      </c>
    </row>
    <row r="311" spans="1:16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  <c r="P311" t="str">
        <f t="shared" si="16"/>
        <v/>
      </c>
    </row>
    <row r="312" spans="1:16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  <c r="P312" t="str">
        <f t="shared" si="16"/>
        <v/>
      </c>
    </row>
    <row r="313" spans="1:16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  <c r="P313" t="str">
        <f t="shared" si="16"/>
        <v/>
      </c>
    </row>
    <row r="314" spans="1:16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  <c r="P314" t="str">
        <f t="shared" si="16"/>
        <v/>
      </c>
    </row>
    <row r="315" spans="1:16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  <c r="P315" t="str">
        <f t="shared" si="16"/>
        <v/>
      </c>
    </row>
    <row r="316" spans="1:16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  <c r="P316" t="str">
        <f t="shared" si="16"/>
        <v/>
      </c>
    </row>
    <row r="317" spans="1:16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  <c r="P317" t="str">
        <f t="shared" si="16"/>
        <v/>
      </c>
    </row>
    <row r="318" spans="1:16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  <c r="P318" t="str">
        <f t="shared" si="16"/>
        <v/>
      </c>
    </row>
    <row r="319" spans="1:16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  <c r="P319" t="str">
        <f t="shared" si="16"/>
        <v/>
      </c>
    </row>
    <row r="320" spans="1:16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  <c r="P320" t="str">
        <f t="shared" si="16"/>
        <v/>
      </c>
    </row>
    <row r="321" spans="1:16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  <c r="P321" t="str">
        <f t="shared" si="16"/>
        <v/>
      </c>
    </row>
    <row r="322" spans="1:16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  <c r="P322" t="str">
        <f t="shared" si="16"/>
        <v/>
      </c>
    </row>
    <row r="323" spans="1:16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  <c r="P323" t="str">
        <f t="shared" si="16"/>
        <v/>
      </c>
    </row>
    <row r="324" spans="1:16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  <c r="P324" t="str">
        <f t="shared" ref="P324:P387" si="17">IF($J324="","",IF(ABS($J324)&lt;=2,"OK","FORA (|SDI|&gt;2)"))</f>
        <v/>
      </c>
    </row>
    <row r="325" spans="1:16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  <c r="P325" t="str">
        <f t="shared" si="17"/>
        <v/>
      </c>
    </row>
    <row r="326" spans="1:16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  <c r="P326" t="str">
        <f t="shared" si="17"/>
        <v/>
      </c>
    </row>
    <row r="327" spans="1:16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  <c r="P327" t="str">
        <f t="shared" si="17"/>
        <v/>
      </c>
    </row>
    <row r="328" spans="1:16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  <c r="P328" t="str">
        <f t="shared" si="17"/>
        <v/>
      </c>
    </row>
    <row r="329" spans="1:16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  <c r="P329" t="str">
        <f t="shared" si="17"/>
        <v/>
      </c>
    </row>
    <row r="330" spans="1:16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  <c r="P330" t="str">
        <f t="shared" si="17"/>
        <v/>
      </c>
    </row>
    <row r="331" spans="1:16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  <c r="P331" t="str">
        <f t="shared" si="17"/>
        <v/>
      </c>
    </row>
    <row r="332" spans="1:16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  <c r="P332" t="str">
        <f t="shared" si="17"/>
        <v/>
      </c>
    </row>
    <row r="333" spans="1:16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  <c r="P333" t="str">
        <f t="shared" si="17"/>
        <v/>
      </c>
    </row>
    <row r="334" spans="1:16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  <c r="P334" t="str">
        <f t="shared" si="17"/>
        <v/>
      </c>
    </row>
    <row r="335" spans="1:16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  <c r="P335" t="str">
        <f t="shared" si="17"/>
        <v/>
      </c>
    </row>
    <row r="336" spans="1:16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  <c r="P336" t="str">
        <f t="shared" si="17"/>
        <v/>
      </c>
    </row>
    <row r="337" spans="1:16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  <c r="P337" t="str">
        <f t="shared" si="17"/>
        <v/>
      </c>
    </row>
    <row r="338" spans="1:16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  <c r="P338" t="str">
        <f t="shared" si="17"/>
        <v/>
      </c>
    </row>
    <row r="339" spans="1:16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  <c r="P339" t="str">
        <f t="shared" si="17"/>
        <v/>
      </c>
    </row>
    <row r="340" spans="1:16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  <c r="P340" t="str">
        <f t="shared" si="17"/>
        <v/>
      </c>
    </row>
    <row r="341" spans="1:16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  <c r="P341" t="str">
        <f t="shared" si="17"/>
        <v/>
      </c>
    </row>
    <row r="342" spans="1:16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  <c r="P342" t="str">
        <f t="shared" si="17"/>
        <v/>
      </c>
    </row>
    <row r="343" spans="1:16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  <c r="P343" t="str">
        <f t="shared" si="17"/>
        <v/>
      </c>
    </row>
    <row r="344" spans="1:16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  <c r="P344" t="str">
        <f t="shared" si="17"/>
        <v/>
      </c>
    </row>
    <row r="345" spans="1:16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  <c r="P345" t="str">
        <f t="shared" si="17"/>
        <v/>
      </c>
    </row>
    <row r="346" spans="1:16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  <c r="P346" t="str">
        <f t="shared" si="17"/>
        <v/>
      </c>
    </row>
    <row r="347" spans="1:16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  <c r="P347" t="str">
        <f t="shared" si="17"/>
        <v/>
      </c>
    </row>
    <row r="348" spans="1:16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  <c r="P348" t="str">
        <f t="shared" si="17"/>
        <v/>
      </c>
    </row>
    <row r="349" spans="1:16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  <c r="P349" t="str">
        <f t="shared" si="17"/>
        <v/>
      </c>
    </row>
    <row r="350" spans="1:16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  <c r="P350" t="str">
        <f t="shared" si="17"/>
        <v/>
      </c>
    </row>
    <row r="351" spans="1:16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  <c r="P351" t="str">
        <f t="shared" si="17"/>
        <v/>
      </c>
    </row>
    <row r="352" spans="1:16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  <c r="P352" t="str">
        <f t="shared" si="17"/>
        <v/>
      </c>
    </row>
    <row r="353" spans="1:16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  <c r="P353" t="str">
        <f t="shared" si="17"/>
        <v/>
      </c>
    </row>
    <row r="354" spans="1:16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  <c r="P354" t="str">
        <f t="shared" si="17"/>
        <v/>
      </c>
    </row>
    <row r="355" spans="1:16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  <c r="P355" t="str">
        <f t="shared" si="17"/>
        <v/>
      </c>
    </row>
    <row r="356" spans="1:16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  <c r="P356" t="str">
        <f t="shared" si="17"/>
        <v/>
      </c>
    </row>
    <row r="357" spans="1:16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  <c r="P357" t="str">
        <f t="shared" si="17"/>
        <v/>
      </c>
    </row>
    <row r="358" spans="1:16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  <c r="P358" t="str">
        <f t="shared" si="17"/>
        <v/>
      </c>
    </row>
    <row r="359" spans="1:16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  <c r="P359" t="str">
        <f t="shared" si="17"/>
        <v/>
      </c>
    </row>
    <row r="360" spans="1:16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  <c r="P360" t="str">
        <f t="shared" si="17"/>
        <v/>
      </c>
    </row>
    <row r="361" spans="1:16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  <c r="P361" t="str">
        <f t="shared" si="17"/>
        <v/>
      </c>
    </row>
    <row r="362" spans="1:16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  <c r="P362" t="str">
        <f t="shared" si="17"/>
        <v/>
      </c>
    </row>
    <row r="363" spans="1:16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  <c r="P363" t="str">
        <f t="shared" si="17"/>
        <v/>
      </c>
    </row>
    <row r="364" spans="1:16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  <c r="P364" t="str">
        <f t="shared" si="17"/>
        <v/>
      </c>
    </row>
    <row r="365" spans="1:16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  <c r="P365" t="str">
        <f t="shared" si="17"/>
        <v/>
      </c>
    </row>
    <row r="366" spans="1:16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  <c r="P366" t="str">
        <f t="shared" si="17"/>
        <v/>
      </c>
    </row>
    <row r="367" spans="1:16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  <c r="P367" t="str">
        <f t="shared" si="17"/>
        <v/>
      </c>
    </row>
    <row r="368" spans="1:16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  <c r="P368" t="str">
        <f t="shared" si="17"/>
        <v/>
      </c>
    </row>
    <row r="369" spans="1:16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  <c r="P369" t="str">
        <f t="shared" si="17"/>
        <v/>
      </c>
    </row>
    <row r="370" spans="1:16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  <c r="P370" t="str">
        <f t="shared" si="17"/>
        <v/>
      </c>
    </row>
    <row r="371" spans="1:16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  <c r="P371" t="str">
        <f t="shared" si="17"/>
        <v/>
      </c>
    </row>
    <row r="372" spans="1:16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  <c r="P372" t="str">
        <f t="shared" si="17"/>
        <v/>
      </c>
    </row>
    <row r="373" spans="1:16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  <c r="P373" t="str">
        <f t="shared" si="17"/>
        <v/>
      </c>
    </row>
    <row r="374" spans="1:16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  <c r="P374" t="str">
        <f t="shared" si="17"/>
        <v/>
      </c>
    </row>
    <row r="375" spans="1:16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  <c r="P375" t="str">
        <f t="shared" si="17"/>
        <v/>
      </c>
    </row>
    <row r="376" spans="1:16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  <c r="P376" t="str">
        <f t="shared" si="17"/>
        <v/>
      </c>
    </row>
    <row r="377" spans="1:16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  <c r="P377" t="str">
        <f t="shared" si="17"/>
        <v/>
      </c>
    </row>
    <row r="378" spans="1:16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  <c r="P378" t="str">
        <f t="shared" si="17"/>
        <v/>
      </c>
    </row>
    <row r="379" spans="1:16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  <c r="P379" t="str">
        <f t="shared" si="17"/>
        <v/>
      </c>
    </row>
    <row r="380" spans="1:16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  <c r="P380" t="str">
        <f t="shared" si="17"/>
        <v/>
      </c>
    </row>
    <row r="381" spans="1:16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  <c r="P381" t="str">
        <f t="shared" si="17"/>
        <v/>
      </c>
    </row>
    <row r="382" spans="1:16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  <c r="P382" t="str">
        <f t="shared" si="17"/>
        <v/>
      </c>
    </row>
    <row r="383" spans="1:16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  <c r="P383" t="str">
        <f t="shared" si="17"/>
        <v/>
      </c>
    </row>
    <row r="384" spans="1:16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  <c r="P384" t="str">
        <f t="shared" si="17"/>
        <v/>
      </c>
    </row>
    <row r="385" spans="1:16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  <c r="P385" t="str">
        <f t="shared" si="17"/>
        <v/>
      </c>
    </row>
    <row r="386" spans="1:16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  <c r="P386" t="str">
        <f t="shared" si="17"/>
        <v/>
      </c>
    </row>
    <row r="387" spans="1:16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  <c r="P387" t="str">
        <f t="shared" si="17"/>
        <v/>
      </c>
    </row>
    <row r="388" spans="1:16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  <c r="P388" t="str">
        <f t="shared" ref="P388:P451" si="18">IF($J388="","",IF(ABS($J388)&lt;=2,"OK","FORA (|SDI|&gt;2)"))</f>
        <v/>
      </c>
    </row>
    <row r="389" spans="1:16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  <c r="P389" t="str">
        <f t="shared" si="18"/>
        <v/>
      </c>
    </row>
    <row r="390" spans="1:16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  <c r="P390" t="str">
        <f t="shared" si="18"/>
        <v/>
      </c>
    </row>
    <row r="391" spans="1:16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  <c r="P391" t="str">
        <f t="shared" si="18"/>
        <v/>
      </c>
    </row>
    <row r="392" spans="1:16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  <c r="P392" t="str">
        <f t="shared" si="18"/>
        <v/>
      </c>
    </row>
    <row r="393" spans="1:16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  <c r="P393" t="str">
        <f t="shared" si="18"/>
        <v/>
      </c>
    </row>
    <row r="394" spans="1:16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  <c r="P394" t="str">
        <f t="shared" si="18"/>
        <v/>
      </c>
    </row>
    <row r="395" spans="1:16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  <c r="P395" t="str">
        <f t="shared" si="18"/>
        <v/>
      </c>
    </row>
    <row r="396" spans="1:16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  <c r="P396" t="str">
        <f t="shared" si="18"/>
        <v/>
      </c>
    </row>
    <row r="397" spans="1:16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  <c r="P397" t="str">
        <f t="shared" si="18"/>
        <v/>
      </c>
    </row>
    <row r="398" spans="1:16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  <c r="P398" t="str">
        <f t="shared" si="18"/>
        <v/>
      </c>
    </row>
    <row r="399" spans="1:16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  <c r="P399" t="str">
        <f t="shared" si="18"/>
        <v/>
      </c>
    </row>
    <row r="400" spans="1:16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  <c r="P400" t="str">
        <f t="shared" si="18"/>
        <v/>
      </c>
    </row>
    <row r="401" spans="1:16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  <c r="P401" t="str">
        <f t="shared" si="18"/>
        <v/>
      </c>
    </row>
    <row r="402" spans="1:16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  <c r="P402" t="str">
        <f t="shared" si="18"/>
        <v/>
      </c>
    </row>
    <row r="403" spans="1:16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  <c r="P403" t="str">
        <f t="shared" si="18"/>
        <v/>
      </c>
    </row>
    <row r="404" spans="1:16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  <c r="P404" t="str">
        <f t="shared" si="18"/>
        <v/>
      </c>
    </row>
    <row r="405" spans="1:16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  <c r="P405" t="str">
        <f t="shared" si="18"/>
        <v/>
      </c>
    </row>
    <row r="406" spans="1:16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  <c r="P406" t="str">
        <f t="shared" si="18"/>
        <v/>
      </c>
    </row>
    <row r="407" spans="1:16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  <c r="P407" t="str">
        <f t="shared" si="18"/>
        <v/>
      </c>
    </row>
    <row r="408" spans="1:16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  <c r="P408" t="str">
        <f t="shared" si="18"/>
        <v/>
      </c>
    </row>
    <row r="409" spans="1:16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  <c r="P409" t="str">
        <f t="shared" si="18"/>
        <v/>
      </c>
    </row>
    <row r="410" spans="1:16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  <c r="P410" t="str">
        <f t="shared" si="18"/>
        <v/>
      </c>
    </row>
    <row r="411" spans="1:16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  <c r="P411" t="str">
        <f t="shared" si="18"/>
        <v/>
      </c>
    </row>
    <row r="412" spans="1:16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  <c r="P412" t="str">
        <f t="shared" si="18"/>
        <v/>
      </c>
    </row>
    <row r="413" spans="1:16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  <c r="P413" t="str">
        <f t="shared" si="18"/>
        <v/>
      </c>
    </row>
    <row r="414" spans="1:16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  <c r="P414" t="str">
        <f t="shared" si="18"/>
        <v/>
      </c>
    </row>
    <row r="415" spans="1:16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  <c r="P415" t="str">
        <f t="shared" si="18"/>
        <v/>
      </c>
    </row>
    <row r="416" spans="1:16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  <c r="P416" t="str">
        <f t="shared" si="18"/>
        <v/>
      </c>
    </row>
    <row r="417" spans="1:16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  <c r="P417" t="str">
        <f t="shared" si="18"/>
        <v/>
      </c>
    </row>
    <row r="418" spans="1:16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  <c r="P418" t="str">
        <f t="shared" si="18"/>
        <v/>
      </c>
    </row>
    <row r="419" spans="1:16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  <c r="P419" t="str">
        <f t="shared" si="18"/>
        <v/>
      </c>
    </row>
    <row r="420" spans="1:16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  <c r="P420" t="str">
        <f t="shared" si="18"/>
        <v/>
      </c>
    </row>
    <row r="421" spans="1:16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  <c r="P421" t="str">
        <f t="shared" si="18"/>
        <v/>
      </c>
    </row>
    <row r="422" spans="1:16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  <c r="P422" t="str">
        <f t="shared" si="18"/>
        <v/>
      </c>
    </row>
    <row r="423" spans="1:16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  <c r="P423" t="str">
        <f t="shared" si="18"/>
        <v/>
      </c>
    </row>
    <row r="424" spans="1:16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  <c r="P424" t="str">
        <f t="shared" si="18"/>
        <v/>
      </c>
    </row>
    <row r="425" spans="1:16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  <c r="P425" t="str">
        <f t="shared" si="18"/>
        <v/>
      </c>
    </row>
    <row r="426" spans="1:16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  <c r="P426" t="str">
        <f t="shared" si="18"/>
        <v/>
      </c>
    </row>
    <row r="427" spans="1:16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  <c r="P427" t="str">
        <f t="shared" si="18"/>
        <v/>
      </c>
    </row>
    <row r="428" spans="1:16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  <c r="P428" t="str">
        <f t="shared" si="18"/>
        <v/>
      </c>
    </row>
    <row r="429" spans="1:16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  <c r="P429" t="str">
        <f t="shared" si="18"/>
        <v/>
      </c>
    </row>
    <row r="430" spans="1:16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  <c r="P430" t="str">
        <f t="shared" si="18"/>
        <v/>
      </c>
    </row>
    <row r="431" spans="1:16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  <c r="P431" t="str">
        <f t="shared" si="18"/>
        <v/>
      </c>
    </row>
    <row r="432" spans="1:16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  <c r="P432" t="str">
        <f t="shared" si="18"/>
        <v/>
      </c>
    </row>
    <row r="433" spans="1:16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  <c r="P433" t="str">
        <f t="shared" si="18"/>
        <v/>
      </c>
    </row>
    <row r="434" spans="1:16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  <c r="P434" t="str">
        <f t="shared" si="18"/>
        <v/>
      </c>
    </row>
    <row r="435" spans="1:16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  <c r="P435" t="str">
        <f t="shared" si="18"/>
        <v/>
      </c>
    </row>
    <row r="436" spans="1:16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  <c r="P436" t="str">
        <f t="shared" si="18"/>
        <v/>
      </c>
    </row>
    <row r="437" spans="1:16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  <c r="P437" t="str">
        <f t="shared" si="18"/>
        <v/>
      </c>
    </row>
    <row r="438" spans="1:16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  <c r="P438" t="str">
        <f t="shared" si="18"/>
        <v/>
      </c>
    </row>
    <row r="439" spans="1:16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  <c r="P439" t="str">
        <f t="shared" si="18"/>
        <v/>
      </c>
    </row>
    <row r="440" spans="1:16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  <c r="P440" t="str">
        <f t="shared" si="18"/>
        <v/>
      </c>
    </row>
    <row r="441" spans="1:16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  <c r="P441" t="str">
        <f t="shared" si="18"/>
        <v/>
      </c>
    </row>
    <row r="442" spans="1:16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  <c r="P442" t="str">
        <f t="shared" si="18"/>
        <v/>
      </c>
    </row>
    <row r="443" spans="1:16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  <c r="P443" t="str">
        <f t="shared" si="18"/>
        <v/>
      </c>
    </row>
    <row r="444" spans="1:16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  <c r="P444" t="str">
        <f t="shared" si="18"/>
        <v/>
      </c>
    </row>
    <row r="445" spans="1:16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  <c r="P445" t="str">
        <f t="shared" si="18"/>
        <v/>
      </c>
    </row>
    <row r="446" spans="1:16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  <c r="P446" t="str">
        <f t="shared" si="18"/>
        <v/>
      </c>
    </row>
    <row r="447" spans="1:16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  <c r="P447" t="str">
        <f t="shared" si="18"/>
        <v/>
      </c>
    </row>
    <row r="448" spans="1:16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  <c r="P448" t="str">
        <f t="shared" si="18"/>
        <v/>
      </c>
    </row>
    <row r="449" spans="1:16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  <c r="P449" t="str">
        <f t="shared" si="18"/>
        <v/>
      </c>
    </row>
    <row r="450" spans="1:16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  <c r="P450" t="str">
        <f t="shared" si="18"/>
        <v/>
      </c>
    </row>
    <row r="451" spans="1:16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  <c r="P451" t="str">
        <f t="shared" si="18"/>
        <v/>
      </c>
    </row>
    <row r="452" spans="1:16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  <c r="P452" t="str">
        <f t="shared" ref="P452:P515" si="19">IF($J452="","",IF(ABS($J452)&lt;=2,"OK","FORA (|SDI|&gt;2)"))</f>
        <v/>
      </c>
    </row>
    <row r="453" spans="1:16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  <c r="P453" t="str">
        <f t="shared" si="19"/>
        <v/>
      </c>
    </row>
    <row r="454" spans="1:16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  <c r="P454" t="str">
        <f t="shared" si="19"/>
        <v/>
      </c>
    </row>
    <row r="455" spans="1:16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  <c r="P455" t="str">
        <f t="shared" si="19"/>
        <v/>
      </c>
    </row>
    <row r="456" spans="1:16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  <c r="P456" t="str">
        <f t="shared" si="19"/>
        <v/>
      </c>
    </row>
    <row r="457" spans="1:16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  <c r="P457" t="str">
        <f t="shared" si="19"/>
        <v/>
      </c>
    </row>
    <row r="458" spans="1:16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  <c r="P458" t="str">
        <f t="shared" si="19"/>
        <v/>
      </c>
    </row>
    <row r="459" spans="1:16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  <c r="P459" t="str">
        <f t="shared" si="19"/>
        <v/>
      </c>
    </row>
    <row r="460" spans="1:16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  <c r="P460" t="str">
        <f t="shared" si="19"/>
        <v/>
      </c>
    </row>
    <row r="461" spans="1:16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  <c r="P461" t="str">
        <f t="shared" si="19"/>
        <v/>
      </c>
    </row>
    <row r="462" spans="1:16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  <c r="P462" t="str">
        <f t="shared" si="19"/>
        <v/>
      </c>
    </row>
    <row r="463" spans="1:16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  <c r="P463" t="str">
        <f t="shared" si="19"/>
        <v/>
      </c>
    </row>
    <row r="464" spans="1:16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  <c r="P464" t="str">
        <f t="shared" si="19"/>
        <v/>
      </c>
    </row>
    <row r="465" spans="1:16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  <c r="P465" t="str">
        <f t="shared" si="19"/>
        <v/>
      </c>
    </row>
    <row r="466" spans="1:16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  <c r="P466" t="str">
        <f t="shared" si="19"/>
        <v/>
      </c>
    </row>
    <row r="467" spans="1:16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  <c r="P467" t="str">
        <f t="shared" si="19"/>
        <v/>
      </c>
    </row>
    <row r="468" spans="1:16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  <c r="P468" t="str">
        <f t="shared" si="19"/>
        <v/>
      </c>
    </row>
    <row r="469" spans="1:16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  <c r="P469" t="str">
        <f t="shared" si="19"/>
        <v/>
      </c>
    </row>
    <row r="470" spans="1:16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  <c r="P470" t="str">
        <f t="shared" si="19"/>
        <v/>
      </c>
    </row>
    <row r="471" spans="1:16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  <c r="P471" t="str">
        <f t="shared" si="19"/>
        <v/>
      </c>
    </row>
    <row r="472" spans="1:16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  <c r="P472" t="str">
        <f t="shared" si="19"/>
        <v/>
      </c>
    </row>
    <row r="473" spans="1:16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  <c r="P473" t="str">
        <f t="shared" si="19"/>
        <v/>
      </c>
    </row>
    <row r="474" spans="1:16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  <c r="P474" t="str">
        <f t="shared" si="19"/>
        <v/>
      </c>
    </row>
    <row r="475" spans="1:16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  <c r="P475" t="str">
        <f t="shared" si="19"/>
        <v/>
      </c>
    </row>
    <row r="476" spans="1:16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  <c r="P476" t="str">
        <f t="shared" si="19"/>
        <v/>
      </c>
    </row>
    <row r="477" spans="1:16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  <c r="P477" t="str">
        <f t="shared" si="19"/>
        <v/>
      </c>
    </row>
    <row r="478" spans="1:16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  <c r="P478" t="str">
        <f t="shared" si="19"/>
        <v/>
      </c>
    </row>
    <row r="479" spans="1:16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  <c r="P479" t="str">
        <f t="shared" si="19"/>
        <v/>
      </c>
    </row>
    <row r="480" spans="1:16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  <c r="P480" t="str">
        <f t="shared" si="19"/>
        <v/>
      </c>
    </row>
    <row r="481" spans="1:16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  <c r="P481" t="str">
        <f t="shared" si="19"/>
        <v/>
      </c>
    </row>
    <row r="482" spans="1:16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  <c r="P482" t="str">
        <f t="shared" si="19"/>
        <v/>
      </c>
    </row>
    <row r="483" spans="1:16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  <c r="P483" t="str">
        <f t="shared" si="19"/>
        <v/>
      </c>
    </row>
    <row r="484" spans="1:16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  <c r="P484" t="str">
        <f t="shared" si="19"/>
        <v/>
      </c>
    </row>
    <row r="485" spans="1:16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  <c r="P485" t="str">
        <f t="shared" si="19"/>
        <v/>
      </c>
    </row>
    <row r="486" spans="1:16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  <c r="P486" t="str">
        <f t="shared" si="19"/>
        <v/>
      </c>
    </row>
    <row r="487" spans="1:16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  <c r="P487" t="str">
        <f t="shared" si="19"/>
        <v/>
      </c>
    </row>
    <row r="488" spans="1:16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  <c r="P488" t="str">
        <f t="shared" si="19"/>
        <v/>
      </c>
    </row>
    <row r="489" spans="1:16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  <c r="P489" t="str">
        <f t="shared" si="19"/>
        <v/>
      </c>
    </row>
    <row r="490" spans="1:16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  <c r="P490" t="str">
        <f t="shared" si="19"/>
        <v/>
      </c>
    </row>
    <row r="491" spans="1:16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  <c r="P491" t="str">
        <f t="shared" si="19"/>
        <v/>
      </c>
    </row>
    <row r="492" spans="1:16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  <c r="P492" t="str">
        <f t="shared" si="19"/>
        <v/>
      </c>
    </row>
    <row r="493" spans="1:16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  <c r="P493" t="str">
        <f t="shared" si="19"/>
        <v/>
      </c>
    </row>
    <row r="494" spans="1:16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  <c r="P494" t="str">
        <f t="shared" si="19"/>
        <v/>
      </c>
    </row>
    <row r="495" spans="1:16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  <c r="P495" t="str">
        <f t="shared" si="19"/>
        <v/>
      </c>
    </row>
    <row r="496" spans="1:16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  <c r="P496" t="str">
        <f t="shared" si="19"/>
        <v/>
      </c>
    </row>
    <row r="497" spans="1:16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  <c r="P497" t="str">
        <f t="shared" si="19"/>
        <v/>
      </c>
    </row>
    <row r="498" spans="1:16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  <c r="P498" t="str">
        <f t="shared" si="19"/>
        <v/>
      </c>
    </row>
    <row r="499" spans="1:16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  <c r="P499" t="str">
        <f t="shared" si="19"/>
        <v/>
      </c>
    </row>
    <row r="500" spans="1:16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  <c r="P500" t="str">
        <f t="shared" si="19"/>
        <v/>
      </c>
    </row>
    <row r="501" spans="1:16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  <c r="P501" t="str">
        <f t="shared" si="19"/>
        <v/>
      </c>
    </row>
    <row r="502" spans="1:16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  <c r="P502" t="str">
        <f t="shared" si="19"/>
        <v/>
      </c>
    </row>
    <row r="503" spans="1:16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  <c r="P503" t="str">
        <f t="shared" si="19"/>
        <v/>
      </c>
    </row>
    <row r="504" spans="1:16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  <c r="P504" t="str">
        <f t="shared" si="19"/>
        <v/>
      </c>
    </row>
    <row r="505" spans="1:16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  <c r="P505" t="str">
        <f t="shared" si="19"/>
        <v/>
      </c>
    </row>
    <row r="506" spans="1:16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  <c r="P506" t="str">
        <f t="shared" si="19"/>
        <v/>
      </c>
    </row>
    <row r="507" spans="1:16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  <c r="P507" t="str">
        <f t="shared" si="19"/>
        <v/>
      </c>
    </row>
    <row r="508" spans="1:16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  <c r="P508" t="str">
        <f t="shared" si="19"/>
        <v/>
      </c>
    </row>
    <row r="509" spans="1:16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  <c r="P509" t="str">
        <f t="shared" si="19"/>
        <v/>
      </c>
    </row>
    <row r="510" spans="1:16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  <c r="P510" t="str">
        <f t="shared" si="19"/>
        <v/>
      </c>
    </row>
    <row r="511" spans="1:16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  <c r="P511" t="str">
        <f t="shared" si="19"/>
        <v/>
      </c>
    </row>
    <row r="512" spans="1:16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  <c r="P512" t="str">
        <f t="shared" si="19"/>
        <v/>
      </c>
    </row>
    <row r="513" spans="1:16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  <c r="P513" t="str">
        <f t="shared" si="19"/>
        <v/>
      </c>
    </row>
    <row r="514" spans="1:16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  <c r="P514" t="str">
        <f t="shared" si="19"/>
        <v/>
      </c>
    </row>
    <row r="515" spans="1:16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  <c r="P515" t="str">
        <f t="shared" si="19"/>
        <v/>
      </c>
    </row>
    <row r="516" spans="1:16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  <c r="P516" t="str">
        <f t="shared" ref="P516:P579" si="20">IF($J516="","",IF(ABS($J516)&lt;=2,"OK","FORA (|SDI|&gt;2)"))</f>
        <v/>
      </c>
    </row>
    <row r="517" spans="1:16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  <c r="P517" t="str">
        <f t="shared" si="20"/>
        <v/>
      </c>
    </row>
    <row r="518" spans="1:16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  <c r="P518" t="str">
        <f t="shared" si="20"/>
        <v/>
      </c>
    </row>
    <row r="519" spans="1:16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  <c r="P519" t="str">
        <f t="shared" si="20"/>
        <v/>
      </c>
    </row>
    <row r="520" spans="1:16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  <c r="P520" t="str">
        <f t="shared" si="20"/>
        <v/>
      </c>
    </row>
    <row r="521" spans="1:16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  <c r="P521" t="str">
        <f t="shared" si="20"/>
        <v/>
      </c>
    </row>
    <row r="522" spans="1:16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  <c r="P522" t="str">
        <f t="shared" si="20"/>
        <v/>
      </c>
    </row>
    <row r="523" spans="1:16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  <c r="P523" t="str">
        <f t="shared" si="20"/>
        <v/>
      </c>
    </row>
    <row r="524" spans="1:16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  <c r="P524" t="str">
        <f t="shared" si="20"/>
        <v/>
      </c>
    </row>
    <row r="525" spans="1:16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  <c r="P525" t="str">
        <f t="shared" si="20"/>
        <v/>
      </c>
    </row>
    <row r="526" spans="1:16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  <c r="P526" t="str">
        <f t="shared" si="20"/>
        <v/>
      </c>
    </row>
    <row r="527" spans="1:16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  <c r="P527" t="str">
        <f t="shared" si="20"/>
        <v/>
      </c>
    </row>
    <row r="528" spans="1:16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  <c r="P528" t="str">
        <f t="shared" si="20"/>
        <v/>
      </c>
    </row>
    <row r="529" spans="1:16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  <c r="P529" t="str">
        <f t="shared" si="20"/>
        <v/>
      </c>
    </row>
    <row r="530" spans="1:16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  <c r="P530" t="str">
        <f t="shared" si="20"/>
        <v/>
      </c>
    </row>
    <row r="531" spans="1:16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  <c r="P531" t="str">
        <f t="shared" si="20"/>
        <v/>
      </c>
    </row>
    <row r="532" spans="1:16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  <c r="P532" t="str">
        <f t="shared" si="20"/>
        <v/>
      </c>
    </row>
    <row r="533" spans="1:16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  <c r="P533" t="str">
        <f t="shared" si="20"/>
        <v/>
      </c>
    </row>
    <row r="534" spans="1:16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  <c r="P534" t="str">
        <f t="shared" si="20"/>
        <v/>
      </c>
    </row>
    <row r="535" spans="1:16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  <c r="P535" t="str">
        <f t="shared" si="20"/>
        <v/>
      </c>
    </row>
    <row r="536" spans="1:16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  <c r="P536" t="str">
        <f t="shared" si="20"/>
        <v/>
      </c>
    </row>
    <row r="537" spans="1:16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  <c r="P537" t="str">
        <f t="shared" si="20"/>
        <v/>
      </c>
    </row>
    <row r="538" spans="1:16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  <c r="P538" t="str">
        <f t="shared" si="20"/>
        <v/>
      </c>
    </row>
    <row r="539" spans="1:16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  <c r="P539" t="str">
        <f t="shared" si="20"/>
        <v/>
      </c>
    </row>
    <row r="540" spans="1:16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  <c r="P540" t="str">
        <f t="shared" si="20"/>
        <v/>
      </c>
    </row>
    <row r="541" spans="1:16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  <c r="P541" t="str">
        <f t="shared" si="20"/>
        <v/>
      </c>
    </row>
    <row r="542" spans="1:16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  <c r="P542" t="str">
        <f t="shared" si="20"/>
        <v/>
      </c>
    </row>
    <row r="543" spans="1:16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  <c r="P543" t="str">
        <f t="shared" si="20"/>
        <v/>
      </c>
    </row>
    <row r="544" spans="1:16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  <c r="P544" t="str">
        <f t="shared" si="20"/>
        <v/>
      </c>
    </row>
    <row r="545" spans="1:16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  <c r="P545" t="str">
        <f t="shared" si="20"/>
        <v/>
      </c>
    </row>
    <row r="546" spans="1:16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  <c r="P546" t="str">
        <f t="shared" si="20"/>
        <v/>
      </c>
    </row>
    <row r="547" spans="1:16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  <c r="P547" t="str">
        <f t="shared" si="20"/>
        <v/>
      </c>
    </row>
    <row r="548" spans="1:16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  <c r="P548" t="str">
        <f t="shared" si="20"/>
        <v/>
      </c>
    </row>
    <row r="549" spans="1:16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  <c r="P549" t="str">
        <f t="shared" si="20"/>
        <v/>
      </c>
    </row>
    <row r="550" spans="1:16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  <c r="P550" t="str">
        <f t="shared" si="20"/>
        <v/>
      </c>
    </row>
    <row r="551" spans="1:16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  <c r="P551" t="str">
        <f t="shared" si="20"/>
        <v/>
      </c>
    </row>
    <row r="552" spans="1:16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  <c r="P552" t="str">
        <f t="shared" si="20"/>
        <v/>
      </c>
    </row>
    <row r="553" spans="1:16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  <c r="P553" t="str">
        <f t="shared" si="20"/>
        <v/>
      </c>
    </row>
    <row r="554" spans="1:16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  <c r="P554" t="str">
        <f t="shared" si="20"/>
        <v/>
      </c>
    </row>
    <row r="555" spans="1:16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  <c r="P555" t="str">
        <f t="shared" si="20"/>
        <v/>
      </c>
    </row>
    <row r="556" spans="1:16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  <c r="P556" t="str">
        <f t="shared" si="20"/>
        <v/>
      </c>
    </row>
    <row r="557" spans="1:16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  <c r="P557" t="str">
        <f t="shared" si="20"/>
        <v/>
      </c>
    </row>
    <row r="558" spans="1:16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  <c r="P558" t="str">
        <f t="shared" si="20"/>
        <v/>
      </c>
    </row>
    <row r="559" spans="1:16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  <c r="P559" t="str">
        <f t="shared" si="20"/>
        <v/>
      </c>
    </row>
    <row r="560" spans="1:16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  <c r="P560" t="str">
        <f t="shared" si="20"/>
        <v/>
      </c>
    </row>
    <row r="561" spans="1:16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  <c r="P561" t="str">
        <f t="shared" si="20"/>
        <v/>
      </c>
    </row>
    <row r="562" spans="1:16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  <c r="P562" t="str">
        <f t="shared" si="20"/>
        <v/>
      </c>
    </row>
    <row r="563" spans="1:16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  <c r="P563" t="str">
        <f t="shared" si="20"/>
        <v/>
      </c>
    </row>
    <row r="564" spans="1:16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  <c r="P564" t="str">
        <f t="shared" si="20"/>
        <v/>
      </c>
    </row>
    <row r="565" spans="1:16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  <c r="P565" t="str">
        <f t="shared" si="20"/>
        <v/>
      </c>
    </row>
    <row r="566" spans="1:16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  <c r="P566" t="str">
        <f t="shared" si="20"/>
        <v/>
      </c>
    </row>
    <row r="567" spans="1:16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  <c r="P567" t="str">
        <f t="shared" si="20"/>
        <v/>
      </c>
    </row>
    <row r="568" spans="1:16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  <c r="P568" t="str">
        <f t="shared" si="20"/>
        <v/>
      </c>
    </row>
    <row r="569" spans="1:16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  <c r="P569" t="str">
        <f t="shared" si="20"/>
        <v/>
      </c>
    </row>
    <row r="570" spans="1:16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  <c r="P570" t="str">
        <f t="shared" si="20"/>
        <v/>
      </c>
    </row>
    <row r="571" spans="1:16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  <c r="P571" t="str">
        <f t="shared" si="20"/>
        <v/>
      </c>
    </row>
    <row r="572" spans="1:16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  <c r="P572" t="str">
        <f t="shared" si="20"/>
        <v/>
      </c>
    </row>
    <row r="573" spans="1:16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  <c r="P573" t="str">
        <f t="shared" si="20"/>
        <v/>
      </c>
    </row>
    <row r="574" spans="1:16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  <c r="P574" t="str">
        <f t="shared" si="20"/>
        <v/>
      </c>
    </row>
    <row r="575" spans="1:16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  <c r="P575" t="str">
        <f t="shared" si="20"/>
        <v/>
      </c>
    </row>
    <row r="576" spans="1:16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  <c r="P576" t="str">
        <f t="shared" si="20"/>
        <v/>
      </c>
    </row>
    <row r="577" spans="1:16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  <c r="P577" t="str">
        <f t="shared" si="20"/>
        <v/>
      </c>
    </row>
    <row r="578" spans="1:16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  <c r="P578" t="str">
        <f t="shared" si="20"/>
        <v/>
      </c>
    </row>
    <row r="579" spans="1:16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  <c r="P579" t="str">
        <f t="shared" si="20"/>
        <v/>
      </c>
    </row>
    <row r="580" spans="1:16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  <c r="P580" t="str">
        <f t="shared" ref="P580:P643" si="21">IF($J580="","",IF(ABS($J580)&lt;=2,"OK","FORA (|SDI|&gt;2)"))</f>
        <v/>
      </c>
    </row>
    <row r="581" spans="1:16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  <c r="P581" t="str">
        <f t="shared" si="21"/>
        <v/>
      </c>
    </row>
    <row r="582" spans="1:16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  <c r="P582" t="str">
        <f t="shared" si="21"/>
        <v/>
      </c>
    </row>
    <row r="583" spans="1:16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  <c r="P583" t="str">
        <f t="shared" si="21"/>
        <v/>
      </c>
    </row>
    <row r="584" spans="1:16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  <c r="P584" t="str">
        <f t="shared" si="21"/>
        <v/>
      </c>
    </row>
    <row r="585" spans="1:16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  <c r="P585" t="str">
        <f t="shared" si="21"/>
        <v/>
      </c>
    </row>
    <row r="586" spans="1:16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  <c r="P586" t="str">
        <f t="shared" si="21"/>
        <v/>
      </c>
    </row>
    <row r="587" spans="1:16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  <c r="P587" t="str">
        <f t="shared" si="21"/>
        <v/>
      </c>
    </row>
    <row r="588" spans="1:16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  <c r="P588" t="str">
        <f t="shared" si="21"/>
        <v/>
      </c>
    </row>
    <row r="589" spans="1:16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  <c r="P589" t="str">
        <f t="shared" si="21"/>
        <v/>
      </c>
    </row>
    <row r="590" spans="1:16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  <c r="P590" t="str">
        <f t="shared" si="21"/>
        <v/>
      </c>
    </row>
    <row r="591" spans="1:16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  <c r="P591" t="str">
        <f t="shared" si="21"/>
        <v/>
      </c>
    </row>
    <row r="592" spans="1:16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  <c r="P592" t="str">
        <f t="shared" si="21"/>
        <v/>
      </c>
    </row>
    <row r="593" spans="1:16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  <c r="P593" t="str">
        <f t="shared" si="21"/>
        <v/>
      </c>
    </row>
    <row r="594" spans="1:16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  <c r="P594" t="str">
        <f t="shared" si="21"/>
        <v/>
      </c>
    </row>
    <row r="595" spans="1:16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  <c r="P595" t="str">
        <f t="shared" si="21"/>
        <v/>
      </c>
    </row>
    <row r="596" spans="1:16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  <c r="P596" t="str">
        <f t="shared" si="21"/>
        <v/>
      </c>
    </row>
    <row r="597" spans="1:16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  <c r="P597" t="str">
        <f t="shared" si="21"/>
        <v/>
      </c>
    </row>
    <row r="598" spans="1:16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  <c r="P598" t="str">
        <f t="shared" si="21"/>
        <v/>
      </c>
    </row>
    <row r="599" spans="1:16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  <c r="P599" t="str">
        <f t="shared" si="21"/>
        <v/>
      </c>
    </row>
    <row r="600" spans="1:16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  <c r="P600" t="str">
        <f t="shared" si="21"/>
        <v/>
      </c>
    </row>
    <row r="601" spans="1:16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  <c r="P601" t="str">
        <f t="shared" si="21"/>
        <v/>
      </c>
    </row>
    <row r="602" spans="1:16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  <c r="P602" t="str">
        <f t="shared" si="21"/>
        <v/>
      </c>
    </row>
    <row r="603" spans="1:16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  <c r="P603" t="str">
        <f t="shared" si="21"/>
        <v/>
      </c>
    </row>
    <row r="604" spans="1:16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  <c r="P604" t="str">
        <f t="shared" si="21"/>
        <v/>
      </c>
    </row>
    <row r="605" spans="1:16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  <c r="P605" t="str">
        <f t="shared" si="21"/>
        <v/>
      </c>
    </row>
    <row r="606" spans="1:16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  <c r="P606" t="str">
        <f t="shared" si="21"/>
        <v/>
      </c>
    </row>
    <row r="607" spans="1:16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  <c r="P607" t="str">
        <f t="shared" si="21"/>
        <v/>
      </c>
    </row>
    <row r="608" spans="1:16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  <c r="P608" t="str">
        <f t="shared" si="21"/>
        <v/>
      </c>
    </row>
    <row r="609" spans="1:16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  <c r="P609" t="str">
        <f t="shared" si="21"/>
        <v/>
      </c>
    </row>
    <row r="610" spans="1:16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  <c r="P610" t="str">
        <f t="shared" si="21"/>
        <v/>
      </c>
    </row>
    <row r="611" spans="1:16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  <c r="P611" t="str">
        <f t="shared" si="21"/>
        <v/>
      </c>
    </row>
    <row r="612" spans="1:16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  <c r="P612" t="str">
        <f t="shared" si="21"/>
        <v/>
      </c>
    </row>
    <row r="613" spans="1:16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  <c r="P613" t="str">
        <f t="shared" si="21"/>
        <v/>
      </c>
    </row>
    <row r="614" spans="1:16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  <c r="P614" t="str">
        <f t="shared" si="21"/>
        <v/>
      </c>
    </row>
    <row r="615" spans="1:16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  <c r="P615" t="str">
        <f t="shared" si="21"/>
        <v/>
      </c>
    </row>
    <row r="616" spans="1:16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  <c r="P616" t="str">
        <f t="shared" si="21"/>
        <v/>
      </c>
    </row>
    <row r="617" spans="1:16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  <c r="P617" t="str">
        <f t="shared" si="21"/>
        <v/>
      </c>
    </row>
    <row r="618" spans="1:16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  <c r="P618" t="str">
        <f t="shared" si="21"/>
        <v/>
      </c>
    </row>
    <row r="619" spans="1:16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  <c r="P619" t="str">
        <f t="shared" si="21"/>
        <v/>
      </c>
    </row>
    <row r="620" spans="1:16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  <c r="P620" t="str">
        <f t="shared" si="21"/>
        <v/>
      </c>
    </row>
    <row r="621" spans="1:16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  <c r="P621" t="str">
        <f t="shared" si="21"/>
        <v/>
      </c>
    </row>
    <row r="622" spans="1:16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  <c r="P622" t="str">
        <f t="shared" si="21"/>
        <v/>
      </c>
    </row>
    <row r="623" spans="1:16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  <c r="P623" t="str">
        <f t="shared" si="21"/>
        <v/>
      </c>
    </row>
    <row r="624" spans="1:16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  <c r="P624" t="str">
        <f t="shared" si="21"/>
        <v/>
      </c>
    </row>
    <row r="625" spans="1:16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  <c r="P625" t="str">
        <f t="shared" si="21"/>
        <v/>
      </c>
    </row>
    <row r="626" spans="1:16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  <c r="P626" t="str">
        <f t="shared" si="21"/>
        <v/>
      </c>
    </row>
    <row r="627" spans="1:16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  <c r="P627" t="str">
        <f t="shared" si="21"/>
        <v/>
      </c>
    </row>
    <row r="628" spans="1:16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  <c r="P628" t="str">
        <f t="shared" si="21"/>
        <v/>
      </c>
    </row>
    <row r="629" spans="1:16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  <c r="P629" t="str">
        <f t="shared" si="21"/>
        <v/>
      </c>
    </row>
    <row r="630" spans="1:16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  <c r="P630" t="str">
        <f t="shared" si="21"/>
        <v/>
      </c>
    </row>
    <row r="631" spans="1:16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  <c r="P631" t="str">
        <f t="shared" si="21"/>
        <v/>
      </c>
    </row>
    <row r="632" spans="1:16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  <c r="P632" t="str">
        <f t="shared" si="21"/>
        <v/>
      </c>
    </row>
    <row r="633" spans="1:16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  <c r="P633" t="str">
        <f t="shared" si="21"/>
        <v/>
      </c>
    </row>
    <row r="634" spans="1:16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  <c r="P634" t="str">
        <f t="shared" si="21"/>
        <v/>
      </c>
    </row>
    <row r="635" spans="1:16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  <c r="P635" t="str">
        <f t="shared" si="21"/>
        <v/>
      </c>
    </row>
    <row r="636" spans="1:16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  <c r="P636" t="str">
        <f t="shared" si="21"/>
        <v/>
      </c>
    </row>
    <row r="637" spans="1:16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  <c r="P637" t="str">
        <f t="shared" si="21"/>
        <v/>
      </c>
    </row>
    <row r="638" spans="1:16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  <c r="P638" t="str">
        <f t="shared" si="21"/>
        <v/>
      </c>
    </row>
    <row r="639" spans="1:16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  <c r="P639" t="str">
        <f t="shared" si="21"/>
        <v/>
      </c>
    </row>
    <row r="640" spans="1:16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  <c r="P640" t="str">
        <f t="shared" si="21"/>
        <v/>
      </c>
    </row>
    <row r="641" spans="1:16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  <c r="P641" t="str">
        <f t="shared" si="21"/>
        <v/>
      </c>
    </row>
    <row r="642" spans="1:16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  <c r="P642" t="str">
        <f t="shared" si="21"/>
        <v/>
      </c>
    </row>
    <row r="643" spans="1:16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  <c r="P643" t="str">
        <f t="shared" si="21"/>
        <v/>
      </c>
    </row>
    <row r="644" spans="1:16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  <c r="P644" t="str">
        <f t="shared" ref="P644:P707" si="22">IF($J644="","",IF(ABS($J644)&lt;=2,"OK","FORA (|SDI|&gt;2)"))</f>
        <v/>
      </c>
    </row>
    <row r="645" spans="1:16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  <c r="P645" t="str">
        <f t="shared" si="22"/>
        <v/>
      </c>
    </row>
    <row r="646" spans="1:16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  <c r="P646" t="str">
        <f t="shared" si="22"/>
        <v/>
      </c>
    </row>
    <row r="647" spans="1:16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  <c r="P647" t="str">
        <f t="shared" si="22"/>
        <v/>
      </c>
    </row>
    <row r="648" spans="1:16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  <c r="P648" t="str">
        <f t="shared" si="22"/>
        <v/>
      </c>
    </row>
    <row r="649" spans="1:16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  <c r="P649" t="str">
        <f t="shared" si="22"/>
        <v/>
      </c>
    </row>
    <row r="650" spans="1:16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  <c r="P650" t="str">
        <f t="shared" si="22"/>
        <v/>
      </c>
    </row>
    <row r="651" spans="1:16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  <c r="P651" t="str">
        <f t="shared" si="22"/>
        <v/>
      </c>
    </row>
    <row r="652" spans="1:16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  <c r="P652" t="str">
        <f t="shared" si="22"/>
        <v/>
      </c>
    </row>
    <row r="653" spans="1:16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  <c r="P653" t="str">
        <f t="shared" si="22"/>
        <v/>
      </c>
    </row>
    <row r="654" spans="1:16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  <c r="P654" t="str">
        <f t="shared" si="22"/>
        <v/>
      </c>
    </row>
    <row r="655" spans="1:16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  <c r="P655" t="str">
        <f t="shared" si="22"/>
        <v/>
      </c>
    </row>
    <row r="656" spans="1:16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  <c r="P656" t="str">
        <f t="shared" si="22"/>
        <v/>
      </c>
    </row>
    <row r="657" spans="1:16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  <c r="P657" t="str">
        <f t="shared" si="22"/>
        <v/>
      </c>
    </row>
    <row r="658" spans="1:16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  <c r="P658" t="str">
        <f t="shared" si="22"/>
        <v/>
      </c>
    </row>
    <row r="659" spans="1:16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  <c r="P659" t="str">
        <f t="shared" si="22"/>
        <v/>
      </c>
    </row>
    <row r="660" spans="1:16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  <c r="P660" t="str">
        <f t="shared" si="22"/>
        <v/>
      </c>
    </row>
    <row r="661" spans="1:16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  <c r="P661" t="str">
        <f t="shared" si="22"/>
        <v/>
      </c>
    </row>
    <row r="662" spans="1:16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  <c r="P662" t="str">
        <f t="shared" si="22"/>
        <v/>
      </c>
    </row>
    <row r="663" spans="1:16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  <c r="P663" t="str">
        <f t="shared" si="22"/>
        <v/>
      </c>
    </row>
    <row r="664" spans="1:16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  <c r="P664" t="str">
        <f t="shared" si="22"/>
        <v/>
      </c>
    </row>
    <row r="665" spans="1:16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  <c r="P665" t="str">
        <f t="shared" si="22"/>
        <v/>
      </c>
    </row>
    <row r="666" spans="1:16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  <c r="P666" t="str">
        <f t="shared" si="22"/>
        <v/>
      </c>
    </row>
    <row r="667" spans="1:16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  <c r="P667" t="str">
        <f t="shared" si="22"/>
        <v/>
      </c>
    </row>
    <row r="668" spans="1:16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  <c r="P668" t="str">
        <f t="shared" si="22"/>
        <v/>
      </c>
    </row>
    <row r="669" spans="1:16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  <c r="P669" t="str">
        <f t="shared" si="22"/>
        <v/>
      </c>
    </row>
    <row r="670" spans="1:16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  <c r="P670" t="str">
        <f t="shared" si="22"/>
        <v/>
      </c>
    </row>
    <row r="671" spans="1:16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  <c r="P671" t="str">
        <f t="shared" si="22"/>
        <v/>
      </c>
    </row>
    <row r="672" spans="1:16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  <c r="P672" t="str">
        <f t="shared" si="22"/>
        <v/>
      </c>
    </row>
    <row r="673" spans="1:16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  <c r="P673" t="str">
        <f t="shared" si="22"/>
        <v/>
      </c>
    </row>
    <row r="674" spans="1:16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  <c r="P674" t="str">
        <f t="shared" si="22"/>
        <v/>
      </c>
    </row>
    <row r="675" spans="1:16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  <c r="P675" t="str">
        <f t="shared" si="22"/>
        <v/>
      </c>
    </row>
    <row r="676" spans="1:16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  <c r="P676" t="str">
        <f t="shared" si="22"/>
        <v/>
      </c>
    </row>
    <row r="677" spans="1:16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  <c r="P677" t="str">
        <f t="shared" si="22"/>
        <v/>
      </c>
    </row>
    <row r="678" spans="1:16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  <c r="P678" t="str">
        <f t="shared" si="22"/>
        <v/>
      </c>
    </row>
    <row r="679" spans="1:16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  <c r="P679" t="str">
        <f t="shared" si="22"/>
        <v/>
      </c>
    </row>
    <row r="680" spans="1:16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  <c r="P680" t="str">
        <f t="shared" si="22"/>
        <v/>
      </c>
    </row>
    <row r="681" spans="1:16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  <c r="P681" t="str">
        <f t="shared" si="22"/>
        <v/>
      </c>
    </row>
    <row r="682" spans="1:16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  <c r="P682" t="str">
        <f t="shared" si="22"/>
        <v/>
      </c>
    </row>
    <row r="683" spans="1:16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  <c r="P683" t="str">
        <f t="shared" si="22"/>
        <v/>
      </c>
    </row>
    <row r="684" spans="1:16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  <c r="P684" t="str">
        <f t="shared" si="22"/>
        <v/>
      </c>
    </row>
    <row r="685" spans="1:16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  <c r="P685" t="str">
        <f t="shared" si="22"/>
        <v/>
      </c>
    </row>
    <row r="686" spans="1:16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  <c r="P686" t="str">
        <f t="shared" si="22"/>
        <v/>
      </c>
    </row>
    <row r="687" spans="1:16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  <c r="P687" t="str">
        <f t="shared" si="22"/>
        <v/>
      </c>
    </row>
    <row r="688" spans="1:16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  <c r="P688" t="str">
        <f t="shared" si="22"/>
        <v/>
      </c>
    </row>
    <row r="689" spans="1:16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  <c r="P689" t="str">
        <f t="shared" si="22"/>
        <v/>
      </c>
    </row>
    <row r="690" spans="1:16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  <c r="P690" t="str">
        <f t="shared" si="22"/>
        <v/>
      </c>
    </row>
    <row r="691" spans="1:16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  <c r="P691" t="str">
        <f t="shared" si="22"/>
        <v/>
      </c>
    </row>
    <row r="692" spans="1:16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  <c r="P692" t="str">
        <f t="shared" si="22"/>
        <v/>
      </c>
    </row>
    <row r="693" spans="1:16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  <c r="P693" t="str">
        <f t="shared" si="22"/>
        <v/>
      </c>
    </row>
    <row r="694" spans="1:16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  <c r="P694" t="str">
        <f t="shared" si="22"/>
        <v/>
      </c>
    </row>
    <row r="695" spans="1:16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  <c r="P695" t="str">
        <f t="shared" si="22"/>
        <v/>
      </c>
    </row>
    <row r="696" spans="1:16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  <c r="P696" t="str">
        <f t="shared" si="22"/>
        <v/>
      </c>
    </row>
    <row r="697" spans="1:16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  <c r="P697" t="str">
        <f t="shared" si="22"/>
        <v/>
      </c>
    </row>
    <row r="698" spans="1:16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  <c r="P698" t="str">
        <f t="shared" si="22"/>
        <v/>
      </c>
    </row>
    <row r="699" spans="1:16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  <c r="P699" t="str">
        <f t="shared" si="22"/>
        <v/>
      </c>
    </row>
    <row r="700" spans="1:16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  <c r="P700" t="str">
        <f t="shared" si="22"/>
        <v/>
      </c>
    </row>
    <row r="701" spans="1:16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  <c r="P701" t="str">
        <f t="shared" si="22"/>
        <v/>
      </c>
    </row>
    <row r="702" spans="1:16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  <c r="P702" t="str">
        <f t="shared" si="22"/>
        <v/>
      </c>
    </row>
    <row r="703" spans="1:16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  <c r="P703" t="str">
        <f t="shared" si="22"/>
        <v/>
      </c>
    </row>
    <row r="704" spans="1:16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  <c r="P704" t="str">
        <f t="shared" si="22"/>
        <v/>
      </c>
    </row>
    <row r="705" spans="1:16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  <c r="P705" t="str">
        <f t="shared" si="22"/>
        <v/>
      </c>
    </row>
    <row r="706" spans="1:16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  <c r="P706" t="str">
        <f t="shared" si="22"/>
        <v/>
      </c>
    </row>
    <row r="707" spans="1:16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  <c r="P707" t="str">
        <f t="shared" si="22"/>
        <v/>
      </c>
    </row>
    <row r="708" spans="1:16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  <c r="P708" t="str">
        <f t="shared" ref="P708:P771" si="23">IF($J708="","",IF(ABS($J708)&lt;=2,"OK","FORA (|SDI|&gt;2)"))</f>
        <v/>
      </c>
    </row>
    <row r="709" spans="1:16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  <c r="P709" t="str">
        <f t="shared" si="23"/>
        <v/>
      </c>
    </row>
    <row r="710" spans="1:16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  <c r="P710" t="str">
        <f t="shared" si="23"/>
        <v/>
      </c>
    </row>
    <row r="711" spans="1:16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  <c r="P711" t="str">
        <f t="shared" si="23"/>
        <v/>
      </c>
    </row>
    <row r="712" spans="1:16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  <c r="P712" t="str">
        <f t="shared" si="23"/>
        <v/>
      </c>
    </row>
    <row r="713" spans="1:16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  <c r="P713" t="str">
        <f t="shared" si="23"/>
        <v/>
      </c>
    </row>
    <row r="714" spans="1:16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  <c r="P714" t="str">
        <f t="shared" si="23"/>
        <v/>
      </c>
    </row>
    <row r="715" spans="1:16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  <c r="P715" t="str">
        <f t="shared" si="23"/>
        <v/>
      </c>
    </row>
    <row r="716" spans="1:16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  <c r="P716" t="str">
        <f t="shared" si="23"/>
        <v/>
      </c>
    </row>
    <row r="717" spans="1:16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  <c r="P717" t="str">
        <f t="shared" si="23"/>
        <v/>
      </c>
    </row>
    <row r="718" spans="1:16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  <c r="P718" t="str">
        <f t="shared" si="23"/>
        <v/>
      </c>
    </row>
    <row r="719" spans="1:16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  <c r="P719" t="str">
        <f t="shared" si="23"/>
        <v/>
      </c>
    </row>
    <row r="720" spans="1:16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  <c r="P720" t="str">
        <f t="shared" si="23"/>
        <v/>
      </c>
    </row>
    <row r="721" spans="1:16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  <c r="P721" t="str">
        <f t="shared" si="23"/>
        <v/>
      </c>
    </row>
    <row r="722" spans="1:16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  <c r="P722" t="str">
        <f t="shared" si="23"/>
        <v/>
      </c>
    </row>
    <row r="723" spans="1:16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  <c r="P723" t="str">
        <f t="shared" si="23"/>
        <v/>
      </c>
    </row>
    <row r="724" spans="1:16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  <c r="P724" t="str">
        <f t="shared" si="23"/>
        <v/>
      </c>
    </row>
    <row r="725" spans="1:16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  <c r="P725" t="str">
        <f t="shared" si="23"/>
        <v/>
      </c>
    </row>
    <row r="726" spans="1:16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  <c r="P726" t="str">
        <f t="shared" si="23"/>
        <v/>
      </c>
    </row>
    <row r="727" spans="1:16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  <c r="P727" t="str">
        <f t="shared" si="23"/>
        <v/>
      </c>
    </row>
    <row r="728" spans="1:16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  <c r="P728" t="str">
        <f t="shared" si="23"/>
        <v/>
      </c>
    </row>
    <row r="729" spans="1:16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  <c r="P729" t="str">
        <f t="shared" si="23"/>
        <v/>
      </c>
    </row>
    <row r="730" spans="1:16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  <c r="P730" t="str">
        <f t="shared" si="23"/>
        <v/>
      </c>
    </row>
    <row r="731" spans="1:16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  <c r="P731" t="str">
        <f t="shared" si="23"/>
        <v/>
      </c>
    </row>
    <row r="732" spans="1:16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  <c r="P732" t="str">
        <f t="shared" si="23"/>
        <v/>
      </c>
    </row>
    <row r="733" spans="1:16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  <c r="P733" t="str">
        <f t="shared" si="23"/>
        <v/>
      </c>
    </row>
    <row r="734" spans="1:16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  <c r="P734" t="str">
        <f t="shared" si="23"/>
        <v/>
      </c>
    </row>
    <row r="735" spans="1:16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  <c r="P735" t="str">
        <f t="shared" si="23"/>
        <v/>
      </c>
    </row>
    <row r="736" spans="1:16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  <c r="P736" t="str">
        <f t="shared" si="23"/>
        <v/>
      </c>
    </row>
    <row r="737" spans="1:16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  <c r="P737" t="str">
        <f t="shared" si="23"/>
        <v/>
      </c>
    </row>
    <row r="738" spans="1:16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  <c r="P738" t="str">
        <f t="shared" si="23"/>
        <v/>
      </c>
    </row>
    <row r="739" spans="1:16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  <c r="P739" t="str">
        <f t="shared" si="23"/>
        <v/>
      </c>
    </row>
    <row r="740" spans="1:16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  <c r="P740" t="str">
        <f t="shared" si="23"/>
        <v/>
      </c>
    </row>
    <row r="741" spans="1:16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  <c r="P741" t="str">
        <f t="shared" si="23"/>
        <v/>
      </c>
    </row>
    <row r="742" spans="1:16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  <c r="P742" t="str">
        <f t="shared" si="23"/>
        <v/>
      </c>
    </row>
    <row r="743" spans="1:16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  <c r="P743" t="str">
        <f t="shared" si="23"/>
        <v/>
      </c>
    </row>
    <row r="744" spans="1:16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  <c r="P744" t="str">
        <f t="shared" si="23"/>
        <v/>
      </c>
    </row>
    <row r="745" spans="1:16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  <c r="P745" t="str">
        <f t="shared" si="23"/>
        <v/>
      </c>
    </row>
    <row r="746" spans="1:16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  <c r="P746" t="str">
        <f t="shared" si="23"/>
        <v/>
      </c>
    </row>
    <row r="747" spans="1:16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  <c r="P747" t="str">
        <f t="shared" si="23"/>
        <v/>
      </c>
    </row>
    <row r="748" spans="1:16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  <c r="P748" t="str">
        <f t="shared" si="23"/>
        <v/>
      </c>
    </row>
    <row r="749" spans="1:16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  <c r="P749" t="str">
        <f t="shared" si="23"/>
        <v/>
      </c>
    </row>
    <row r="750" spans="1:16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  <c r="P750" t="str">
        <f t="shared" si="23"/>
        <v/>
      </c>
    </row>
    <row r="751" spans="1:16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  <c r="P751" t="str">
        <f t="shared" si="23"/>
        <v/>
      </c>
    </row>
    <row r="752" spans="1:16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  <c r="P752" t="str">
        <f t="shared" si="23"/>
        <v/>
      </c>
    </row>
    <row r="753" spans="1:16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  <c r="P753" t="str">
        <f t="shared" si="23"/>
        <v/>
      </c>
    </row>
    <row r="754" spans="1:16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  <c r="P754" t="str">
        <f t="shared" si="23"/>
        <v/>
      </c>
    </row>
    <row r="755" spans="1:16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  <c r="P755" t="str">
        <f t="shared" si="23"/>
        <v/>
      </c>
    </row>
    <row r="756" spans="1:16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  <c r="P756" t="str">
        <f t="shared" si="23"/>
        <v/>
      </c>
    </row>
    <row r="757" spans="1:16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  <c r="P757" t="str">
        <f t="shared" si="23"/>
        <v/>
      </c>
    </row>
    <row r="758" spans="1:16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  <c r="P758" t="str">
        <f t="shared" si="23"/>
        <v/>
      </c>
    </row>
    <row r="759" spans="1:16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  <c r="P759" t="str">
        <f t="shared" si="23"/>
        <v/>
      </c>
    </row>
    <row r="760" spans="1:16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  <c r="P760" t="str">
        <f t="shared" si="23"/>
        <v/>
      </c>
    </row>
    <row r="761" spans="1:16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  <c r="P761" t="str">
        <f t="shared" si="23"/>
        <v/>
      </c>
    </row>
    <row r="762" spans="1:16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  <c r="P762" t="str">
        <f t="shared" si="23"/>
        <v/>
      </c>
    </row>
    <row r="763" spans="1:16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  <c r="P763" t="str">
        <f t="shared" si="23"/>
        <v/>
      </c>
    </row>
    <row r="764" spans="1:16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  <c r="P764" t="str">
        <f t="shared" si="23"/>
        <v/>
      </c>
    </row>
    <row r="765" spans="1:16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  <c r="P765" t="str">
        <f t="shared" si="23"/>
        <v/>
      </c>
    </row>
    <row r="766" spans="1:16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  <c r="P766" t="str">
        <f t="shared" si="23"/>
        <v/>
      </c>
    </row>
    <row r="767" spans="1:16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  <c r="P767" t="str">
        <f t="shared" si="23"/>
        <v/>
      </c>
    </row>
    <row r="768" spans="1:16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  <c r="P768" t="str">
        <f t="shared" si="23"/>
        <v/>
      </c>
    </row>
    <row r="769" spans="1:16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  <c r="P769" t="str">
        <f t="shared" si="23"/>
        <v/>
      </c>
    </row>
    <row r="770" spans="1:16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  <c r="P770" t="str">
        <f t="shared" si="23"/>
        <v/>
      </c>
    </row>
    <row r="771" spans="1:16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  <c r="P771" t="str">
        <f t="shared" si="23"/>
        <v/>
      </c>
    </row>
    <row r="772" spans="1:16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  <c r="P772" t="str">
        <f t="shared" ref="P772:P835" si="24">IF($J772="","",IF(ABS($J772)&lt;=2,"OK","FORA (|SDI|&gt;2)"))</f>
        <v/>
      </c>
    </row>
    <row r="773" spans="1:16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  <c r="P773" t="str">
        <f t="shared" si="24"/>
        <v/>
      </c>
    </row>
    <row r="774" spans="1:16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  <c r="P774" t="str">
        <f t="shared" si="24"/>
        <v/>
      </c>
    </row>
    <row r="775" spans="1:16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  <c r="P775" t="str">
        <f t="shared" si="24"/>
        <v/>
      </c>
    </row>
    <row r="776" spans="1:16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  <c r="P776" t="str">
        <f t="shared" si="24"/>
        <v/>
      </c>
    </row>
    <row r="777" spans="1:16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  <c r="P777" t="str">
        <f t="shared" si="24"/>
        <v/>
      </c>
    </row>
    <row r="778" spans="1:16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  <c r="P778" t="str">
        <f t="shared" si="24"/>
        <v/>
      </c>
    </row>
    <row r="779" spans="1:16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  <c r="P779" t="str">
        <f t="shared" si="24"/>
        <v/>
      </c>
    </row>
    <row r="780" spans="1:16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  <c r="P780" t="str">
        <f t="shared" si="24"/>
        <v/>
      </c>
    </row>
    <row r="781" spans="1:16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  <c r="P781" t="str">
        <f t="shared" si="24"/>
        <v/>
      </c>
    </row>
    <row r="782" spans="1:16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  <c r="P782" t="str">
        <f t="shared" si="24"/>
        <v/>
      </c>
    </row>
    <row r="783" spans="1:16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  <c r="P783" t="str">
        <f t="shared" si="24"/>
        <v/>
      </c>
    </row>
    <row r="784" spans="1:16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  <c r="P784" t="str">
        <f t="shared" si="24"/>
        <v/>
      </c>
    </row>
    <row r="785" spans="1:16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  <c r="P785" t="str">
        <f t="shared" si="24"/>
        <v/>
      </c>
    </row>
    <row r="786" spans="1:16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  <c r="P786" t="str">
        <f t="shared" si="24"/>
        <v/>
      </c>
    </row>
    <row r="787" spans="1:16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  <c r="P787" t="str">
        <f t="shared" si="24"/>
        <v/>
      </c>
    </row>
    <row r="788" spans="1:16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  <c r="P788" t="str">
        <f t="shared" si="24"/>
        <v/>
      </c>
    </row>
    <row r="789" spans="1:16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  <c r="P789" t="str">
        <f t="shared" si="24"/>
        <v/>
      </c>
    </row>
    <row r="790" spans="1:16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  <c r="P790" t="str">
        <f t="shared" si="24"/>
        <v/>
      </c>
    </row>
    <row r="791" spans="1:16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  <c r="P791" t="str">
        <f t="shared" si="24"/>
        <v/>
      </c>
    </row>
    <row r="792" spans="1:16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  <c r="P792" t="str">
        <f t="shared" si="24"/>
        <v/>
      </c>
    </row>
    <row r="793" spans="1:16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  <c r="P793" t="str">
        <f t="shared" si="24"/>
        <v/>
      </c>
    </row>
    <row r="794" spans="1:16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  <c r="P794" t="str">
        <f t="shared" si="24"/>
        <v/>
      </c>
    </row>
    <row r="795" spans="1:16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  <c r="P795" t="str">
        <f t="shared" si="24"/>
        <v/>
      </c>
    </row>
    <row r="796" spans="1:16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  <c r="P796" t="str">
        <f t="shared" si="24"/>
        <v/>
      </c>
    </row>
    <row r="797" spans="1:16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  <c r="P797" t="str">
        <f t="shared" si="24"/>
        <v/>
      </c>
    </row>
    <row r="798" spans="1:16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  <c r="P798" t="str">
        <f t="shared" si="24"/>
        <v/>
      </c>
    </row>
    <row r="799" spans="1:16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  <c r="P799" t="str">
        <f t="shared" si="24"/>
        <v/>
      </c>
    </row>
    <row r="800" spans="1:16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  <c r="P800" t="str">
        <f t="shared" si="24"/>
        <v/>
      </c>
    </row>
    <row r="801" spans="1:16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  <c r="P801" t="str">
        <f t="shared" si="24"/>
        <v/>
      </c>
    </row>
    <row r="802" spans="1:16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  <c r="P802" t="str">
        <f t="shared" si="24"/>
        <v/>
      </c>
    </row>
    <row r="803" spans="1:16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  <c r="P803" t="str">
        <f t="shared" si="24"/>
        <v/>
      </c>
    </row>
    <row r="804" spans="1:16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  <c r="P804" t="str">
        <f t="shared" si="24"/>
        <v/>
      </c>
    </row>
    <row r="805" spans="1:16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  <c r="P805" t="str">
        <f t="shared" si="24"/>
        <v/>
      </c>
    </row>
    <row r="806" spans="1:16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  <c r="P806" t="str">
        <f t="shared" si="24"/>
        <v/>
      </c>
    </row>
    <row r="807" spans="1:16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  <c r="P807" t="str">
        <f t="shared" si="24"/>
        <v/>
      </c>
    </row>
    <row r="808" spans="1:16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  <c r="P808" t="str">
        <f t="shared" si="24"/>
        <v/>
      </c>
    </row>
    <row r="809" spans="1:16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  <c r="P809" t="str">
        <f t="shared" si="24"/>
        <v/>
      </c>
    </row>
    <row r="810" spans="1:16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  <c r="P810" t="str">
        <f t="shared" si="24"/>
        <v/>
      </c>
    </row>
    <row r="811" spans="1:16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  <c r="P811" t="str">
        <f t="shared" si="24"/>
        <v/>
      </c>
    </row>
    <row r="812" spans="1:16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  <c r="P812" t="str">
        <f t="shared" si="24"/>
        <v/>
      </c>
    </row>
    <row r="813" spans="1:16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  <c r="P813" t="str">
        <f t="shared" si="24"/>
        <v/>
      </c>
    </row>
    <row r="814" spans="1:16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  <c r="P814" t="str">
        <f t="shared" si="24"/>
        <v/>
      </c>
    </row>
    <row r="815" spans="1:16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  <c r="P815" t="str">
        <f t="shared" si="24"/>
        <v/>
      </c>
    </row>
    <row r="816" spans="1:16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  <c r="P816" t="str">
        <f t="shared" si="24"/>
        <v/>
      </c>
    </row>
    <row r="817" spans="1:16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  <c r="P817" t="str">
        <f t="shared" si="24"/>
        <v/>
      </c>
    </row>
    <row r="818" spans="1:16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  <c r="P818" t="str">
        <f t="shared" si="24"/>
        <v/>
      </c>
    </row>
    <row r="819" spans="1:16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  <c r="P819" t="str">
        <f t="shared" si="24"/>
        <v/>
      </c>
    </row>
    <row r="820" spans="1:16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  <c r="P820" t="str">
        <f t="shared" si="24"/>
        <v/>
      </c>
    </row>
    <row r="821" spans="1:16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  <c r="P821" t="str">
        <f t="shared" si="24"/>
        <v/>
      </c>
    </row>
    <row r="822" spans="1:16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  <c r="P822" t="str">
        <f t="shared" si="24"/>
        <v/>
      </c>
    </row>
    <row r="823" spans="1:16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  <c r="P823" t="str">
        <f t="shared" si="24"/>
        <v/>
      </c>
    </row>
    <row r="824" spans="1:16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  <c r="P824" t="str">
        <f t="shared" si="24"/>
        <v/>
      </c>
    </row>
    <row r="825" spans="1:16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  <c r="P825" t="str">
        <f t="shared" si="24"/>
        <v/>
      </c>
    </row>
    <row r="826" spans="1:16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  <c r="P826" t="str">
        <f t="shared" si="24"/>
        <v/>
      </c>
    </row>
    <row r="827" spans="1:16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  <c r="P827" t="str">
        <f t="shared" si="24"/>
        <v/>
      </c>
    </row>
    <row r="828" spans="1:16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  <c r="P828" t="str">
        <f t="shared" si="24"/>
        <v/>
      </c>
    </row>
    <row r="829" spans="1:16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  <c r="P829" t="str">
        <f t="shared" si="24"/>
        <v/>
      </c>
    </row>
    <row r="830" spans="1:16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  <c r="P830" t="str">
        <f t="shared" si="24"/>
        <v/>
      </c>
    </row>
    <row r="831" spans="1:16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  <c r="P831" t="str">
        <f t="shared" si="24"/>
        <v/>
      </c>
    </row>
    <row r="832" spans="1:16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  <c r="P832" t="str">
        <f t="shared" si="24"/>
        <v/>
      </c>
    </row>
    <row r="833" spans="1:16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  <c r="P833" t="str">
        <f t="shared" si="24"/>
        <v/>
      </c>
    </row>
    <row r="834" spans="1:16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  <c r="P834" t="str">
        <f t="shared" si="24"/>
        <v/>
      </c>
    </row>
    <row r="835" spans="1:16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  <c r="P835" t="str">
        <f t="shared" si="24"/>
        <v/>
      </c>
    </row>
    <row r="836" spans="1:16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  <c r="P836" t="str">
        <f t="shared" ref="P836:P899" si="25">IF($J836="","",IF(ABS($J836)&lt;=2,"OK","FORA (|SDI|&gt;2)"))</f>
        <v/>
      </c>
    </row>
    <row r="837" spans="1:16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  <c r="P837" t="str">
        <f t="shared" si="25"/>
        <v/>
      </c>
    </row>
    <row r="838" spans="1:16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  <c r="P838" t="str">
        <f t="shared" si="25"/>
        <v/>
      </c>
    </row>
    <row r="839" spans="1:16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  <c r="P839" t="str">
        <f t="shared" si="25"/>
        <v/>
      </c>
    </row>
    <row r="840" spans="1:16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  <c r="P840" t="str">
        <f t="shared" si="25"/>
        <v/>
      </c>
    </row>
    <row r="841" spans="1:16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  <c r="P841" t="str">
        <f t="shared" si="25"/>
        <v/>
      </c>
    </row>
    <row r="842" spans="1:16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  <c r="P842" t="str">
        <f t="shared" si="25"/>
        <v/>
      </c>
    </row>
    <row r="843" spans="1:16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  <c r="P843" t="str">
        <f t="shared" si="25"/>
        <v/>
      </c>
    </row>
    <row r="844" spans="1:16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  <c r="P844" t="str">
        <f t="shared" si="25"/>
        <v/>
      </c>
    </row>
    <row r="845" spans="1:16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  <c r="P845" t="str">
        <f t="shared" si="25"/>
        <v/>
      </c>
    </row>
    <row r="846" spans="1:16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  <c r="P846" t="str">
        <f t="shared" si="25"/>
        <v/>
      </c>
    </row>
    <row r="847" spans="1:16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  <c r="P847" t="str">
        <f t="shared" si="25"/>
        <v/>
      </c>
    </row>
    <row r="848" spans="1:16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  <c r="P848" t="str">
        <f t="shared" si="25"/>
        <v/>
      </c>
    </row>
    <row r="849" spans="1:16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  <c r="P849" t="str">
        <f t="shared" si="25"/>
        <v/>
      </c>
    </row>
    <row r="850" spans="1:16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  <c r="P850" t="str">
        <f t="shared" si="25"/>
        <v/>
      </c>
    </row>
    <row r="851" spans="1:16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  <c r="P851" t="str">
        <f t="shared" si="25"/>
        <v/>
      </c>
    </row>
    <row r="852" spans="1:16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  <c r="P852" t="str">
        <f t="shared" si="25"/>
        <v/>
      </c>
    </row>
    <row r="853" spans="1:16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  <c r="P853" t="str">
        <f t="shared" si="25"/>
        <v/>
      </c>
    </row>
    <row r="854" spans="1:16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  <c r="P854" t="str">
        <f t="shared" si="25"/>
        <v/>
      </c>
    </row>
    <row r="855" spans="1:16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  <c r="P855" t="str">
        <f t="shared" si="25"/>
        <v/>
      </c>
    </row>
    <row r="856" spans="1:16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  <c r="P856" t="str">
        <f t="shared" si="25"/>
        <v/>
      </c>
    </row>
    <row r="857" spans="1:16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  <c r="P857" t="str">
        <f t="shared" si="25"/>
        <v/>
      </c>
    </row>
    <row r="858" spans="1:16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  <c r="P858" t="str">
        <f t="shared" si="25"/>
        <v/>
      </c>
    </row>
    <row r="859" spans="1:16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  <c r="P859" t="str">
        <f t="shared" si="25"/>
        <v/>
      </c>
    </row>
    <row r="860" spans="1:16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  <c r="P860" t="str">
        <f t="shared" si="25"/>
        <v/>
      </c>
    </row>
    <row r="861" spans="1:16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  <c r="P861" t="str">
        <f t="shared" si="25"/>
        <v/>
      </c>
    </row>
    <row r="862" spans="1:16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  <c r="P862" t="str">
        <f t="shared" si="25"/>
        <v/>
      </c>
    </row>
    <row r="863" spans="1:16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  <c r="P863" t="str">
        <f t="shared" si="25"/>
        <v/>
      </c>
    </row>
    <row r="864" spans="1:16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  <c r="P864" t="str">
        <f t="shared" si="25"/>
        <v/>
      </c>
    </row>
    <row r="865" spans="1:16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  <c r="P865" t="str">
        <f t="shared" si="25"/>
        <v/>
      </c>
    </row>
    <row r="866" spans="1:16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  <c r="P866" t="str">
        <f t="shared" si="25"/>
        <v/>
      </c>
    </row>
    <row r="867" spans="1:16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  <c r="P867" t="str">
        <f t="shared" si="25"/>
        <v/>
      </c>
    </row>
    <row r="868" spans="1:16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  <c r="P868" t="str">
        <f t="shared" si="25"/>
        <v/>
      </c>
    </row>
    <row r="869" spans="1:16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  <c r="P869" t="str">
        <f t="shared" si="25"/>
        <v/>
      </c>
    </row>
    <row r="870" spans="1:16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  <c r="P870" t="str">
        <f t="shared" si="25"/>
        <v/>
      </c>
    </row>
    <row r="871" spans="1:16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  <c r="P871" t="str">
        <f t="shared" si="25"/>
        <v/>
      </c>
    </row>
    <row r="872" spans="1:16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  <c r="P872" t="str">
        <f t="shared" si="25"/>
        <v/>
      </c>
    </row>
    <row r="873" spans="1:16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  <c r="P873" t="str">
        <f t="shared" si="25"/>
        <v/>
      </c>
    </row>
    <row r="874" spans="1:16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  <c r="P874" t="str">
        <f t="shared" si="25"/>
        <v/>
      </c>
    </row>
    <row r="875" spans="1:16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  <c r="P875" t="str">
        <f t="shared" si="25"/>
        <v/>
      </c>
    </row>
    <row r="876" spans="1:16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  <c r="P876" t="str">
        <f t="shared" si="25"/>
        <v/>
      </c>
    </row>
    <row r="877" spans="1:16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  <c r="P877" t="str">
        <f t="shared" si="25"/>
        <v/>
      </c>
    </row>
    <row r="878" spans="1:16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  <c r="P878" t="str">
        <f t="shared" si="25"/>
        <v/>
      </c>
    </row>
    <row r="879" spans="1:16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  <c r="P879" t="str">
        <f t="shared" si="25"/>
        <v/>
      </c>
    </row>
    <row r="880" spans="1:16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  <c r="P880" t="str">
        <f t="shared" si="25"/>
        <v/>
      </c>
    </row>
    <row r="881" spans="1:16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  <c r="P881" t="str">
        <f t="shared" si="25"/>
        <v/>
      </c>
    </row>
    <row r="882" spans="1:16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  <c r="P882" t="str">
        <f t="shared" si="25"/>
        <v/>
      </c>
    </row>
    <row r="883" spans="1:16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  <c r="P883" t="str">
        <f t="shared" si="25"/>
        <v/>
      </c>
    </row>
    <row r="884" spans="1:16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  <c r="P884" t="str">
        <f t="shared" si="25"/>
        <v/>
      </c>
    </row>
    <row r="885" spans="1:16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  <c r="P885" t="str">
        <f t="shared" si="25"/>
        <v/>
      </c>
    </row>
    <row r="886" spans="1:16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  <c r="P886" t="str">
        <f t="shared" si="25"/>
        <v/>
      </c>
    </row>
    <row r="887" spans="1:16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  <c r="P887" t="str">
        <f t="shared" si="25"/>
        <v/>
      </c>
    </row>
    <row r="888" spans="1:16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  <c r="P888" t="str">
        <f t="shared" si="25"/>
        <v/>
      </c>
    </row>
    <row r="889" spans="1:16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  <c r="P889" t="str">
        <f t="shared" si="25"/>
        <v/>
      </c>
    </row>
    <row r="890" spans="1:16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  <c r="P890" t="str">
        <f t="shared" si="25"/>
        <v/>
      </c>
    </row>
    <row r="891" spans="1:16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  <c r="P891" t="str">
        <f t="shared" si="25"/>
        <v/>
      </c>
    </row>
    <row r="892" spans="1:16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  <c r="P892" t="str">
        <f t="shared" si="25"/>
        <v/>
      </c>
    </row>
    <row r="893" spans="1:16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  <c r="P893" t="str">
        <f t="shared" si="25"/>
        <v/>
      </c>
    </row>
    <row r="894" spans="1:16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  <c r="P894" t="str">
        <f t="shared" si="25"/>
        <v/>
      </c>
    </row>
    <row r="895" spans="1:16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  <c r="P895" t="str">
        <f t="shared" si="25"/>
        <v/>
      </c>
    </row>
    <row r="896" spans="1:16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  <c r="P896" t="str">
        <f t="shared" si="25"/>
        <v/>
      </c>
    </row>
    <row r="897" spans="1:16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  <c r="P897" t="str">
        <f t="shared" si="25"/>
        <v/>
      </c>
    </row>
    <row r="898" spans="1:16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  <c r="P898" t="str">
        <f t="shared" si="25"/>
        <v/>
      </c>
    </row>
    <row r="899" spans="1:16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  <c r="P899" t="str">
        <f t="shared" si="25"/>
        <v/>
      </c>
    </row>
    <row r="900" spans="1:16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  <c r="P900" t="str">
        <f t="shared" ref="P900:P963" si="26">IF($J900="","",IF(ABS($J900)&lt;=2,"OK","FORA (|SDI|&gt;2)"))</f>
        <v/>
      </c>
    </row>
    <row r="901" spans="1:16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  <c r="P901" t="str">
        <f t="shared" si="26"/>
        <v/>
      </c>
    </row>
    <row r="902" spans="1:16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  <c r="P902" t="str">
        <f t="shared" si="26"/>
        <v/>
      </c>
    </row>
    <row r="903" spans="1:16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  <c r="P903" t="str">
        <f t="shared" si="26"/>
        <v/>
      </c>
    </row>
    <row r="904" spans="1:16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  <c r="P904" t="str">
        <f t="shared" si="26"/>
        <v/>
      </c>
    </row>
    <row r="905" spans="1:16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  <c r="P905" t="str">
        <f t="shared" si="26"/>
        <v/>
      </c>
    </row>
    <row r="906" spans="1:16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  <c r="P906" t="str">
        <f t="shared" si="26"/>
        <v/>
      </c>
    </row>
    <row r="907" spans="1:16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  <c r="P907" t="str">
        <f t="shared" si="26"/>
        <v/>
      </c>
    </row>
    <row r="908" spans="1:16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  <c r="P908" t="str">
        <f t="shared" si="26"/>
        <v/>
      </c>
    </row>
    <row r="909" spans="1:16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  <c r="P909" t="str">
        <f t="shared" si="26"/>
        <v/>
      </c>
    </row>
    <row r="910" spans="1:16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  <c r="P910" t="str">
        <f t="shared" si="26"/>
        <v/>
      </c>
    </row>
    <row r="911" spans="1:16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  <c r="P911" t="str">
        <f t="shared" si="26"/>
        <v/>
      </c>
    </row>
    <row r="912" spans="1:16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  <c r="P912" t="str">
        <f t="shared" si="26"/>
        <v/>
      </c>
    </row>
    <row r="913" spans="1:16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  <c r="P913" t="str">
        <f t="shared" si="26"/>
        <v/>
      </c>
    </row>
    <row r="914" spans="1:16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  <c r="P914" t="str">
        <f t="shared" si="26"/>
        <v/>
      </c>
    </row>
    <row r="915" spans="1:16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  <c r="P915" t="str">
        <f t="shared" si="26"/>
        <v/>
      </c>
    </row>
    <row r="916" spans="1:16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  <c r="P916" t="str">
        <f t="shared" si="26"/>
        <v/>
      </c>
    </row>
    <row r="917" spans="1:16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  <c r="P917" t="str">
        <f t="shared" si="26"/>
        <v/>
      </c>
    </row>
    <row r="918" spans="1:16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  <c r="P918" t="str">
        <f t="shared" si="26"/>
        <v/>
      </c>
    </row>
    <row r="919" spans="1:16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  <c r="P919" t="str">
        <f t="shared" si="26"/>
        <v/>
      </c>
    </row>
    <row r="920" spans="1:16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  <c r="P920" t="str">
        <f t="shared" si="26"/>
        <v/>
      </c>
    </row>
    <row r="921" spans="1:16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  <c r="P921" t="str">
        <f t="shared" si="26"/>
        <v/>
      </c>
    </row>
    <row r="922" spans="1:16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  <c r="P922" t="str">
        <f t="shared" si="26"/>
        <v/>
      </c>
    </row>
    <row r="923" spans="1:16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  <c r="P923" t="str">
        <f t="shared" si="26"/>
        <v/>
      </c>
    </row>
    <row r="924" spans="1:16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  <c r="P924" t="str">
        <f t="shared" si="26"/>
        <v/>
      </c>
    </row>
    <row r="925" spans="1:16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  <c r="P925" t="str">
        <f t="shared" si="26"/>
        <v/>
      </c>
    </row>
    <row r="926" spans="1:16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  <c r="P926" t="str">
        <f t="shared" si="26"/>
        <v/>
      </c>
    </row>
    <row r="927" spans="1:16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  <c r="P927" t="str">
        <f t="shared" si="26"/>
        <v/>
      </c>
    </row>
    <row r="928" spans="1:16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  <c r="P928" t="str">
        <f t="shared" si="26"/>
        <v/>
      </c>
    </row>
    <row r="929" spans="1:16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  <c r="P929" t="str">
        <f t="shared" si="26"/>
        <v/>
      </c>
    </row>
    <row r="930" spans="1:16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  <c r="P930" t="str">
        <f t="shared" si="26"/>
        <v/>
      </c>
    </row>
    <row r="931" spans="1:16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  <c r="P931" t="str">
        <f t="shared" si="26"/>
        <v/>
      </c>
    </row>
    <row r="932" spans="1:16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  <c r="P932" t="str">
        <f t="shared" si="26"/>
        <v/>
      </c>
    </row>
    <row r="933" spans="1:16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  <c r="P933" t="str">
        <f t="shared" si="26"/>
        <v/>
      </c>
    </row>
    <row r="934" spans="1:16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  <c r="P934" t="str">
        <f t="shared" si="26"/>
        <v/>
      </c>
    </row>
    <row r="935" spans="1:16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  <c r="P935" t="str">
        <f t="shared" si="26"/>
        <v/>
      </c>
    </row>
    <row r="936" spans="1:16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  <c r="P936" t="str">
        <f t="shared" si="26"/>
        <v/>
      </c>
    </row>
    <row r="937" spans="1:16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  <c r="P937" t="str">
        <f t="shared" si="26"/>
        <v/>
      </c>
    </row>
    <row r="938" spans="1:16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  <c r="P938" t="str">
        <f t="shared" si="26"/>
        <v/>
      </c>
    </row>
    <row r="939" spans="1:16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  <c r="P939" t="str">
        <f t="shared" si="26"/>
        <v/>
      </c>
    </row>
    <row r="940" spans="1:16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  <c r="P940" t="str">
        <f t="shared" si="26"/>
        <v/>
      </c>
    </row>
    <row r="941" spans="1:16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  <c r="P941" t="str">
        <f t="shared" si="26"/>
        <v/>
      </c>
    </row>
    <row r="942" spans="1:16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  <c r="P942" t="str">
        <f t="shared" si="26"/>
        <v/>
      </c>
    </row>
    <row r="943" spans="1:16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  <c r="P943" t="str">
        <f t="shared" si="26"/>
        <v/>
      </c>
    </row>
    <row r="944" spans="1:16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  <c r="P944" t="str">
        <f t="shared" si="26"/>
        <v/>
      </c>
    </row>
    <row r="945" spans="1:16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  <c r="P945" t="str">
        <f t="shared" si="26"/>
        <v/>
      </c>
    </row>
    <row r="946" spans="1:16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  <c r="P946" t="str">
        <f t="shared" si="26"/>
        <v/>
      </c>
    </row>
    <row r="947" spans="1:16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  <c r="P947" t="str">
        <f t="shared" si="26"/>
        <v/>
      </c>
    </row>
    <row r="948" spans="1:16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  <c r="P948" t="str">
        <f t="shared" si="26"/>
        <v/>
      </c>
    </row>
    <row r="949" spans="1:16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  <c r="P949" t="str">
        <f t="shared" si="26"/>
        <v/>
      </c>
    </row>
    <row r="950" spans="1:16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  <c r="P950" t="str">
        <f t="shared" si="26"/>
        <v/>
      </c>
    </row>
    <row r="951" spans="1:16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  <c r="P951" t="str">
        <f t="shared" si="26"/>
        <v/>
      </c>
    </row>
    <row r="952" spans="1:16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  <c r="P952" t="str">
        <f t="shared" si="26"/>
        <v/>
      </c>
    </row>
    <row r="953" spans="1:16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  <c r="P953" t="str">
        <f t="shared" si="26"/>
        <v/>
      </c>
    </row>
    <row r="954" spans="1:16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  <c r="P954" t="str">
        <f t="shared" si="26"/>
        <v/>
      </c>
    </row>
    <row r="955" spans="1:16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  <c r="P955" t="str">
        <f t="shared" si="26"/>
        <v/>
      </c>
    </row>
    <row r="956" spans="1:16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  <c r="P956" t="str">
        <f t="shared" si="26"/>
        <v/>
      </c>
    </row>
    <row r="957" spans="1:16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  <c r="P957" t="str">
        <f t="shared" si="26"/>
        <v/>
      </c>
    </row>
    <row r="958" spans="1:16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  <c r="P958" t="str">
        <f t="shared" si="26"/>
        <v/>
      </c>
    </row>
    <row r="959" spans="1:16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  <c r="P959" t="str">
        <f t="shared" si="26"/>
        <v/>
      </c>
    </row>
    <row r="960" spans="1:16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  <c r="P960" t="str">
        <f t="shared" si="26"/>
        <v/>
      </c>
    </row>
    <row r="961" spans="1:16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  <c r="P961" t="str">
        <f t="shared" si="26"/>
        <v/>
      </c>
    </row>
    <row r="962" spans="1:16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  <c r="P962" t="str">
        <f t="shared" si="26"/>
        <v/>
      </c>
    </row>
    <row r="963" spans="1:16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  <c r="P963" t="str">
        <f t="shared" si="26"/>
        <v/>
      </c>
    </row>
    <row r="964" spans="1:16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  <c r="P964" t="str">
        <f t="shared" ref="P964:P1003" si="27">IF($J964="","",IF(ABS($J964)&lt;=2,"OK","FORA (|SDI|&gt;2)"))</f>
        <v/>
      </c>
    </row>
    <row r="965" spans="1:16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  <c r="P965" t="str">
        <f t="shared" si="27"/>
        <v/>
      </c>
    </row>
    <row r="966" spans="1:16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  <c r="P966" t="str">
        <f t="shared" si="27"/>
        <v/>
      </c>
    </row>
    <row r="967" spans="1:16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  <c r="P967" t="str">
        <f t="shared" si="27"/>
        <v/>
      </c>
    </row>
    <row r="968" spans="1:16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  <c r="P968" t="str">
        <f t="shared" si="27"/>
        <v/>
      </c>
    </row>
    <row r="969" spans="1:16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  <c r="P969" t="str">
        <f t="shared" si="27"/>
        <v/>
      </c>
    </row>
    <row r="970" spans="1:16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  <c r="P970" t="str">
        <f t="shared" si="27"/>
        <v/>
      </c>
    </row>
    <row r="971" spans="1:16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  <c r="P971" t="str">
        <f t="shared" si="27"/>
        <v/>
      </c>
    </row>
    <row r="972" spans="1:16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  <c r="P972" t="str">
        <f t="shared" si="27"/>
        <v/>
      </c>
    </row>
    <row r="973" spans="1:16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  <c r="P973" t="str">
        <f t="shared" si="27"/>
        <v/>
      </c>
    </row>
    <row r="974" spans="1:16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  <c r="P974" t="str">
        <f t="shared" si="27"/>
        <v/>
      </c>
    </row>
    <row r="975" spans="1:16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  <c r="P975" t="str">
        <f t="shared" si="27"/>
        <v/>
      </c>
    </row>
    <row r="976" spans="1:16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  <c r="P976" t="str">
        <f t="shared" si="27"/>
        <v/>
      </c>
    </row>
    <row r="977" spans="1:16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  <c r="P977" t="str">
        <f t="shared" si="27"/>
        <v/>
      </c>
    </row>
    <row r="978" spans="1:16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  <c r="P978" t="str">
        <f t="shared" si="27"/>
        <v/>
      </c>
    </row>
    <row r="979" spans="1:16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  <c r="P979" t="str">
        <f t="shared" si="27"/>
        <v/>
      </c>
    </row>
    <row r="980" spans="1:16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  <c r="P980" t="str">
        <f t="shared" si="27"/>
        <v/>
      </c>
    </row>
    <row r="981" spans="1:16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  <c r="P981" t="str">
        <f t="shared" si="27"/>
        <v/>
      </c>
    </row>
    <row r="982" spans="1:16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  <c r="P982" t="str">
        <f t="shared" si="27"/>
        <v/>
      </c>
    </row>
    <row r="983" spans="1:16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  <c r="P983" t="str">
        <f t="shared" si="27"/>
        <v/>
      </c>
    </row>
    <row r="984" spans="1:16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  <c r="P984" t="str">
        <f t="shared" si="27"/>
        <v/>
      </c>
    </row>
    <row r="985" spans="1:16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  <c r="P985" t="str">
        <f t="shared" si="27"/>
        <v/>
      </c>
    </row>
    <row r="986" spans="1:16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  <c r="P986" t="str">
        <f t="shared" si="27"/>
        <v/>
      </c>
    </row>
    <row r="987" spans="1:16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  <c r="P987" t="str">
        <f t="shared" si="27"/>
        <v/>
      </c>
    </row>
    <row r="988" spans="1:16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  <c r="P988" t="str">
        <f t="shared" si="27"/>
        <v/>
      </c>
    </row>
    <row r="989" spans="1:16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  <c r="P989" t="str">
        <f t="shared" si="27"/>
        <v/>
      </c>
    </row>
    <row r="990" spans="1:16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  <c r="P990" t="str">
        <f t="shared" si="27"/>
        <v/>
      </c>
    </row>
    <row r="991" spans="1:16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  <c r="P991" t="str">
        <f t="shared" si="27"/>
        <v/>
      </c>
    </row>
    <row r="992" spans="1:16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  <c r="P992" t="str">
        <f t="shared" si="27"/>
        <v/>
      </c>
    </row>
    <row r="993" spans="1:16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  <c r="P993" t="str">
        <f t="shared" si="27"/>
        <v/>
      </c>
    </row>
    <row r="994" spans="1:16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  <c r="P994" t="str">
        <f t="shared" si="27"/>
        <v/>
      </c>
    </row>
    <row r="995" spans="1:16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  <c r="P995" t="str">
        <f t="shared" si="27"/>
        <v/>
      </c>
    </row>
    <row r="996" spans="1:16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  <c r="P996" t="str">
        <f t="shared" si="27"/>
        <v/>
      </c>
    </row>
    <row r="997" spans="1:16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  <c r="P997" t="str">
        <f t="shared" si="27"/>
        <v/>
      </c>
    </row>
    <row r="998" spans="1:16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  <c r="P998" t="str">
        <f t="shared" si="27"/>
        <v/>
      </c>
    </row>
    <row r="999" spans="1:16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  <c r="P999" t="str">
        <f t="shared" si="27"/>
        <v/>
      </c>
    </row>
    <row r="1000" spans="1:16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  <c r="P1000" t="str">
        <f t="shared" si="27"/>
        <v/>
      </c>
    </row>
    <row r="1001" spans="1:16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  <c r="P1001" t="str">
        <f t="shared" si="27"/>
        <v/>
      </c>
    </row>
    <row r="1002" spans="1:16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  <c r="P1002" t="str">
        <f t="shared" si="27"/>
        <v/>
      </c>
    </row>
    <row r="1003" spans="1:16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  <c r="P1003" t="str">
        <f t="shared" si="27"/>
        <v/>
      </c>
    </row>
  </sheetData>
  <mergeCells count="2">
    <mergeCell ref="A1:O1"/>
    <mergeCell ref="A2:O2"/>
  </mergeCells>
  <conditionalFormatting sqref="M4:M1003">
    <cfRule type="cellIs" dxfId="38" priority="1" operator="equal">
      <formula>"OK"</formula>
    </cfRule>
    <cfRule type="cellIs" dxfId="37" priority="2" operator="equal">
      <formula>"OK-BIAS"</formula>
    </cfRule>
    <cfRule type="cellIs" dxfId="36" priority="3" operator="equal">
      <formula>"REJEITADO"</formula>
    </cfRule>
  </conditionalFormatting>
  <dataValidations count="2">
    <dataValidation type="list" allowBlank="1" showInputMessage="1" showErrorMessage="1" sqref="C4:C1003" xr:uid="{498D7164-5082-483E-99FB-EF748B61AF20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4:E1003" xr:uid="{BB678CDA-84E1-41E7-B851-6BDBD987CA8F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C77C-FE95-4009-870B-5DDCC102ADBC}">
  <sheetPr codeName="Planilha19">
    <tabColor rgb="FF263B4D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428</v>
      </c>
      <c r="B2" t="s">
        <v>465</v>
      </c>
      <c r="C2" s="93">
        <v>2025</v>
      </c>
      <c r="D2" t="s">
        <v>444</v>
      </c>
      <c r="E2" t="s">
        <v>466</v>
      </c>
      <c r="F2" s="97">
        <v>4.8</v>
      </c>
      <c r="G2" s="98">
        <v>4.82</v>
      </c>
      <c r="H2" s="98">
        <v>0.12</v>
      </c>
      <c r="I2" s="99">
        <v>-0.2</v>
      </c>
      <c r="J2" s="97">
        <v>4.4000000000000004</v>
      </c>
      <c r="K2" s="97">
        <v>5.2</v>
      </c>
      <c r="L2" t="s">
        <v>467</v>
      </c>
      <c r="M2" s="93">
        <v>3292</v>
      </c>
      <c r="N2" t="s">
        <v>468</v>
      </c>
      <c r="O2" s="97">
        <f t="shared" ref="O2:O65" si="0">IFERROR((F2-G2)/G2*100,"")</f>
        <v>-0.4149377593361091</v>
      </c>
      <c r="P2" s="97">
        <f t="shared" ref="P2:P65" si="1">IF(O2="","",ABS(O2))</f>
        <v>0.4149377593361091</v>
      </c>
      <c r="Q2" s="93"/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A3" t="s">
        <v>428</v>
      </c>
      <c r="B3" t="s">
        <v>465</v>
      </c>
      <c r="C3" s="93">
        <v>2025</v>
      </c>
      <c r="D3" t="s">
        <v>444</v>
      </c>
      <c r="E3" t="s">
        <v>469</v>
      </c>
      <c r="F3" s="97">
        <v>4.7</v>
      </c>
      <c r="G3" s="98">
        <v>4.82</v>
      </c>
      <c r="H3" s="98">
        <v>0.12</v>
      </c>
      <c r="I3" s="99">
        <v>-1.1000000000000001</v>
      </c>
      <c r="J3" s="97">
        <v>4.4000000000000004</v>
      </c>
      <c r="K3" s="97">
        <v>5.2</v>
      </c>
      <c r="L3" t="s">
        <v>467</v>
      </c>
      <c r="M3" s="93">
        <v>3295</v>
      </c>
      <c r="N3" t="s">
        <v>468</v>
      </c>
      <c r="O3" s="97">
        <f t="shared" si="0"/>
        <v>-2.4896265560165993</v>
      </c>
      <c r="P3" s="97">
        <f t="shared" si="1"/>
        <v>2.4896265560165993</v>
      </c>
      <c r="Q3" s="93"/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88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428</v>
      </c>
      <c r="B4" t="s">
        <v>465</v>
      </c>
      <c r="C4" s="93">
        <v>2025</v>
      </c>
      <c r="D4" t="s">
        <v>444</v>
      </c>
      <c r="E4" t="s">
        <v>470</v>
      </c>
      <c r="F4" s="97">
        <v>4.9000000000000004</v>
      </c>
      <c r="G4" s="98">
        <v>4.82</v>
      </c>
      <c r="H4" s="98">
        <v>0.16</v>
      </c>
      <c r="I4" s="99">
        <v>0.5</v>
      </c>
      <c r="J4" s="97">
        <v>4.3</v>
      </c>
      <c r="K4" s="97">
        <v>5.4</v>
      </c>
      <c r="L4" t="s">
        <v>467</v>
      </c>
      <c r="M4" s="93">
        <v>3281</v>
      </c>
      <c r="N4" t="s">
        <v>468</v>
      </c>
      <c r="O4" s="97">
        <f t="shared" si="0"/>
        <v>1.6597510373443998</v>
      </c>
      <c r="P4" s="97">
        <f t="shared" si="1"/>
        <v>1.6597510373443998</v>
      </c>
      <c r="Q4" s="93"/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428</v>
      </c>
      <c r="B5" t="s">
        <v>465</v>
      </c>
      <c r="C5" s="93">
        <v>2025</v>
      </c>
      <c r="D5" t="s">
        <v>444</v>
      </c>
      <c r="E5" t="s">
        <v>471</v>
      </c>
      <c r="F5" s="97">
        <v>4.8</v>
      </c>
      <c r="G5" s="98">
        <v>4.78</v>
      </c>
      <c r="H5" s="98">
        <v>0.17</v>
      </c>
      <c r="I5" s="99">
        <v>0.1</v>
      </c>
      <c r="J5" s="97">
        <v>4.2</v>
      </c>
      <c r="K5" s="97">
        <v>5.3</v>
      </c>
      <c r="L5" t="s">
        <v>467</v>
      </c>
      <c r="M5" s="93">
        <v>3279</v>
      </c>
      <c r="N5" t="s">
        <v>468</v>
      </c>
      <c r="O5" s="97">
        <f t="shared" si="0"/>
        <v>0.41841004184099523</v>
      </c>
      <c r="P5" s="97">
        <f t="shared" si="1"/>
        <v>0.41841004184099523</v>
      </c>
      <c r="Q5" s="93"/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428</v>
      </c>
      <c r="B6" t="s">
        <v>465</v>
      </c>
      <c r="C6" s="93">
        <v>2025</v>
      </c>
      <c r="D6" t="s">
        <v>444</v>
      </c>
      <c r="E6" t="s">
        <v>472</v>
      </c>
      <c r="F6" s="97">
        <v>5</v>
      </c>
      <c r="G6" s="98">
        <v>4.8099999999999996</v>
      </c>
      <c r="H6" s="98">
        <v>0.13</v>
      </c>
      <c r="I6" s="99">
        <v>1.5</v>
      </c>
      <c r="J6" s="97">
        <v>4.4000000000000004</v>
      </c>
      <c r="K6" s="97">
        <v>5.2</v>
      </c>
      <c r="L6" t="s">
        <v>467</v>
      </c>
      <c r="M6" s="93">
        <v>3295</v>
      </c>
      <c r="N6" t="s">
        <v>468</v>
      </c>
      <c r="O6" s="97">
        <f t="shared" si="0"/>
        <v>3.9501039501039585</v>
      </c>
      <c r="P6" s="97">
        <f t="shared" si="1"/>
        <v>3.9501039501039585</v>
      </c>
      <c r="Q6" s="93"/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428</v>
      </c>
      <c r="B7" t="s">
        <v>465</v>
      </c>
      <c r="C7" s="93">
        <v>2025</v>
      </c>
      <c r="D7" t="s">
        <v>445</v>
      </c>
      <c r="E7" t="s">
        <v>466</v>
      </c>
      <c r="F7" s="97">
        <v>0.3</v>
      </c>
      <c r="G7" s="98">
        <v>0.30199999999999999</v>
      </c>
      <c r="H7" s="98">
        <v>0.01</v>
      </c>
      <c r="I7" s="99">
        <v>-0.2</v>
      </c>
      <c r="J7" s="97">
        <v>0.27</v>
      </c>
      <c r="K7" s="97">
        <v>0.34</v>
      </c>
      <c r="L7" t="s">
        <v>467</v>
      </c>
      <c r="M7" s="93">
        <v>3289</v>
      </c>
      <c r="N7" t="s">
        <v>473</v>
      </c>
      <c r="O7" s="97">
        <f t="shared" si="0"/>
        <v>-0.66225165562913968</v>
      </c>
      <c r="P7" s="97">
        <f t="shared" si="1"/>
        <v>0.66225165562913968</v>
      </c>
      <c r="Q7" s="93"/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428</v>
      </c>
      <c r="B8" t="s">
        <v>465</v>
      </c>
      <c r="C8" s="93">
        <v>2025</v>
      </c>
      <c r="D8" t="s">
        <v>445</v>
      </c>
      <c r="E8" t="s">
        <v>469</v>
      </c>
      <c r="F8" s="97">
        <v>0.8</v>
      </c>
      <c r="G8" s="98">
        <v>0.82699999999999996</v>
      </c>
      <c r="H8" s="98">
        <v>2.3E-2</v>
      </c>
      <c r="I8" s="99">
        <v>-1.2</v>
      </c>
      <c r="J8" s="97">
        <v>0.75</v>
      </c>
      <c r="K8" s="97">
        <v>0.9</v>
      </c>
      <c r="L8" t="s">
        <v>467</v>
      </c>
      <c r="M8" s="93">
        <v>3285</v>
      </c>
      <c r="N8" t="s">
        <v>473</v>
      </c>
      <c r="O8" s="97">
        <f t="shared" si="0"/>
        <v>-3.2648125755743553</v>
      </c>
      <c r="P8" s="97">
        <f t="shared" si="1"/>
        <v>3.2648125755743553</v>
      </c>
      <c r="Q8" s="93"/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428</v>
      </c>
      <c r="B9" t="s">
        <v>465</v>
      </c>
      <c r="C9" s="93">
        <v>2025</v>
      </c>
      <c r="D9" t="s">
        <v>445</v>
      </c>
      <c r="E9" t="s">
        <v>470</v>
      </c>
      <c r="F9" s="97">
        <v>0.13</v>
      </c>
      <c r="G9" s="98">
        <v>0.13600000000000001</v>
      </c>
      <c r="H9" s="98">
        <v>6.0000000000000001E-3</v>
      </c>
      <c r="I9" s="99">
        <v>-1</v>
      </c>
      <c r="J9" s="97">
        <v>0.11</v>
      </c>
      <c r="K9" s="97">
        <v>0.16</v>
      </c>
      <c r="L9" t="s">
        <v>467</v>
      </c>
      <c r="M9" s="93">
        <v>3293</v>
      </c>
      <c r="N9" t="s">
        <v>473</v>
      </c>
      <c r="O9" s="97">
        <f t="shared" si="0"/>
        <v>-4.4117647058823568</v>
      </c>
      <c r="P9" s="97">
        <f t="shared" si="1"/>
        <v>4.4117647058823568</v>
      </c>
      <c r="Q9" s="93"/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428</v>
      </c>
      <c r="B10" t="s">
        <v>465</v>
      </c>
      <c r="C10" s="93">
        <v>2025</v>
      </c>
      <c r="D10" t="s">
        <v>445</v>
      </c>
      <c r="E10" t="s">
        <v>471</v>
      </c>
      <c r="F10" s="97">
        <v>0.14000000000000001</v>
      </c>
      <c r="G10" s="98">
        <v>0.13800000000000001</v>
      </c>
      <c r="H10" s="98">
        <v>7.0000000000000001E-3</v>
      </c>
      <c r="I10" s="99">
        <v>0.2</v>
      </c>
      <c r="J10" s="97">
        <v>0.11</v>
      </c>
      <c r="K10" s="97">
        <v>0.16</v>
      </c>
      <c r="L10" t="s">
        <v>467</v>
      </c>
      <c r="M10" s="93">
        <v>3281</v>
      </c>
      <c r="N10" t="s">
        <v>473</v>
      </c>
      <c r="O10" s="97">
        <f t="shared" si="0"/>
        <v>1.4492753623188419</v>
      </c>
      <c r="P10" s="97">
        <f t="shared" si="1"/>
        <v>1.4492753623188419</v>
      </c>
      <c r="Q10" s="93"/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428</v>
      </c>
      <c r="B11" t="s">
        <v>465</v>
      </c>
      <c r="C11" s="93">
        <v>2025</v>
      </c>
      <c r="D11" t="s">
        <v>445</v>
      </c>
      <c r="E11" t="s">
        <v>472</v>
      </c>
      <c r="F11" s="97">
        <v>0.38</v>
      </c>
      <c r="G11" s="98">
        <v>0.378</v>
      </c>
      <c r="H11" s="98">
        <v>1.2E-2</v>
      </c>
      <c r="I11" s="99">
        <v>0.2</v>
      </c>
      <c r="J11" s="97">
        <v>0.34</v>
      </c>
      <c r="K11" s="97">
        <v>0.42</v>
      </c>
      <c r="L11" t="s">
        <v>467</v>
      </c>
      <c r="M11" s="93">
        <v>3283</v>
      </c>
      <c r="N11" t="s">
        <v>473</v>
      </c>
      <c r="O11" s="97">
        <f t="shared" si="0"/>
        <v>0.52910052910052963</v>
      </c>
      <c r="P11" s="97">
        <f t="shared" si="1"/>
        <v>0.52910052910052963</v>
      </c>
      <c r="Q11" s="93"/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428</v>
      </c>
      <c r="B12" t="s">
        <v>465</v>
      </c>
      <c r="C12" s="93">
        <v>2025</v>
      </c>
      <c r="D12" t="s">
        <v>446</v>
      </c>
      <c r="E12" t="s">
        <v>466</v>
      </c>
      <c r="F12" s="97">
        <v>11.8</v>
      </c>
      <c r="G12" s="98">
        <v>10.77</v>
      </c>
      <c r="H12" s="98">
        <v>0.78</v>
      </c>
      <c r="I12" s="99">
        <v>1.3</v>
      </c>
      <c r="J12" s="97">
        <v>8.4</v>
      </c>
      <c r="K12" s="97">
        <v>13.2</v>
      </c>
      <c r="L12" t="s">
        <v>467</v>
      </c>
      <c r="M12" s="93">
        <v>3305</v>
      </c>
      <c r="N12" t="s">
        <v>468</v>
      </c>
      <c r="O12" s="97">
        <f t="shared" si="0"/>
        <v>9.5636025998143097</v>
      </c>
      <c r="P12" s="97">
        <f t="shared" si="1"/>
        <v>9.5636025998143097</v>
      </c>
      <c r="Q12" s="93"/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428</v>
      </c>
      <c r="B13" t="s">
        <v>465</v>
      </c>
      <c r="C13" s="93">
        <v>2025</v>
      </c>
      <c r="D13" t="s">
        <v>446</v>
      </c>
      <c r="E13" t="s">
        <v>469</v>
      </c>
      <c r="F13" s="97">
        <v>11</v>
      </c>
      <c r="G13" s="98">
        <v>11.58</v>
      </c>
      <c r="H13" s="98">
        <v>0.81</v>
      </c>
      <c r="I13" s="99">
        <v>-0.7</v>
      </c>
      <c r="J13" s="97">
        <v>9.1</v>
      </c>
      <c r="K13" s="97">
        <v>14</v>
      </c>
      <c r="L13" t="s">
        <v>467</v>
      </c>
      <c r="M13" s="93">
        <v>3306</v>
      </c>
      <c r="N13" t="s">
        <v>468</v>
      </c>
      <c r="O13" s="97">
        <f t="shared" si="0"/>
        <v>-5.0086355785837657</v>
      </c>
      <c r="P13" s="97">
        <f t="shared" si="1"/>
        <v>5.0086355785837657</v>
      </c>
      <c r="Q13" s="93"/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428</v>
      </c>
      <c r="B14" t="s">
        <v>465</v>
      </c>
      <c r="C14" s="93">
        <v>2025</v>
      </c>
      <c r="D14" t="s">
        <v>446</v>
      </c>
      <c r="E14" t="s">
        <v>470</v>
      </c>
      <c r="F14" s="97">
        <v>9</v>
      </c>
      <c r="G14" s="98">
        <v>9.89</v>
      </c>
      <c r="H14" s="98">
        <v>0.69</v>
      </c>
      <c r="I14" s="99">
        <v>-1.3</v>
      </c>
      <c r="J14" s="97">
        <v>7.8</v>
      </c>
      <c r="K14" s="97">
        <v>12</v>
      </c>
      <c r="L14" t="s">
        <v>467</v>
      </c>
      <c r="M14" s="93">
        <v>3304</v>
      </c>
      <c r="N14" t="s">
        <v>468</v>
      </c>
      <c r="O14" s="97">
        <f t="shared" si="0"/>
        <v>-8.9989888776542024</v>
      </c>
      <c r="P14" s="97">
        <f t="shared" si="1"/>
        <v>8.9989888776542024</v>
      </c>
      <c r="Q14" s="93"/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428</v>
      </c>
      <c r="B15" t="s">
        <v>465</v>
      </c>
      <c r="C15" s="93">
        <v>2025</v>
      </c>
      <c r="D15" t="s">
        <v>446</v>
      </c>
      <c r="E15" t="s">
        <v>471</v>
      </c>
      <c r="F15" s="97">
        <v>11.7</v>
      </c>
      <c r="G15" s="98">
        <v>10.74</v>
      </c>
      <c r="H15" s="98">
        <v>0.78</v>
      </c>
      <c r="I15" s="99">
        <v>1.2</v>
      </c>
      <c r="J15" s="97">
        <v>8.3000000000000007</v>
      </c>
      <c r="K15" s="97">
        <v>13.1</v>
      </c>
      <c r="L15" t="s">
        <v>467</v>
      </c>
      <c r="M15" s="93">
        <v>3294</v>
      </c>
      <c r="N15" t="s">
        <v>468</v>
      </c>
      <c r="O15" s="97">
        <f t="shared" si="0"/>
        <v>8.9385474860335101</v>
      </c>
      <c r="P15" s="97">
        <f t="shared" si="1"/>
        <v>8.9385474860335101</v>
      </c>
      <c r="Q15" s="93"/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428</v>
      </c>
      <c r="B16" t="s">
        <v>465</v>
      </c>
      <c r="C16" s="93">
        <v>2025</v>
      </c>
      <c r="D16" t="s">
        <v>446</v>
      </c>
      <c r="E16" t="s">
        <v>472</v>
      </c>
      <c r="F16" s="97">
        <v>9.6</v>
      </c>
      <c r="G16" s="98">
        <v>10.74</v>
      </c>
      <c r="H16" s="98">
        <v>0.76</v>
      </c>
      <c r="I16" s="99">
        <v>-1.5</v>
      </c>
      <c r="J16" s="97">
        <v>8.4</v>
      </c>
      <c r="K16" s="97">
        <v>13.1</v>
      </c>
      <c r="L16" t="s">
        <v>467</v>
      </c>
      <c r="M16" s="93">
        <v>3308</v>
      </c>
      <c r="N16" t="s">
        <v>468</v>
      </c>
      <c r="O16" s="97">
        <f t="shared" si="0"/>
        <v>-10.61452513966481</v>
      </c>
      <c r="P16" s="97">
        <f t="shared" si="1"/>
        <v>10.61452513966481</v>
      </c>
      <c r="Q16" s="93"/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428</v>
      </c>
      <c r="B17" t="s">
        <v>465</v>
      </c>
      <c r="C17" s="93">
        <v>2025</v>
      </c>
      <c r="D17" t="s">
        <v>447</v>
      </c>
      <c r="E17" t="s">
        <v>466</v>
      </c>
      <c r="F17" s="97">
        <v>0.73</v>
      </c>
      <c r="G17" s="98">
        <v>0.67500000000000004</v>
      </c>
      <c r="H17" s="98">
        <v>5.0999999999999997E-2</v>
      </c>
      <c r="I17" s="99">
        <v>1.1000000000000001</v>
      </c>
      <c r="J17" s="97">
        <v>0.52</v>
      </c>
      <c r="K17" s="97">
        <v>0.83</v>
      </c>
      <c r="L17" t="s">
        <v>467</v>
      </c>
      <c r="M17" s="93">
        <v>3301</v>
      </c>
      <c r="N17" t="s">
        <v>473</v>
      </c>
      <c r="O17" s="97">
        <f t="shared" si="0"/>
        <v>8.1481481481481399</v>
      </c>
      <c r="P17" s="97">
        <f t="shared" si="1"/>
        <v>8.1481481481481399</v>
      </c>
      <c r="Q17" s="93"/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428</v>
      </c>
      <c r="B18" t="s">
        <v>465</v>
      </c>
      <c r="C18" s="93">
        <v>2025</v>
      </c>
      <c r="D18" t="s">
        <v>447</v>
      </c>
      <c r="E18" t="s">
        <v>469</v>
      </c>
      <c r="F18" s="97">
        <v>1.86</v>
      </c>
      <c r="G18" s="98">
        <v>1.986</v>
      </c>
      <c r="H18" s="98">
        <v>0.14099999999999999</v>
      </c>
      <c r="I18" s="99">
        <v>-0.9</v>
      </c>
      <c r="J18" s="97">
        <v>1.56</v>
      </c>
      <c r="K18" s="97">
        <v>2.41</v>
      </c>
      <c r="L18" t="s">
        <v>467</v>
      </c>
      <c r="M18" s="93">
        <v>3302</v>
      </c>
      <c r="N18" t="s">
        <v>473</v>
      </c>
      <c r="O18" s="97">
        <f t="shared" si="0"/>
        <v>-6.3444108761329252</v>
      </c>
      <c r="P18" s="97">
        <f t="shared" si="1"/>
        <v>6.3444108761329252</v>
      </c>
      <c r="Q18" s="93"/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428</v>
      </c>
      <c r="B19" t="s">
        <v>465</v>
      </c>
      <c r="C19" s="93">
        <v>2025</v>
      </c>
      <c r="D19" t="s">
        <v>447</v>
      </c>
      <c r="E19" t="s">
        <v>470</v>
      </c>
      <c r="F19" s="97">
        <v>0.24</v>
      </c>
      <c r="G19" s="98">
        <v>0.28000000000000003</v>
      </c>
      <c r="H19" s="98">
        <v>2.1000000000000001E-2</v>
      </c>
      <c r="I19" s="99">
        <v>-1.9</v>
      </c>
      <c r="J19" s="97">
        <v>0.21</v>
      </c>
      <c r="K19" s="97">
        <v>0.35</v>
      </c>
      <c r="L19" t="s">
        <v>467</v>
      </c>
      <c r="M19" s="93">
        <v>3300</v>
      </c>
      <c r="N19" t="s">
        <v>473</v>
      </c>
      <c r="O19" s="97">
        <f t="shared" si="0"/>
        <v>-14.285714285714295</v>
      </c>
      <c r="P19" s="97">
        <f t="shared" si="1"/>
        <v>14.285714285714295</v>
      </c>
      <c r="Q19" s="93"/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428</v>
      </c>
      <c r="B20" t="s">
        <v>465</v>
      </c>
      <c r="C20" s="93">
        <v>2025</v>
      </c>
      <c r="D20" t="s">
        <v>447</v>
      </c>
      <c r="E20" t="s">
        <v>471</v>
      </c>
      <c r="F20" s="97">
        <v>0.34</v>
      </c>
      <c r="G20" s="98">
        <v>0.311</v>
      </c>
      <c r="H20" s="98">
        <v>2.4E-2</v>
      </c>
      <c r="I20" s="99">
        <v>1.2</v>
      </c>
      <c r="J20" s="97">
        <v>0.23</v>
      </c>
      <c r="K20" s="97">
        <v>0.39</v>
      </c>
      <c r="L20" t="s">
        <v>467</v>
      </c>
      <c r="M20" s="93">
        <v>3289</v>
      </c>
      <c r="N20" t="s">
        <v>473</v>
      </c>
      <c r="O20" s="97">
        <f t="shared" si="0"/>
        <v>9.3247588424437389</v>
      </c>
      <c r="P20" s="97">
        <f t="shared" si="1"/>
        <v>9.3247588424437389</v>
      </c>
      <c r="Q20" s="93"/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428</v>
      </c>
      <c r="B21" t="s">
        <v>465</v>
      </c>
      <c r="C21" s="93">
        <v>2025</v>
      </c>
      <c r="D21" t="s">
        <v>447</v>
      </c>
      <c r="E21" t="s">
        <v>472</v>
      </c>
      <c r="F21" s="97">
        <v>0.73</v>
      </c>
      <c r="G21" s="98">
        <v>0.84399999999999997</v>
      </c>
      <c r="H21" s="98">
        <v>6.2E-2</v>
      </c>
      <c r="I21" s="99">
        <v>-1.9</v>
      </c>
      <c r="J21" s="97">
        <v>0.65</v>
      </c>
      <c r="K21" s="97">
        <v>1.03</v>
      </c>
      <c r="L21" t="s">
        <v>467</v>
      </c>
      <c r="M21" s="93">
        <v>3301</v>
      </c>
      <c r="N21" t="s">
        <v>473</v>
      </c>
      <c r="O21" s="97">
        <f t="shared" si="0"/>
        <v>-13.507109004739334</v>
      </c>
      <c r="P21" s="97">
        <f t="shared" si="1"/>
        <v>13.507109004739334</v>
      </c>
      <c r="Q21" s="93"/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428</v>
      </c>
      <c r="B22" t="s">
        <v>465</v>
      </c>
      <c r="C22" s="93">
        <v>2025</v>
      </c>
      <c r="D22" t="s">
        <v>448</v>
      </c>
      <c r="E22" t="s">
        <v>466</v>
      </c>
      <c r="F22" s="97">
        <v>34.200000000000003</v>
      </c>
      <c r="G22" s="98">
        <v>34.468000000000004</v>
      </c>
      <c r="H22" s="98">
        <v>0.46899999999999997</v>
      </c>
      <c r="I22" s="99">
        <v>-0.6</v>
      </c>
      <c r="J22" s="97">
        <v>33.08</v>
      </c>
      <c r="K22" s="97">
        <v>35.85</v>
      </c>
      <c r="L22" t="s">
        <v>467</v>
      </c>
      <c r="M22" s="93">
        <v>3306</v>
      </c>
      <c r="N22" t="s">
        <v>468</v>
      </c>
      <c r="O22" s="97">
        <f t="shared" si="0"/>
        <v>-0.77753278403156745</v>
      </c>
      <c r="P22" s="97">
        <f t="shared" si="1"/>
        <v>0.77753278403156745</v>
      </c>
      <c r="Q22" s="93"/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428</v>
      </c>
      <c r="B23" t="s">
        <v>465</v>
      </c>
      <c r="C23" s="93">
        <v>2025</v>
      </c>
      <c r="D23" t="s">
        <v>448</v>
      </c>
      <c r="E23" t="s">
        <v>469</v>
      </c>
      <c r="F23" s="97">
        <v>45.3</v>
      </c>
      <c r="G23" s="98">
        <v>45.926000000000002</v>
      </c>
      <c r="H23" s="98">
        <v>0.61399999999999999</v>
      </c>
      <c r="I23" s="99">
        <v>-1</v>
      </c>
      <c r="J23" s="97">
        <v>44.08</v>
      </c>
      <c r="K23" s="97">
        <v>47.77</v>
      </c>
      <c r="L23" t="s">
        <v>467</v>
      </c>
      <c r="M23" s="93">
        <v>3304</v>
      </c>
      <c r="N23" t="s">
        <v>468</v>
      </c>
      <c r="O23" s="97">
        <f t="shared" si="0"/>
        <v>-1.3630623176414334</v>
      </c>
      <c r="P23" s="97">
        <f t="shared" si="1"/>
        <v>1.3630623176414334</v>
      </c>
      <c r="Q23" s="93"/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428</v>
      </c>
      <c r="B24" t="s">
        <v>465</v>
      </c>
      <c r="C24" s="93">
        <v>2025</v>
      </c>
      <c r="D24" t="s">
        <v>448</v>
      </c>
      <c r="E24" t="s">
        <v>470</v>
      </c>
      <c r="F24" s="97">
        <v>15.9</v>
      </c>
      <c r="G24" s="98">
        <v>16.236999999999998</v>
      </c>
      <c r="H24" s="98">
        <v>0.26700000000000002</v>
      </c>
      <c r="I24" s="99">
        <v>-1.3</v>
      </c>
      <c r="J24" s="97">
        <v>15.58</v>
      </c>
      <c r="K24" s="97">
        <v>16.89</v>
      </c>
      <c r="L24" t="s">
        <v>467</v>
      </c>
      <c r="M24" s="93">
        <v>3308</v>
      </c>
      <c r="N24" t="s">
        <v>468</v>
      </c>
      <c r="O24" s="97">
        <f t="shared" si="0"/>
        <v>-2.0755065590934163</v>
      </c>
      <c r="P24" s="97">
        <f t="shared" si="1"/>
        <v>2.0755065590934163</v>
      </c>
      <c r="Q24" s="93"/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428</v>
      </c>
      <c r="B25" t="s">
        <v>465</v>
      </c>
      <c r="C25" s="93">
        <v>2025</v>
      </c>
      <c r="D25" t="s">
        <v>448</v>
      </c>
      <c r="E25" t="s">
        <v>471</v>
      </c>
      <c r="F25" s="97">
        <v>44.1</v>
      </c>
      <c r="G25" s="98">
        <v>44.316000000000003</v>
      </c>
      <c r="H25" s="98">
        <v>0.60199999999999998</v>
      </c>
      <c r="I25" s="99">
        <v>-0.4</v>
      </c>
      <c r="J25" s="97">
        <v>42.54</v>
      </c>
      <c r="K25" s="97">
        <v>46.09</v>
      </c>
      <c r="L25" t="s">
        <v>467</v>
      </c>
      <c r="M25" s="93">
        <v>3307</v>
      </c>
      <c r="N25" t="s">
        <v>468</v>
      </c>
      <c r="O25" s="97">
        <f t="shared" si="0"/>
        <v>-0.48740861088546145</v>
      </c>
      <c r="P25" s="97">
        <f t="shared" si="1"/>
        <v>0.48740861088546145</v>
      </c>
      <c r="Q25" s="93"/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428</v>
      </c>
      <c r="B26" t="s">
        <v>465</v>
      </c>
      <c r="C26" s="93">
        <v>2025</v>
      </c>
      <c r="D26" t="s">
        <v>448</v>
      </c>
      <c r="E26" t="s">
        <v>472</v>
      </c>
      <c r="F26" s="97">
        <v>17.3</v>
      </c>
      <c r="G26" s="98">
        <v>17.547000000000001</v>
      </c>
      <c r="H26" s="98">
        <v>0.28100000000000003</v>
      </c>
      <c r="I26" s="99">
        <v>-0.9</v>
      </c>
      <c r="J26" s="97">
        <v>16.84</v>
      </c>
      <c r="K26" s="97">
        <v>18.25</v>
      </c>
      <c r="L26" t="s">
        <v>467</v>
      </c>
      <c r="M26" s="93">
        <v>3309</v>
      </c>
      <c r="N26" t="s">
        <v>468</v>
      </c>
      <c r="O26" s="97">
        <f t="shared" si="0"/>
        <v>-1.4076480310024497</v>
      </c>
      <c r="P26" s="97">
        <f t="shared" si="1"/>
        <v>1.4076480310024497</v>
      </c>
      <c r="Q26" s="93"/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428</v>
      </c>
      <c r="B27" t="s">
        <v>465</v>
      </c>
      <c r="C27" s="93">
        <v>2025</v>
      </c>
      <c r="D27" t="s">
        <v>449</v>
      </c>
      <c r="E27" t="s">
        <v>466</v>
      </c>
      <c r="F27" s="97">
        <v>12</v>
      </c>
      <c r="G27" s="98">
        <v>11.75</v>
      </c>
      <c r="H27" s="98">
        <v>0.11</v>
      </c>
      <c r="I27" s="99">
        <v>2.4</v>
      </c>
      <c r="J27" s="97">
        <v>11.2</v>
      </c>
      <c r="K27" s="97">
        <v>12.3</v>
      </c>
      <c r="L27" t="s">
        <v>467</v>
      </c>
      <c r="M27" s="93">
        <v>3365</v>
      </c>
      <c r="N27" t="s">
        <v>474</v>
      </c>
      <c r="O27" s="97">
        <f t="shared" si="0"/>
        <v>2.1276595744680851</v>
      </c>
      <c r="P27" s="97">
        <f t="shared" si="1"/>
        <v>2.1276595744680851</v>
      </c>
      <c r="Q27" s="93"/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428</v>
      </c>
      <c r="B28" t="s">
        <v>465</v>
      </c>
      <c r="C28" s="93">
        <v>2025</v>
      </c>
      <c r="D28" t="s">
        <v>449</v>
      </c>
      <c r="E28" t="s">
        <v>469</v>
      </c>
      <c r="F28" s="97">
        <v>16.100000000000001</v>
      </c>
      <c r="G28" s="98">
        <v>15.9</v>
      </c>
      <c r="H28" s="98">
        <v>0.15</v>
      </c>
      <c r="I28" s="99">
        <v>1.3</v>
      </c>
      <c r="J28" s="97">
        <v>15.2</v>
      </c>
      <c r="K28" s="97">
        <v>16.600000000000001</v>
      </c>
      <c r="L28" t="s">
        <v>467</v>
      </c>
      <c r="M28" s="93">
        <v>3385</v>
      </c>
      <c r="N28" t="s">
        <v>474</v>
      </c>
      <c r="O28" s="97">
        <f t="shared" si="0"/>
        <v>1.2578616352201324</v>
      </c>
      <c r="P28" s="97">
        <f t="shared" si="1"/>
        <v>1.2578616352201324</v>
      </c>
      <c r="Q28" s="93"/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428</v>
      </c>
      <c r="B29" t="s">
        <v>465</v>
      </c>
      <c r="C29" s="93">
        <v>2025</v>
      </c>
      <c r="D29" t="s">
        <v>449</v>
      </c>
      <c r="E29" t="s">
        <v>470</v>
      </c>
      <c r="F29" s="97">
        <v>5.5</v>
      </c>
      <c r="G29" s="98">
        <v>5.39</v>
      </c>
      <c r="H29" s="98">
        <v>7.0000000000000007E-2</v>
      </c>
      <c r="I29" s="99">
        <v>1.5</v>
      </c>
      <c r="J29" s="97">
        <v>5.0999999999999996</v>
      </c>
      <c r="K29" s="97">
        <v>5.7</v>
      </c>
      <c r="L29" t="s">
        <v>467</v>
      </c>
      <c r="M29" s="93">
        <v>3403</v>
      </c>
      <c r="N29" t="s">
        <v>474</v>
      </c>
      <c r="O29" s="97">
        <f t="shared" si="0"/>
        <v>2.0408163265306185</v>
      </c>
      <c r="P29" s="97">
        <f t="shared" si="1"/>
        <v>2.0408163265306185</v>
      </c>
      <c r="Q29" s="93"/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428</v>
      </c>
      <c r="B30" t="s">
        <v>465</v>
      </c>
      <c r="C30" s="93">
        <v>2025</v>
      </c>
      <c r="D30" t="s">
        <v>449</v>
      </c>
      <c r="E30" t="s">
        <v>471</v>
      </c>
      <c r="F30" s="97">
        <v>15.5</v>
      </c>
      <c r="G30" s="98">
        <v>15.11</v>
      </c>
      <c r="H30" s="98">
        <v>0.15</v>
      </c>
      <c r="I30" s="99">
        <v>2.7</v>
      </c>
      <c r="J30" s="97">
        <v>14.5</v>
      </c>
      <c r="K30" s="97">
        <v>15.8</v>
      </c>
      <c r="L30" t="s">
        <v>467</v>
      </c>
      <c r="M30" s="93">
        <v>3396</v>
      </c>
      <c r="N30" t="s">
        <v>474</v>
      </c>
      <c r="O30" s="97">
        <f t="shared" si="0"/>
        <v>2.5810721376571846</v>
      </c>
      <c r="P30" s="97">
        <f t="shared" si="1"/>
        <v>2.5810721376571846</v>
      </c>
      <c r="Q30" s="93"/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428</v>
      </c>
      <c r="B31" t="s">
        <v>465</v>
      </c>
      <c r="C31" s="93">
        <v>2025</v>
      </c>
      <c r="D31" t="s">
        <v>449</v>
      </c>
      <c r="E31" t="s">
        <v>472</v>
      </c>
      <c r="F31" s="97">
        <v>6.3</v>
      </c>
      <c r="G31" s="98">
        <v>6.07</v>
      </c>
      <c r="H31" s="98">
        <v>0.08</v>
      </c>
      <c r="I31" s="99">
        <v>3</v>
      </c>
      <c r="J31" s="97">
        <v>5.8</v>
      </c>
      <c r="K31" s="97">
        <v>6.4</v>
      </c>
      <c r="L31" t="s">
        <v>467</v>
      </c>
      <c r="M31" s="93">
        <v>3392</v>
      </c>
      <c r="N31" t="s">
        <v>474</v>
      </c>
      <c r="O31" s="97">
        <f t="shared" si="0"/>
        <v>3.7891268533772573</v>
      </c>
      <c r="P31" s="97">
        <f t="shared" si="1"/>
        <v>3.7891268533772573</v>
      </c>
      <c r="Q31" s="93"/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428</v>
      </c>
      <c r="B32" t="s">
        <v>465</v>
      </c>
      <c r="C32" s="93">
        <v>2025</v>
      </c>
      <c r="D32" t="s">
        <v>450</v>
      </c>
      <c r="E32" t="s">
        <v>466</v>
      </c>
      <c r="F32" s="97">
        <v>11.6</v>
      </c>
      <c r="G32" s="98">
        <v>11.41</v>
      </c>
      <c r="H32" s="98">
        <v>0.38</v>
      </c>
      <c r="I32" s="99">
        <v>0.5</v>
      </c>
      <c r="J32" s="97"/>
      <c r="K32" s="97"/>
      <c r="L32" t="s">
        <v>475</v>
      </c>
      <c r="M32" s="93">
        <v>3122</v>
      </c>
      <c r="N32" t="s">
        <v>468</v>
      </c>
      <c r="O32" s="97">
        <f t="shared" si="0"/>
        <v>1.665205959684483</v>
      </c>
      <c r="P32" s="97">
        <f t="shared" si="1"/>
        <v>1.665205959684483</v>
      </c>
      <c r="Q32" s="93"/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NAO AVALIADO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428</v>
      </c>
      <c r="B33" t="s">
        <v>465</v>
      </c>
      <c r="C33" s="93">
        <v>2025</v>
      </c>
      <c r="D33" t="s">
        <v>450</v>
      </c>
      <c r="E33" t="s">
        <v>469</v>
      </c>
      <c r="F33" s="97">
        <v>11.8</v>
      </c>
      <c r="G33" s="98">
        <v>12.21</v>
      </c>
      <c r="H33" s="98">
        <v>0.38</v>
      </c>
      <c r="I33" s="99">
        <v>-1.1000000000000001</v>
      </c>
      <c r="J33" s="97"/>
      <c r="K33" s="97"/>
      <c r="L33" t="s">
        <v>475</v>
      </c>
      <c r="M33" s="93">
        <v>3129</v>
      </c>
      <c r="N33" t="s">
        <v>468</v>
      </c>
      <c r="O33" s="97">
        <f t="shared" si="0"/>
        <v>-3.3579033579033588</v>
      </c>
      <c r="P33" s="97">
        <f t="shared" si="1"/>
        <v>3.3579033579033588</v>
      </c>
      <c r="Q33" s="93"/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NAO AVALIADO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428</v>
      </c>
      <c r="B34" t="s">
        <v>465</v>
      </c>
      <c r="C34" s="93">
        <v>2025</v>
      </c>
      <c r="D34" t="s">
        <v>450</v>
      </c>
      <c r="E34" t="s">
        <v>470</v>
      </c>
      <c r="F34" s="97">
        <v>9.6999999999999993</v>
      </c>
      <c r="G34" s="98">
        <v>10.32</v>
      </c>
      <c r="H34" s="98">
        <v>0.37</v>
      </c>
      <c r="I34" s="99">
        <v>-1.7</v>
      </c>
      <c r="J34" s="97"/>
      <c r="K34" s="97"/>
      <c r="L34" t="s">
        <v>475</v>
      </c>
      <c r="M34" s="93">
        <v>3120</v>
      </c>
      <c r="N34" t="s">
        <v>468</v>
      </c>
      <c r="O34" s="97">
        <f t="shared" si="0"/>
        <v>-6.007751937984505</v>
      </c>
      <c r="P34" s="97">
        <f t="shared" si="1"/>
        <v>6.007751937984505</v>
      </c>
      <c r="Q34" s="93"/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NAO AVALIADO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428</v>
      </c>
      <c r="B35" t="s">
        <v>465</v>
      </c>
      <c r="C35" s="93">
        <v>2025</v>
      </c>
      <c r="D35" t="s">
        <v>450</v>
      </c>
      <c r="E35" t="s">
        <v>471</v>
      </c>
      <c r="F35" s="97">
        <v>11</v>
      </c>
      <c r="G35" s="98">
        <v>11.34</v>
      </c>
      <c r="H35" s="98">
        <v>0.42</v>
      </c>
      <c r="I35" s="99">
        <v>-0.8</v>
      </c>
      <c r="J35" s="97"/>
      <c r="K35" s="97"/>
      <c r="L35" t="s">
        <v>475</v>
      </c>
      <c r="M35" s="93">
        <v>3113</v>
      </c>
      <c r="N35" t="s">
        <v>468</v>
      </c>
      <c r="O35" s="97">
        <f t="shared" si="0"/>
        <v>-2.9982363315696636</v>
      </c>
      <c r="P35" s="97">
        <f t="shared" si="1"/>
        <v>2.9982363315696636</v>
      </c>
      <c r="Q35" s="93"/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NAO AVALIADO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428</v>
      </c>
      <c r="B36" t="s">
        <v>465</v>
      </c>
      <c r="C36" s="93">
        <v>2025</v>
      </c>
      <c r="D36" t="s">
        <v>450</v>
      </c>
      <c r="E36" t="s">
        <v>472</v>
      </c>
      <c r="F36" s="97">
        <v>10.9</v>
      </c>
      <c r="G36" s="98">
        <v>11.33</v>
      </c>
      <c r="H36" s="98">
        <v>0.33</v>
      </c>
      <c r="I36" s="99">
        <v>-1.3</v>
      </c>
      <c r="J36" s="97"/>
      <c r="K36" s="97"/>
      <c r="L36" t="s">
        <v>475</v>
      </c>
      <c r="M36" s="93">
        <v>3126</v>
      </c>
      <c r="N36" t="s">
        <v>468</v>
      </c>
      <c r="O36" s="97">
        <f t="shared" si="0"/>
        <v>-3.7952338923212681</v>
      </c>
      <c r="P36" s="97">
        <f t="shared" si="1"/>
        <v>3.7952338923212681</v>
      </c>
      <c r="Q36" s="93"/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NAO AVALIADO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428</v>
      </c>
      <c r="B37" t="s">
        <v>465</v>
      </c>
      <c r="C37" s="93">
        <v>2025</v>
      </c>
      <c r="D37" t="s">
        <v>451</v>
      </c>
      <c r="E37" t="s">
        <v>466</v>
      </c>
      <c r="F37" s="97">
        <v>0.72</v>
      </c>
      <c r="G37" s="98">
        <v>0.71499999999999997</v>
      </c>
      <c r="H37" s="98">
        <v>2.8000000000000001E-2</v>
      </c>
      <c r="I37" s="99">
        <v>0.2</v>
      </c>
      <c r="J37" s="97"/>
      <c r="K37" s="97"/>
      <c r="L37" t="s">
        <v>475</v>
      </c>
      <c r="M37" s="93">
        <v>3108</v>
      </c>
      <c r="N37" t="s">
        <v>473</v>
      </c>
      <c r="O37" s="97">
        <f t="shared" si="0"/>
        <v>0.69930069930070005</v>
      </c>
      <c r="P37" s="97">
        <f t="shared" si="1"/>
        <v>0.69930069930070005</v>
      </c>
      <c r="Q37" s="93"/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NAO AVALIADO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428</v>
      </c>
      <c r="B38" t="s">
        <v>465</v>
      </c>
      <c r="C38" s="93">
        <v>2025</v>
      </c>
      <c r="D38" t="s">
        <v>451</v>
      </c>
      <c r="E38" t="s">
        <v>469</v>
      </c>
      <c r="F38" s="97">
        <v>2</v>
      </c>
      <c r="G38" s="98">
        <v>2.093</v>
      </c>
      <c r="H38" s="98">
        <v>7.0999999999999994E-2</v>
      </c>
      <c r="I38" s="99">
        <v>-1.3</v>
      </c>
      <c r="J38" s="97"/>
      <c r="K38" s="97"/>
      <c r="L38" t="s">
        <v>475</v>
      </c>
      <c r="M38" s="93">
        <v>3105</v>
      </c>
      <c r="N38" t="s">
        <v>473</v>
      </c>
      <c r="O38" s="97">
        <f t="shared" si="0"/>
        <v>-4.4433827042522678</v>
      </c>
      <c r="P38" s="97">
        <f t="shared" si="1"/>
        <v>4.4433827042522678</v>
      </c>
      <c r="Q38" s="93"/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NAO AVALIADO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428</v>
      </c>
      <c r="B39" t="s">
        <v>465</v>
      </c>
      <c r="C39" s="93">
        <v>2025</v>
      </c>
      <c r="D39" t="s">
        <v>451</v>
      </c>
      <c r="E39" t="s">
        <v>470</v>
      </c>
      <c r="F39" s="97">
        <v>0.26</v>
      </c>
      <c r="G39" s="98">
        <v>0.29199999999999998</v>
      </c>
      <c r="H39" s="98">
        <v>1.2999999999999999E-2</v>
      </c>
      <c r="I39" s="99">
        <v>-2.5</v>
      </c>
      <c r="J39" s="97"/>
      <c r="K39" s="97"/>
      <c r="L39" t="s">
        <v>475</v>
      </c>
      <c r="M39" s="93">
        <v>3108</v>
      </c>
      <c r="N39" t="s">
        <v>473</v>
      </c>
      <c r="O39" s="97">
        <f t="shared" si="0"/>
        <v>-10.958904109589032</v>
      </c>
      <c r="P39" s="97">
        <f t="shared" si="1"/>
        <v>10.958904109589032</v>
      </c>
      <c r="Q39" s="93"/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NAO AVALIADO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428</v>
      </c>
      <c r="B40" t="s">
        <v>465</v>
      </c>
      <c r="C40" s="93">
        <v>2025</v>
      </c>
      <c r="D40" t="s">
        <v>451</v>
      </c>
      <c r="E40" t="s">
        <v>471</v>
      </c>
      <c r="F40" s="97">
        <v>0.32</v>
      </c>
      <c r="G40" s="98">
        <v>0.32900000000000001</v>
      </c>
      <c r="H40" s="98">
        <v>1.4999999999999999E-2</v>
      </c>
      <c r="I40" s="99">
        <v>-0.6</v>
      </c>
      <c r="J40" s="97"/>
      <c r="K40" s="97"/>
      <c r="L40" t="s">
        <v>475</v>
      </c>
      <c r="M40" s="93">
        <v>3097</v>
      </c>
      <c r="N40" t="s">
        <v>473</v>
      </c>
      <c r="O40" s="97">
        <f t="shared" si="0"/>
        <v>-2.7355623100303976</v>
      </c>
      <c r="P40" s="97">
        <f t="shared" si="1"/>
        <v>2.7355623100303976</v>
      </c>
      <c r="Q40" s="93"/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NAO AVALIADO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428</v>
      </c>
      <c r="B41" t="s">
        <v>465</v>
      </c>
      <c r="C41" s="93">
        <v>2025</v>
      </c>
      <c r="D41" t="s">
        <v>451</v>
      </c>
      <c r="E41" t="s">
        <v>472</v>
      </c>
      <c r="F41" s="97">
        <v>0.83</v>
      </c>
      <c r="G41" s="98">
        <v>0.89</v>
      </c>
      <c r="H41" s="98">
        <v>3.1E-2</v>
      </c>
      <c r="I41" s="99">
        <v>-1.9</v>
      </c>
      <c r="J41" s="97"/>
      <c r="K41" s="97"/>
      <c r="L41" t="s">
        <v>475</v>
      </c>
      <c r="M41" s="93">
        <v>3112</v>
      </c>
      <c r="N41" t="s">
        <v>473</v>
      </c>
      <c r="O41" s="97">
        <f t="shared" si="0"/>
        <v>-6.741573033707871</v>
      </c>
      <c r="P41" s="97">
        <f t="shared" si="1"/>
        <v>6.741573033707871</v>
      </c>
      <c r="Q41" s="93"/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NAO AVALIADO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428</v>
      </c>
      <c r="B42" t="s">
        <v>465</v>
      </c>
      <c r="C42" s="93">
        <v>2025</v>
      </c>
      <c r="D42" t="s">
        <v>452</v>
      </c>
      <c r="E42" t="s">
        <v>466</v>
      </c>
      <c r="F42" s="97">
        <v>19.899999999999999</v>
      </c>
      <c r="G42" s="98">
        <v>20.010000000000002</v>
      </c>
      <c r="H42" s="98">
        <v>0.74</v>
      </c>
      <c r="I42" s="99">
        <v>-0.1</v>
      </c>
      <c r="J42" s="97"/>
      <c r="K42" s="97"/>
      <c r="L42" t="s">
        <v>475</v>
      </c>
      <c r="M42" s="93">
        <v>2402</v>
      </c>
      <c r="N42" t="s">
        <v>468</v>
      </c>
      <c r="O42" s="97">
        <f t="shared" si="0"/>
        <v>-0.54972513743129925</v>
      </c>
      <c r="P42" s="97">
        <f t="shared" si="1"/>
        <v>0.54972513743129925</v>
      </c>
      <c r="Q42" s="93"/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NAO AVALIADO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428</v>
      </c>
      <c r="B43" t="s">
        <v>465</v>
      </c>
      <c r="C43" s="93">
        <v>2025</v>
      </c>
      <c r="D43" t="s">
        <v>452</v>
      </c>
      <c r="E43" t="s">
        <v>469</v>
      </c>
      <c r="F43" s="97">
        <v>20</v>
      </c>
      <c r="G43" s="98">
        <v>20.03</v>
      </c>
      <c r="H43" s="98">
        <v>0.76</v>
      </c>
      <c r="I43" s="99">
        <v>0</v>
      </c>
      <c r="J43" s="97"/>
      <c r="K43" s="97"/>
      <c r="L43" t="s">
        <v>475</v>
      </c>
      <c r="M43" s="93">
        <v>2409</v>
      </c>
      <c r="N43" t="s">
        <v>468</v>
      </c>
      <c r="O43" s="97">
        <f t="shared" si="0"/>
        <v>-0.1497753369945139</v>
      </c>
      <c r="P43" s="97">
        <f t="shared" si="1"/>
        <v>0.1497753369945139</v>
      </c>
      <c r="Q43" s="93"/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NAO AVALIADO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428</v>
      </c>
      <c r="B44" t="s">
        <v>465</v>
      </c>
      <c r="C44" s="93">
        <v>2025</v>
      </c>
      <c r="D44" t="s">
        <v>452</v>
      </c>
      <c r="E44" t="s">
        <v>470</v>
      </c>
      <c r="F44" s="97">
        <v>19.5</v>
      </c>
      <c r="G44" s="98">
        <v>19.989999999999998</v>
      </c>
      <c r="H44" s="98">
        <v>0.57999999999999996</v>
      </c>
      <c r="I44" s="99">
        <v>-0.8</v>
      </c>
      <c r="J44" s="97"/>
      <c r="K44" s="97"/>
      <c r="L44" t="s">
        <v>475</v>
      </c>
      <c r="M44" s="93">
        <v>2397</v>
      </c>
      <c r="N44" t="s">
        <v>468</v>
      </c>
      <c r="O44" s="97">
        <f t="shared" si="0"/>
        <v>-2.4512256128063954</v>
      </c>
      <c r="P44" s="97">
        <f t="shared" si="1"/>
        <v>2.4512256128063954</v>
      </c>
      <c r="Q44" s="93"/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NAO AVALIADO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428</v>
      </c>
      <c r="B45" t="s">
        <v>465</v>
      </c>
      <c r="C45" s="93">
        <v>2025</v>
      </c>
      <c r="D45" t="s">
        <v>452</v>
      </c>
      <c r="E45" t="s">
        <v>471</v>
      </c>
      <c r="F45" s="97">
        <v>20.8</v>
      </c>
      <c r="G45" s="98">
        <v>20.010000000000002</v>
      </c>
      <c r="H45" s="98">
        <v>0.65</v>
      </c>
      <c r="I45" s="99">
        <v>1.2</v>
      </c>
      <c r="J45" s="97"/>
      <c r="K45" s="97"/>
      <c r="L45" t="s">
        <v>475</v>
      </c>
      <c r="M45" s="93">
        <v>2401</v>
      </c>
      <c r="N45" t="s">
        <v>468</v>
      </c>
      <c r="O45" s="97">
        <f t="shared" si="0"/>
        <v>3.948025987006492</v>
      </c>
      <c r="P45" s="97">
        <f t="shared" si="1"/>
        <v>3.948025987006492</v>
      </c>
      <c r="Q45" s="93"/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NAO AVALIADO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428</v>
      </c>
      <c r="B46" t="s">
        <v>465</v>
      </c>
      <c r="C46" s="93">
        <v>2025</v>
      </c>
      <c r="D46" t="s">
        <v>452</v>
      </c>
      <c r="E46" t="s">
        <v>472</v>
      </c>
      <c r="F46" s="97">
        <v>20.6</v>
      </c>
      <c r="G46" s="98">
        <v>20</v>
      </c>
      <c r="H46" s="98">
        <v>0.79</v>
      </c>
      <c r="I46" s="99">
        <v>0.8</v>
      </c>
      <c r="J46" s="97"/>
      <c r="K46" s="97"/>
      <c r="L46" t="s">
        <v>475</v>
      </c>
      <c r="M46" s="93">
        <v>2405</v>
      </c>
      <c r="N46" t="s">
        <v>468</v>
      </c>
      <c r="O46" s="97">
        <f t="shared" si="0"/>
        <v>3.0000000000000071</v>
      </c>
      <c r="P46" s="97">
        <f t="shared" si="1"/>
        <v>3.0000000000000071</v>
      </c>
      <c r="Q46" s="93"/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NAO AVALIADO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428</v>
      </c>
      <c r="B47" t="s">
        <v>465</v>
      </c>
      <c r="C47" s="93">
        <v>2025</v>
      </c>
      <c r="D47" t="s">
        <v>453</v>
      </c>
      <c r="E47" t="s">
        <v>466</v>
      </c>
      <c r="F47" s="97">
        <v>28.2</v>
      </c>
      <c r="G47" s="98">
        <v>27.94</v>
      </c>
      <c r="H47" s="98">
        <v>1.07</v>
      </c>
      <c r="I47" s="99">
        <v>0.2</v>
      </c>
      <c r="J47" s="97">
        <v>24.7</v>
      </c>
      <c r="K47" s="97">
        <v>31.2</v>
      </c>
      <c r="L47" t="s">
        <v>467</v>
      </c>
      <c r="M47" s="93">
        <v>3347</v>
      </c>
      <c r="N47" t="s">
        <v>468</v>
      </c>
      <c r="O47" s="97">
        <f t="shared" si="0"/>
        <v>0.93056549749462414</v>
      </c>
      <c r="P47" s="97">
        <f t="shared" si="1"/>
        <v>0.93056549749462414</v>
      </c>
      <c r="Q47" s="93"/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428</v>
      </c>
      <c r="B48" t="s">
        <v>465</v>
      </c>
      <c r="C48" s="93">
        <v>2025</v>
      </c>
      <c r="D48" t="s">
        <v>453</v>
      </c>
      <c r="E48" t="s">
        <v>469</v>
      </c>
      <c r="F48" s="97">
        <v>24.6</v>
      </c>
      <c r="G48" s="98">
        <v>23.88</v>
      </c>
      <c r="H48" s="98">
        <v>0.84</v>
      </c>
      <c r="I48" s="99">
        <v>0.9</v>
      </c>
      <c r="J48" s="97">
        <v>21.3</v>
      </c>
      <c r="K48" s="97">
        <v>26.4</v>
      </c>
      <c r="L48" t="s">
        <v>467</v>
      </c>
      <c r="M48" s="93">
        <v>3353</v>
      </c>
      <c r="N48" t="s">
        <v>468</v>
      </c>
      <c r="O48" s="97">
        <f t="shared" si="0"/>
        <v>3.0150753768844325</v>
      </c>
      <c r="P48" s="97">
        <f t="shared" si="1"/>
        <v>3.0150753768844325</v>
      </c>
      <c r="Q48" s="93"/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428</v>
      </c>
      <c r="B49" t="s">
        <v>465</v>
      </c>
      <c r="C49" s="93">
        <v>2025</v>
      </c>
      <c r="D49" t="s">
        <v>453</v>
      </c>
      <c r="E49" t="s">
        <v>470</v>
      </c>
      <c r="F49" s="97">
        <v>36.700000000000003</v>
      </c>
      <c r="G49" s="98">
        <v>32.93</v>
      </c>
      <c r="H49" s="98">
        <v>1.45</v>
      </c>
      <c r="I49" s="99">
        <v>2.6</v>
      </c>
      <c r="J49" s="97">
        <v>28.5</v>
      </c>
      <c r="K49" s="97">
        <v>37.299999999999997</v>
      </c>
      <c r="L49" t="s">
        <v>467</v>
      </c>
      <c r="M49" s="93">
        <v>3343</v>
      </c>
      <c r="N49" t="s">
        <v>468</v>
      </c>
      <c r="O49" s="97">
        <f t="shared" si="0"/>
        <v>11.448527178864266</v>
      </c>
      <c r="P49" s="97">
        <f t="shared" si="1"/>
        <v>11.448527178864266</v>
      </c>
      <c r="Q49" s="93"/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428</v>
      </c>
      <c r="B50" t="s">
        <v>465</v>
      </c>
      <c r="C50" s="93">
        <v>2025</v>
      </c>
      <c r="D50" t="s">
        <v>453</v>
      </c>
      <c r="E50" t="s">
        <v>471</v>
      </c>
      <c r="F50" s="97">
        <v>29.3</v>
      </c>
      <c r="G50" s="98">
        <v>27.55</v>
      </c>
      <c r="H50" s="98">
        <v>1.1499999999999999</v>
      </c>
      <c r="I50" s="99">
        <v>1.5</v>
      </c>
      <c r="J50" s="97">
        <v>24.1</v>
      </c>
      <c r="K50" s="97">
        <v>31.1</v>
      </c>
      <c r="L50" t="s">
        <v>467</v>
      </c>
      <c r="M50" s="93">
        <v>3337</v>
      </c>
      <c r="N50" t="s">
        <v>468</v>
      </c>
      <c r="O50" s="97">
        <f t="shared" si="0"/>
        <v>6.3520871143375679</v>
      </c>
      <c r="P50" s="97">
        <f t="shared" si="1"/>
        <v>6.3520871143375679</v>
      </c>
      <c r="Q50" s="93"/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428</v>
      </c>
      <c r="B51" t="s">
        <v>465</v>
      </c>
      <c r="C51" s="93">
        <v>2025</v>
      </c>
      <c r="D51" t="s">
        <v>453</v>
      </c>
      <c r="E51" t="s">
        <v>472</v>
      </c>
      <c r="F51" s="97">
        <v>28.5</v>
      </c>
      <c r="G51" s="98">
        <v>27.37</v>
      </c>
      <c r="H51" s="98">
        <v>0.93</v>
      </c>
      <c r="I51" s="99">
        <v>1.2</v>
      </c>
      <c r="J51" s="97">
        <v>24.5</v>
      </c>
      <c r="K51" s="97">
        <v>30.2</v>
      </c>
      <c r="L51" t="s">
        <v>467</v>
      </c>
      <c r="M51" s="93">
        <v>3346</v>
      </c>
      <c r="N51" t="s">
        <v>468</v>
      </c>
      <c r="O51" s="97">
        <f t="shared" si="0"/>
        <v>4.1286079649250969</v>
      </c>
      <c r="P51" s="97">
        <f t="shared" si="1"/>
        <v>4.1286079649250969</v>
      </c>
      <c r="Q51" s="93"/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428</v>
      </c>
      <c r="B52" t="s">
        <v>465</v>
      </c>
      <c r="C52" s="93">
        <v>2025</v>
      </c>
      <c r="D52" t="s">
        <v>454</v>
      </c>
      <c r="E52" t="s">
        <v>466</v>
      </c>
      <c r="F52" s="97">
        <v>1.75</v>
      </c>
      <c r="G52" s="98">
        <v>1.7509999999999999</v>
      </c>
      <c r="H52" s="98">
        <v>7.5999999999999998E-2</v>
      </c>
      <c r="I52" s="99">
        <v>0</v>
      </c>
      <c r="J52" s="97">
        <v>1.52</v>
      </c>
      <c r="K52" s="97">
        <v>1.98</v>
      </c>
      <c r="L52" t="s">
        <v>467</v>
      </c>
      <c r="M52" s="93">
        <v>3347</v>
      </c>
      <c r="N52" t="s">
        <v>473</v>
      </c>
      <c r="O52" s="97">
        <f t="shared" si="0"/>
        <v>-5.711022272986236E-2</v>
      </c>
      <c r="P52" s="97">
        <f t="shared" si="1"/>
        <v>5.711022272986236E-2</v>
      </c>
      <c r="Q52" s="93"/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428</v>
      </c>
      <c r="B53" t="s">
        <v>465</v>
      </c>
      <c r="C53" s="93">
        <v>2025</v>
      </c>
      <c r="D53" t="s">
        <v>454</v>
      </c>
      <c r="E53" t="s">
        <v>469</v>
      </c>
      <c r="F53" s="97">
        <v>4.16</v>
      </c>
      <c r="G53" s="98">
        <v>4.093</v>
      </c>
      <c r="H53" s="98">
        <v>0.159</v>
      </c>
      <c r="I53" s="99">
        <v>0.4</v>
      </c>
      <c r="J53" s="97">
        <v>3.61</v>
      </c>
      <c r="K53" s="97">
        <v>4.57</v>
      </c>
      <c r="L53" t="s">
        <v>467</v>
      </c>
      <c r="M53" s="93">
        <v>3347</v>
      </c>
      <c r="N53" t="s">
        <v>473</v>
      </c>
      <c r="O53" s="97">
        <f t="shared" si="0"/>
        <v>1.6369411189836349</v>
      </c>
      <c r="P53" s="97">
        <f t="shared" si="1"/>
        <v>1.6369411189836349</v>
      </c>
      <c r="Q53" s="93"/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428</v>
      </c>
      <c r="B54" t="s">
        <v>465</v>
      </c>
      <c r="C54" s="93">
        <v>2025</v>
      </c>
      <c r="D54" t="s">
        <v>454</v>
      </c>
      <c r="E54" t="s">
        <v>470</v>
      </c>
      <c r="F54" s="97">
        <v>0.98</v>
      </c>
      <c r="G54" s="98">
        <v>0.93200000000000005</v>
      </c>
      <c r="H54" s="98">
        <v>4.7E-2</v>
      </c>
      <c r="I54" s="99">
        <v>1</v>
      </c>
      <c r="J54" s="97">
        <v>0.78</v>
      </c>
      <c r="K54" s="97">
        <v>1.08</v>
      </c>
      <c r="L54" t="s">
        <v>467</v>
      </c>
      <c r="M54" s="93">
        <v>3347</v>
      </c>
      <c r="N54" t="s">
        <v>473</v>
      </c>
      <c r="O54" s="97">
        <f t="shared" si="0"/>
        <v>5.1502145922746703</v>
      </c>
      <c r="P54" s="97">
        <f t="shared" si="1"/>
        <v>5.1502145922746703</v>
      </c>
      <c r="Q54" s="93"/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428</v>
      </c>
      <c r="B55" t="s">
        <v>465</v>
      </c>
      <c r="C55" s="93">
        <v>2025</v>
      </c>
      <c r="D55" t="s">
        <v>454</v>
      </c>
      <c r="E55" t="s">
        <v>471</v>
      </c>
      <c r="F55" s="97">
        <v>0.85</v>
      </c>
      <c r="G55" s="98">
        <v>0.79900000000000004</v>
      </c>
      <c r="H55" s="98">
        <v>0.04</v>
      </c>
      <c r="I55" s="99">
        <v>1.3</v>
      </c>
      <c r="J55" s="97">
        <v>0.67</v>
      </c>
      <c r="K55" s="97">
        <v>0.92</v>
      </c>
      <c r="L55" t="s">
        <v>467</v>
      </c>
      <c r="M55" s="93">
        <v>3356</v>
      </c>
      <c r="N55" t="s">
        <v>473</v>
      </c>
      <c r="O55" s="97">
        <f t="shared" si="0"/>
        <v>6.3829787234042463</v>
      </c>
      <c r="P55" s="97">
        <f t="shared" si="1"/>
        <v>6.3829787234042463</v>
      </c>
      <c r="Q55" s="93"/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428</v>
      </c>
      <c r="B56" t="s">
        <v>465</v>
      </c>
      <c r="C56" s="93">
        <v>2025</v>
      </c>
      <c r="D56" t="s">
        <v>454</v>
      </c>
      <c r="E56" t="s">
        <v>472</v>
      </c>
      <c r="F56" s="97">
        <v>2.16</v>
      </c>
      <c r="G56" s="98">
        <v>2.15</v>
      </c>
      <c r="H56" s="98">
        <v>8.3000000000000004E-2</v>
      </c>
      <c r="I56" s="99">
        <v>0.1</v>
      </c>
      <c r="J56" s="97">
        <v>1.9</v>
      </c>
      <c r="K56" s="97">
        <v>2.4</v>
      </c>
      <c r="L56" t="s">
        <v>467</v>
      </c>
      <c r="M56" s="93">
        <v>3342</v>
      </c>
      <c r="N56" t="s">
        <v>473</v>
      </c>
      <c r="O56" s="97">
        <f t="shared" si="0"/>
        <v>0.4651162790697782</v>
      </c>
      <c r="P56" s="97">
        <f t="shared" si="1"/>
        <v>0.4651162790697782</v>
      </c>
      <c r="Q56" s="93"/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428</v>
      </c>
      <c r="B57" t="s">
        <v>465</v>
      </c>
      <c r="C57" s="93">
        <v>2025</v>
      </c>
      <c r="D57" t="s">
        <v>156</v>
      </c>
      <c r="E57" t="s">
        <v>466</v>
      </c>
      <c r="F57" s="97">
        <v>27.9</v>
      </c>
      <c r="G57" s="98">
        <v>27.6</v>
      </c>
      <c r="H57" s="98">
        <v>0.32</v>
      </c>
      <c r="I57" s="99">
        <v>0.9</v>
      </c>
      <c r="J57" s="97">
        <v>26.6</v>
      </c>
      <c r="K57" s="97">
        <v>28.6</v>
      </c>
      <c r="L57" t="s">
        <v>467</v>
      </c>
      <c r="M57" s="93">
        <v>3337</v>
      </c>
      <c r="N57" t="s">
        <v>476</v>
      </c>
      <c r="O57" s="97">
        <f t="shared" si="0"/>
        <v>1.0869565217391199</v>
      </c>
      <c r="P57" s="97">
        <f t="shared" si="1"/>
        <v>1.0869565217391199</v>
      </c>
      <c r="Q57" s="93"/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428</v>
      </c>
      <c r="B58" t="s">
        <v>465</v>
      </c>
      <c r="C58" s="93">
        <v>2025</v>
      </c>
      <c r="D58" t="s">
        <v>156</v>
      </c>
      <c r="E58" t="s">
        <v>469</v>
      </c>
      <c r="F58" s="97">
        <v>30.8</v>
      </c>
      <c r="G58" s="98">
        <v>30.51</v>
      </c>
      <c r="H58" s="98">
        <v>0.35</v>
      </c>
      <c r="I58" s="99">
        <v>0.8</v>
      </c>
      <c r="J58" s="97">
        <v>29.4</v>
      </c>
      <c r="K58" s="97">
        <v>31.6</v>
      </c>
      <c r="L58" t="s">
        <v>467</v>
      </c>
      <c r="M58" s="93">
        <v>3338</v>
      </c>
      <c r="N58" t="s">
        <v>476</v>
      </c>
      <c r="O58" s="97">
        <f t="shared" si="0"/>
        <v>0.95050803015404495</v>
      </c>
      <c r="P58" s="97">
        <f t="shared" si="1"/>
        <v>0.95050803015404495</v>
      </c>
      <c r="Q58" s="93"/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428</v>
      </c>
      <c r="B59" t="s">
        <v>465</v>
      </c>
      <c r="C59" s="93">
        <v>2025</v>
      </c>
      <c r="D59" t="s">
        <v>156</v>
      </c>
      <c r="E59" t="s">
        <v>470</v>
      </c>
      <c r="F59" s="97">
        <v>24.8</v>
      </c>
      <c r="G59" s="98">
        <v>24.36</v>
      </c>
      <c r="H59" s="98">
        <v>0.34</v>
      </c>
      <c r="I59" s="99">
        <v>1.3</v>
      </c>
      <c r="J59" s="97">
        <v>23.3</v>
      </c>
      <c r="K59" s="97">
        <v>25.4</v>
      </c>
      <c r="L59" t="s">
        <v>467</v>
      </c>
      <c r="M59" s="93">
        <v>3347</v>
      </c>
      <c r="N59" t="s">
        <v>476</v>
      </c>
      <c r="O59" s="97">
        <f t="shared" si="0"/>
        <v>1.8062397372742254</v>
      </c>
      <c r="P59" s="97">
        <f t="shared" si="1"/>
        <v>1.8062397372742254</v>
      </c>
      <c r="Q59" s="93"/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428</v>
      </c>
      <c r="B60" t="s">
        <v>465</v>
      </c>
      <c r="C60" s="93">
        <v>2025</v>
      </c>
      <c r="D60" t="s">
        <v>156</v>
      </c>
      <c r="E60" t="s">
        <v>471</v>
      </c>
      <c r="F60" s="97">
        <v>29.2</v>
      </c>
      <c r="G60" s="98">
        <v>28.87</v>
      </c>
      <c r="H60" s="98">
        <v>0.33</v>
      </c>
      <c r="I60" s="99">
        <v>1</v>
      </c>
      <c r="J60" s="97">
        <v>27.8</v>
      </c>
      <c r="K60" s="97">
        <v>29.9</v>
      </c>
      <c r="L60" t="s">
        <v>467</v>
      </c>
      <c r="M60" s="93">
        <v>3337</v>
      </c>
      <c r="N60" t="s">
        <v>476</v>
      </c>
      <c r="O60" s="97">
        <f t="shared" si="0"/>
        <v>1.143055074471764</v>
      </c>
      <c r="P60" s="97">
        <f t="shared" si="1"/>
        <v>1.143055074471764</v>
      </c>
      <c r="Q60" s="93"/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428</v>
      </c>
      <c r="B61" t="s">
        <v>465</v>
      </c>
      <c r="C61" s="93">
        <v>2025</v>
      </c>
      <c r="D61" t="s">
        <v>156</v>
      </c>
      <c r="E61" t="s">
        <v>472</v>
      </c>
      <c r="F61" s="97">
        <v>26</v>
      </c>
      <c r="G61" s="98">
        <v>25.27</v>
      </c>
      <c r="H61" s="98">
        <v>0.32</v>
      </c>
      <c r="I61" s="99">
        <v>2.2999999999999998</v>
      </c>
      <c r="J61" s="97">
        <v>24.2</v>
      </c>
      <c r="K61" s="97">
        <v>26.3</v>
      </c>
      <c r="L61" t="s">
        <v>467</v>
      </c>
      <c r="M61" s="93">
        <v>3330</v>
      </c>
      <c r="N61" t="s">
        <v>476</v>
      </c>
      <c r="O61" s="97">
        <f t="shared" si="0"/>
        <v>2.8888009497427798</v>
      </c>
      <c r="P61" s="97">
        <f t="shared" si="1"/>
        <v>2.8888009497427798</v>
      </c>
      <c r="Q61" s="93"/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428</v>
      </c>
      <c r="B62" t="s">
        <v>465</v>
      </c>
      <c r="C62" s="93">
        <v>2025</v>
      </c>
      <c r="D62" t="s">
        <v>157</v>
      </c>
      <c r="E62" t="s">
        <v>466</v>
      </c>
      <c r="F62" s="97">
        <v>35.1</v>
      </c>
      <c r="G62" s="98">
        <v>34.08</v>
      </c>
      <c r="H62" s="98">
        <v>0.5</v>
      </c>
      <c r="I62" s="99">
        <v>2</v>
      </c>
      <c r="J62" s="97">
        <v>32.5</v>
      </c>
      <c r="K62" s="97">
        <v>35.6</v>
      </c>
      <c r="L62" t="s">
        <v>467</v>
      </c>
      <c r="M62" s="93">
        <v>3358</v>
      </c>
      <c r="N62" t="s">
        <v>474</v>
      </c>
      <c r="O62" s="97">
        <f t="shared" si="0"/>
        <v>2.9929577464788824</v>
      </c>
      <c r="P62" s="97">
        <f t="shared" si="1"/>
        <v>2.9929577464788824</v>
      </c>
      <c r="Q62" s="93"/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428</v>
      </c>
      <c r="B63" t="s">
        <v>465</v>
      </c>
      <c r="C63" s="93">
        <v>2025</v>
      </c>
      <c r="D63" t="s">
        <v>157</v>
      </c>
      <c r="E63" t="s">
        <v>469</v>
      </c>
      <c r="F63" s="97">
        <v>35.5</v>
      </c>
      <c r="G63" s="98">
        <v>34.630000000000003</v>
      </c>
      <c r="H63" s="98">
        <v>0.5</v>
      </c>
      <c r="I63" s="99">
        <v>1.7</v>
      </c>
      <c r="J63" s="97">
        <v>33.1</v>
      </c>
      <c r="K63" s="97">
        <v>36.200000000000003</v>
      </c>
      <c r="L63" t="s">
        <v>467</v>
      </c>
      <c r="M63" s="93">
        <v>3357</v>
      </c>
      <c r="N63" t="s">
        <v>474</v>
      </c>
      <c r="O63" s="97">
        <f t="shared" si="0"/>
        <v>2.5122725960150083</v>
      </c>
      <c r="P63" s="97">
        <f t="shared" si="1"/>
        <v>2.5122725960150083</v>
      </c>
      <c r="Q63" s="93"/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428</v>
      </c>
      <c r="B64" t="s">
        <v>465</v>
      </c>
      <c r="C64" s="93">
        <v>2025</v>
      </c>
      <c r="D64" t="s">
        <v>157</v>
      </c>
      <c r="E64" t="s">
        <v>470</v>
      </c>
      <c r="F64" s="97">
        <v>34.6</v>
      </c>
      <c r="G64" s="98">
        <v>33.159999999999997</v>
      </c>
      <c r="H64" s="98">
        <v>0.59</v>
      </c>
      <c r="I64" s="99">
        <v>2.4</v>
      </c>
      <c r="J64" s="97">
        <v>31.3</v>
      </c>
      <c r="K64" s="97">
        <v>35</v>
      </c>
      <c r="L64" t="s">
        <v>467</v>
      </c>
      <c r="M64" s="93">
        <v>3360</v>
      </c>
      <c r="N64" t="s">
        <v>474</v>
      </c>
      <c r="O64" s="97">
        <f t="shared" si="0"/>
        <v>4.3425814234017039</v>
      </c>
      <c r="P64" s="97">
        <f t="shared" si="1"/>
        <v>4.3425814234017039</v>
      </c>
      <c r="Q64" s="93"/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428</v>
      </c>
      <c r="B65" t="s">
        <v>465</v>
      </c>
      <c r="C65" s="93">
        <v>2025</v>
      </c>
      <c r="D65" t="s">
        <v>157</v>
      </c>
      <c r="E65" t="s">
        <v>471</v>
      </c>
      <c r="F65" s="97">
        <v>35.1</v>
      </c>
      <c r="G65" s="98">
        <v>34.11</v>
      </c>
      <c r="H65" s="98">
        <v>0.5</v>
      </c>
      <c r="I65" s="99">
        <v>2</v>
      </c>
      <c r="J65" s="97">
        <v>32.5</v>
      </c>
      <c r="K65" s="97">
        <v>35.700000000000003</v>
      </c>
      <c r="L65" t="s">
        <v>467</v>
      </c>
      <c r="M65" s="93">
        <v>3361</v>
      </c>
      <c r="N65" t="s">
        <v>474</v>
      </c>
      <c r="O65" s="97">
        <f t="shared" si="0"/>
        <v>2.9023746701847024</v>
      </c>
      <c r="P65" s="97">
        <f t="shared" si="1"/>
        <v>2.9023746701847024</v>
      </c>
      <c r="Q65" s="93"/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428</v>
      </c>
      <c r="B66" t="s">
        <v>465</v>
      </c>
      <c r="C66" s="93">
        <v>2025</v>
      </c>
      <c r="D66" t="s">
        <v>157</v>
      </c>
      <c r="E66" t="s">
        <v>472</v>
      </c>
      <c r="F66" s="97">
        <v>36.4</v>
      </c>
      <c r="G66" s="98">
        <v>34.590000000000003</v>
      </c>
      <c r="H66" s="98">
        <v>0.56999999999999995</v>
      </c>
      <c r="I66" s="99">
        <v>3.2</v>
      </c>
      <c r="J66" s="97">
        <v>32.799999999999997</v>
      </c>
      <c r="K66" s="97">
        <v>36.299999999999997</v>
      </c>
      <c r="L66" t="s">
        <v>477</v>
      </c>
      <c r="M66" s="93">
        <v>3346</v>
      </c>
      <c r="N66" t="s">
        <v>474</v>
      </c>
      <c r="O66" s="97">
        <f t="shared" ref="O66:O129" si="2">IFERROR((F66-G66)/G66*100,"")</f>
        <v>5.232726221451272</v>
      </c>
      <c r="P66" s="97">
        <f t="shared" ref="P66:P129" si="3">IF(O66="","",ABS(O66))</f>
        <v>5.232726221451272</v>
      </c>
      <c r="Q66" s="93"/>
      <c r="S66">
        <f>IF($W66&lt;&gt;"NAO ACEITO","",COUNTIFS($W$2:$W66,"NAO ACEITO"))</f>
        <v>1</v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NAO ACEITO</v>
      </c>
      <c r="X66">
        <f>IF(OR($D66="",$W66&lt;&gt;"NAO ACEITO"),"",IF(COUNTIFS($D$2:$D66,$D66,$W$2:$W66,"NAO ACEITO")=1,1,0))</f>
        <v>1</v>
      </c>
    </row>
    <row r="67" spans="1:24" x14ac:dyDescent="0.25">
      <c r="A67" t="s">
        <v>428</v>
      </c>
      <c r="B67" t="s">
        <v>465</v>
      </c>
      <c r="C67" s="93">
        <v>2025</v>
      </c>
      <c r="D67" t="s">
        <v>155</v>
      </c>
      <c r="E67" t="s">
        <v>466</v>
      </c>
      <c r="F67" s="97">
        <v>79.5</v>
      </c>
      <c r="G67" s="98">
        <v>80.959999999999994</v>
      </c>
      <c r="H67" s="98">
        <v>0.81</v>
      </c>
      <c r="I67" s="99">
        <v>-1.8</v>
      </c>
      <c r="J67" s="97">
        <v>78.5</v>
      </c>
      <c r="K67" s="97">
        <v>83.4</v>
      </c>
      <c r="L67" t="s">
        <v>467</v>
      </c>
      <c r="M67" s="93">
        <v>3366</v>
      </c>
      <c r="N67" t="s">
        <v>478</v>
      </c>
      <c r="O67" s="97">
        <f t="shared" si="2"/>
        <v>-1.8033596837944588</v>
      </c>
      <c r="P67" s="97">
        <f t="shared" si="3"/>
        <v>1.8033596837944588</v>
      </c>
      <c r="Q67" s="93"/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428</v>
      </c>
      <c r="B68" t="s">
        <v>465</v>
      </c>
      <c r="C68" s="93">
        <v>2025</v>
      </c>
      <c r="D68" t="s">
        <v>155</v>
      </c>
      <c r="E68" t="s">
        <v>469</v>
      </c>
      <c r="F68" s="97">
        <v>86.6</v>
      </c>
      <c r="G68" s="98">
        <v>88.12</v>
      </c>
      <c r="H68" s="98">
        <v>0.88</v>
      </c>
      <c r="I68" s="99">
        <v>-1.7</v>
      </c>
      <c r="J68" s="97">
        <v>85.4</v>
      </c>
      <c r="K68" s="97">
        <v>90.8</v>
      </c>
      <c r="L68" t="s">
        <v>467</v>
      </c>
      <c r="M68" s="93">
        <v>3364</v>
      </c>
      <c r="N68" t="s">
        <v>478</v>
      </c>
      <c r="O68" s="97">
        <f t="shared" si="2"/>
        <v>-1.7249205628688269</v>
      </c>
      <c r="P68" s="97">
        <f t="shared" si="3"/>
        <v>1.7249205628688269</v>
      </c>
      <c r="Q68" s="93"/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428</v>
      </c>
      <c r="B69" t="s">
        <v>465</v>
      </c>
      <c r="C69" s="93">
        <v>2025</v>
      </c>
      <c r="D69" t="s">
        <v>155</v>
      </c>
      <c r="E69" t="s">
        <v>470</v>
      </c>
      <c r="F69" s="97">
        <v>71.599999999999994</v>
      </c>
      <c r="G69" s="98">
        <v>73.44</v>
      </c>
      <c r="H69" s="98">
        <v>0.83</v>
      </c>
      <c r="I69" s="99">
        <v>-2.2000000000000002</v>
      </c>
      <c r="J69" s="97">
        <v>70.900000000000006</v>
      </c>
      <c r="K69" s="97">
        <v>76</v>
      </c>
      <c r="L69" t="s">
        <v>467</v>
      </c>
      <c r="M69" s="93">
        <v>3359</v>
      </c>
      <c r="N69" t="s">
        <v>478</v>
      </c>
      <c r="O69" s="97">
        <f t="shared" si="2"/>
        <v>-2.5054466230936869</v>
      </c>
      <c r="P69" s="97">
        <f t="shared" si="3"/>
        <v>2.5054466230936869</v>
      </c>
      <c r="Q69" s="93"/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428</v>
      </c>
      <c r="B70" t="s">
        <v>465</v>
      </c>
      <c r="C70" s="93">
        <v>2025</v>
      </c>
      <c r="D70" t="s">
        <v>155</v>
      </c>
      <c r="E70" t="s">
        <v>471</v>
      </c>
      <c r="F70" s="97">
        <v>83.1</v>
      </c>
      <c r="G70" s="98">
        <v>84.65</v>
      </c>
      <c r="H70" s="98">
        <v>0.87</v>
      </c>
      <c r="I70" s="99">
        <v>-1.8</v>
      </c>
      <c r="J70" s="97">
        <v>82</v>
      </c>
      <c r="K70" s="97">
        <v>87.3</v>
      </c>
      <c r="L70" t="s">
        <v>467</v>
      </c>
      <c r="M70" s="93">
        <v>3365</v>
      </c>
      <c r="N70" t="s">
        <v>478</v>
      </c>
      <c r="O70" s="97">
        <f t="shared" si="2"/>
        <v>-1.8310691080921575</v>
      </c>
      <c r="P70" s="97">
        <f t="shared" si="3"/>
        <v>1.8310691080921575</v>
      </c>
      <c r="Q70" s="93"/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428</v>
      </c>
      <c r="B71" t="s">
        <v>465</v>
      </c>
      <c r="C71" s="93">
        <v>2025</v>
      </c>
      <c r="D71" t="s">
        <v>155</v>
      </c>
      <c r="E71" t="s">
        <v>472</v>
      </c>
      <c r="F71" s="97">
        <v>71.5</v>
      </c>
      <c r="G71" s="98">
        <v>73.12</v>
      </c>
      <c r="H71" s="98">
        <v>0.79</v>
      </c>
      <c r="I71" s="99">
        <v>-2</v>
      </c>
      <c r="J71" s="97">
        <v>70.7</v>
      </c>
      <c r="K71" s="97">
        <v>75.5</v>
      </c>
      <c r="L71" t="s">
        <v>467</v>
      </c>
      <c r="M71" s="93">
        <v>3359</v>
      </c>
      <c r="N71" t="s">
        <v>478</v>
      </c>
      <c r="O71" s="97">
        <f t="shared" si="2"/>
        <v>-2.2155361050328288</v>
      </c>
      <c r="P71" s="97">
        <f t="shared" si="3"/>
        <v>2.2155361050328288</v>
      </c>
      <c r="Q71" s="93"/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428</v>
      </c>
      <c r="B72" t="s">
        <v>465</v>
      </c>
      <c r="C72" s="93">
        <v>2025</v>
      </c>
      <c r="D72" t="s">
        <v>175</v>
      </c>
      <c r="E72" t="s">
        <v>466</v>
      </c>
      <c r="F72" s="97">
        <v>9.4</v>
      </c>
      <c r="G72" s="98">
        <v>9.48</v>
      </c>
      <c r="H72" s="98">
        <v>0.15</v>
      </c>
      <c r="I72" s="99">
        <v>-0.5</v>
      </c>
      <c r="J72" s="97">
        <v>9</v>
      </c>
      <c r="K72" s="97">
        <v>10</v>
      </c>
      <c r="L72" t="s">
        <v>467</v>
      </c>
      <c r="M72" s="93">
        <v>3192</v>
      </c>
      <c r="N72" t="s">
        <v>478</v>
      </c>
      <c r="O72" s="97">
        <f t="shared" si="2"/>
        <v>-0.84388185654008518</v>
      </c>
      <c r="P72" s="97">
        <f t="shared" si="3"/>
        <v>0.84388185654008518</v>
      </c>
      <c r="Q72" s="93"/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428</v>
      </c>
      <c r="B73" t="s">
        <v>465</v>
      </c>
      <c r="C73" s="93">
        <v>2025</v>
      </c>
      <c r="D73" t="s">
        <v>175</v>
      </c>
      <c r="E73" t="s">
        <v>469</v>
      </c>
      <c r="F73" s="97">
        <v>9</v>
      </c>
      <c r="G73" s="98">
        <v>9.33</v>
      </c>
      <c r="H73" s="98">
        <v>0.13</v>
      </c>
      <c r="I73" s="99">
        <v>-2.5</v>
      </c>
      <c r="J73" s="97">
        <v>8.9</v>
      </c>
      <c r="K73" s="97">
        <v>9.8000000000000007</v>
      </c>
      <c r="L73" t="s">
        <v>467</v>
      </c>
      <c r="M73" s="93">
        <v>3190</v>
      </c>
      <c r="N73" t="s">
        <v>478</v>
      </c>
      <c r="O73" s="97">
        <f t="shared" si="2"/>
        <v>-3.5369774919614154</v>
      </c>
      <c r="P73" s="97">
        <f t="shared" si="3"/>
        <v>3.5369774919614154</v>
      </c>
      <c r="Q73" s="93"/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428</v>
      </c>
      <c r="B74" t="s">
        <v>465</v>
      </c>
      <c r="C74" s="93">
        <v>2025</v>
      </c>
      <c r="D74" t="s">
        <v>175</v>
      </c>
      <c r="E74" t="s">
        <v>470</v>
      </c>
      <c r="F74" s="97">
        <v>9.9</v>
      </c>
      <c r="G74" s="98">
        <v>9.84</v>
      </c>
      <c r="H74" s="98">
        <v>0.25</v>
      </c>
      <c r="I74" s="99">
        <v>0.2</v>
      </c>
      <c r="J74" s="97">
        <v>9</v>
      </c>
      <c r="K74" s="97">
        <v>10.6</v>
      </c>
      <c r="L74" t="s">
        <v>467</v>
      </c>
      <c r="M74" s="93">
        <v>3193</v>
      </c>
      <c r="N74" t="s">
        <v>478</v>
      </c>
      <c r="O74" s="97">
        <f t="shared" si="2"/>
        <v>0.6097560975609807</v>
      </c>
      <c r="P74" s="97">
        <f t="shared" si="3"/>
        <v>0.6097560975609807</v>
      </c>
      <c r="Q74" s="93"/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428</v>
      </c>
      <c r="B75" t="s">
        <v>465</v>
      </c>
      <c r="C75" s="93">
        <v>2025</v>
      </c>
      <c r="D75" t="s">
        <v>175</v>
      </c>
      <c r="E75" t="s">
        <v>471</v>
      </c>
      <c r="F75" s="97">
        <v>9.1999999999999993</v>
      </c>
      <c r="G75" s="98">
        <v>9.4700000000000006</v>
      </c>
      <c r="H75" s="98">
        <v>0.19</v>
      </c>
      <c r="I75" s="99">
        <v>-1.4</v>
      </c>
      <c r="J75" s="97">
        <v>8.8000000000000007</v>
      </c>
      <c r="K75" s="97">
        <v>10.1</v>
      </c>
      <c r="L75" t="s">
        <v>467</v>
      </c>
      <c r="M75" s="93">
        <v>3185</v>
      </c>
      <c r="N75" t="s">
        <v>478</v>
      </c>
      <c r="O75" s="97">
        <f t="shared" si="2"/>
        <v>-2.8511087645195494</v>
      </c>
      <c r="P75" s="97">
        <f t="shared" si="3"/>
        <v>2.8511087645195494</v>
      </c>
      <c r="Q75" s="93"/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428</v>
      </c>
      <c r="B76" t="s">
        <v>465</v>
      </c>
      <c r="C76" s="93">
        <v>2025</v>
      </c>
      <c r="D76" t="s">
        <v>175</v>
      </c>
      <c r="E76" t="s">
        <v>472</v>
      </c>
      <c r="F76" s="97">
        <v>9.4</v>
      </c>
      <c r="G76" s="98">
        <v>9.6</v>
      </c>
      <c r="H76" s="98">
        <v>0.14000000000000001</v>
      </c>
      <c r="I76" s="99">
        <v>-1.4</v>
      </c>
      <c r="J76" s="97">
        <v>9.1</v>
      </c>
      <c r="K76" s="97">
        <v>10.1</v>
      </c>
      <c r="L76" t="s">
        <v>467</v>
      </c>
      <c r="M76" s="93">
        <v>3203</v>
      </c>
      <c r="N76" t="s">
        <v>478</v>
      </c>
      <c r="O76" s="97">
        <f t="shared" si="2"/>
        <v>-2.0833333333333259</v>
      </c>
      <c r="P76" s="97">
        <f t="shared" si="3"/>
        <v>2.0833333333333259</v>
      </c>
      <c r="Q76" s="93"/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428</v>
      </c>
      <c r="B77" t="s">
        <v>465</v>
      </c>
      <c r="C77" s="93">
        <v>2025</v>
      </c>
      <c r="D77" t="s">
        <v>455</v>
      </c>
      <c r="E77" t="s">
        <v>466</v>
      </c>
      <c r="F77" s="97">
        <v>12.1</v>
      </c>
      <c r="G77" s="98">
        <v>11.51</v>
      </c>
      <c r="H77" s="98">
        <v>1</v>
      </c>
      <c r="I77" s="99">
        <v>0.6</v>
      </c>
      <c r="J77" s="97">
        <v>8.5</v>
      </c>
      <c r="K77" s="97">
        <v>14.5</v>
      </c>
      <c r="L77" t="s">
        <v>467</v>
      </c>
      <c r="M77" s="93">
        <v>3303</v>
      </c>
      <c r="N77" t="s">
        <v>468</v>
      </c>
      <c r="O77" s="97">
        <f t="shared" si="2"/>
        <v>5.1259774109470015</v>
      </c>
      <c r="P77" s="97">
        <f t="shared" si="3"/>
        <v>5.1259774109470015</v>
      </c>
      <c r="Q77" s="93"/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428</v>
      </c>
      <c r="B78" t="s">
        <v>465</v>
      </c>
      <c r="C78" s="93">
        <v>2025</v>
      </c>
      <c r="D78" t="s">
        <v>455</v>
      </c>
      <c r="E78" t="s">
        <v>469</v>
      </c>
      <c r="F78" s="97">
        <v>12.1</v>
      </c>
      <c r="G78" s="98">
        <v>11.24</v>
      </c>
      <c r="H78" s="98">
        <v>0.86</v>
      </c>
      <c r="I78" s="99">
        <v>1</v>
      </c>
      <c r="J78" s="97">
        <v>8.6</v>
      </c>
      <c r="K78" s="97">
        <v>13.9</v>
      </c>
      <c r="L78" t="s">
        <v>467</v>
      </c>
      <c r="M78" s="93">
        <v>3305</v>
      </c>
      <c r="N78" t="s">
        <v>468</v>
      </c>
      <c r="O78" s="97">
        <f t="shared" si="2"/>
        <v>7.6512455516014182</v>
      </c>
      <c r="P78" s="97">
        <f t="shared" si="3"/>
        <v>7.6512455516014182</v>
      </c>
      <c r="Q78" s="93"/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428</v>
      </c>
      <c r="B79" t="s">
        <v>465</v>
      </c>
      <c r="C79" s="93">
        <v>2025</v>
      </c>
      <c r="D79" t="s">
        <v>455</v>
      </c>
      <c r="E79" t="s">
        <v>470</v>
      </c>
      <c r="F79" s="97">
        <v>10.5</v>
      </c>
      <c r="G79" s="98">
        <v>12.02</v>
      </c>
      <c r="H79" s="98">
        <v>1.27</v>
      </c>
      <c r="I79" s="99">
        <v>-1.2</v>
      </c>
      <c r="J79" s="97">
        <v>8.1999999999999993</v>
      </c>
      <c r="K79" s="97">
        <v>15.9</v>
      </c>
      <c r="L79" t="s">
        <v>467</v>
      </c>
      <c r="M79" s="93">
        <v>3311</v>
      </c>
      <c r="N79" t="s">
        <v>468</v>
      </c>
      <c r="O79" s="97">
        <f t="shared" si="2"/>
        <v>-12.645590682196337</v>
      </c>
      <c r="P79" s="97">
        <f t="shared" si="3"/>
        <v>12.645590682196337</v>
      </c>
      <c r="Q79" s="93"/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428</v>
      </c>
      <c r="B80" t="s">
        <v>465</v>
      </c>
      <c r="C80" s="93">
        <v>2025</v>
      </c>
      <c r="D80" t="s">
        <v>455</v>
      </c>
      <c r="E80" t="s">
        <v>471</v>
      </c>
      <c r="F80" s="97">
        <v>12.4</v>
      </c>
      <c r="G80" s="98">
        <v>12.36</v>
      </c>
      <c r="H80" s="98">
        <v>1.01</v>
      </c>
      <c r="I80" s="99">
        <v>0</v>
      </c>
      <c r="J80" s="97">
        <v>9.3000000000000007</v>
      </c>
      <c r="K80" s="97">
        <v>15.4</v>
      </c>
      <c r="L80" t="s">
        <v>467</v>
      </c>
      <c r="M80" s="93">
        <v>3287</v>
      </c>
      <c r="N80" t="s">
        <v>468</v>
      </c>
      <c r="O80" s="97">
        <f t="shared" si="2"/>
        <v>0.32362459546926314</v>
      </c>
      <c r="P80" s="97">
        <f t="shared" si="3"/>
        <v>0.32362459546926314</v>
      </c>
      <c r="Q80" s="93"/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428</v>
      </c>
      <c r="B81" t="s">
        <v>465</v>
      </c>
      <c r="C81" s="93">
        <v>2025</v>
      </c>
      <c r="D81" t="s">
        <v>455</v>
      </c>
      <c r="E81" t="s">
        <v>472</v>
      </c>
      <c r="F81" s="97">
        <v>12</v>
      </c>
      <c r="G81" s="98">
        <v>12.34</v>
      </c>
      <c r="H81" s="98">
        <v>0.88</v>
      </c>
      <c r="I81" s="99">
        <v>-0.4</v>
      </c>
      <c r="J81" s="97">
        <v>9.6</v>
      </c>
      <c r="K81" s="97">
        <v>15</v>
      </c>
      <c r="L81" t="s">
        <v>467</v>
      </c>
      <c r="M81" s="93">
        <v>3307</v>
      </c>
      <c r="N81" t="s">
        <v>468</v>
      </c>
      <c r="O81" s="97">
        <f t="shared" si="2"/>
        <v>-2.7552674230145855</v>
      </c>
      <c r="P81" s="97">
        <f t="shared" si="3"/>
        <v>2.7552674230145855</v>
      </c>
      <c r="Q81" s="93"/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428</v>
      </c>
      <c r="B82" t="s">
        <v>465</v>
      </c>
      <c r="C82" s="93">
        <v>2025</v>
      </c>
      <c r="D82" t="s">
        <v>456</v>
      </c>
      <c r="E82" t="s">
        <v>466</v>
      </c>
      <c r="F82" s="97">
        <v>0.75</v>
      </c>
      <c r="G82" s="98">
        <v>0.72099999999999997</v>
      </c>
      <c r="H82" s="98">
        <v>6.5000000000000002E-2</v>
      </c>
      <c r="I82" s="99">
        <v>0.5</v>
      </c>
      <c r="J82" s="97">
        <v>0.52</v>
      </c>
      <c r="K82" s="97">
        <v>0.92</v>
      </c>
      <c r="L82" t="s">
        <v>467</v>
      </c>
      <c r="M82" s="93">
        <v>3308</v>
      </c>
      <c r="N82" t="s">
        <v>473</v>
      </c>
      <c r="O82" s="97">
        <f t="shared" si="2"/>
        <v>4.0221914008321811</v>
      </c>
      <c r="P82" s="97">
        <f t="shared" si="3"/>
        <v>4.0221914008321811</v>
      </c>
      <c r="Q82" s="93"/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428</v>
      </c>
      <c r="B83" t="s">
        <v>465</v>
      </c>
      <c r="C83" s="93">
        <v>2025</v>
      </c>
      <c r="D83" t="s">
        <v>456</v>
      </c>
      <c r="E83" t="s">
        <v>469</v>
      </c>
      <c r="F83" s="97">
        <v>2.0499999999999998</v>
      </c>
      <c r="G83" s="98">
        <v>1.9259999999999999</v>
      </c>
      <c r="H83" s="98">
        <v>0.151</v>
      </c>
      <c r="I83" s="99">
        <v>0.8</v>
      </c>
      <c r="J83" s="97">
        <v>1.47</v>
      </c>
      <c r="K83" s="97">
        <v>2.38</v>
      </c>
      <c r="L83" t="s">
        <v>467</v>
      </c>
      <c r="M83" s="93">
        <v>3298</v>
      </c>
      <c r="N83" t="s">
        <v>473</v>
      </c>
      <c r="O83" s="97">
        <f t="shared" si="2"/>
        <v>6.438213914849424</v>
      </c>
      <c r="P83" s="97">
        <f t="shared" si="3"/>
        <v>6.438213914849424</v>
      </c>
      <c r="Q83" s="93"/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428</v>
      </c>
      <c r="B84" t="s">
        <v>465</v>
      </c>
      <c r="C84" s="93">
        <v>2025</v>
      </c>
      <c r="D84" t="s">
        <v>456</v>
      </c>
      <c r="E84" t="s">
        <v>470</v>
      </c>
      <c r="F84" s="97">
        <v>0.28000000000000003</v>
      </c>
      <c r="G84" s="98">
        <v>0.34</v>
      </c>
      <c r="H84" s="98">
        <v>3.7999999999999999E-2</v>
      </c>
      <c r="I84" s="99">
        <v>-1.6</v>
      </c>
      <c r="J84" s="97">
        <v>0.22</v>
      </c>
      <c r="K84" s="97">
        <v>0.46</v>
      </c>
      <c r="L84" t="s">
        <v>467</v>
      </c>
      <c r="M84" s="93">
        <v>3326</v>
      </c>
      <c r="N84" t="s">
        <v>473</v>
      </c>
      <c r="O84" s="97">
        <f t="shared" si="2"/>
        <v>-17.647058823529409</v>
      </c>
      <c r="P84" s="97">
        <f t="shared" si="3"/>
        <v>17.647058823529409</v>
      </c>
      <c r="Q84" s="93"/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428</v>
      </c>
      <c r="B85" t="s">
        <v>465</v>
      </c>
      <c r="C85" s="93">
        <v>2025</v>
      </c>
      <c r="D85" t="s">
        <v>456</v>
      </c>
      <c r="E85" t="s">
        <v>471</v>
      </c>
      <c r="F85" s="97">
        <v>0.36</v>
      </c>
      <c r="G85" s="98">
        <v>0.35799999999999998</v>
      </c>
      <c r="H85" s="98">
        <v>3.2000000000000001E-2</v>
      </c>
      <c r="I85" s="99">
        <v>0.1</v>
      </c>
      <c r="J85" s="97">
        <v>0.26</v>
      </c>
      <c r="K85" s="97">
        <v>0.46</v>
      </c>
      <c r="L85" t="s">
        <v>467</v>
      </c>
      <c r="M85" s="93">
        <v>3301</v>
      </c>
      <c r="N85" t="s">
        <v>473</v>
      </c>
      <c r="O85" s="97">
        <f t="shared" si="2"/>
        <v>0.55865921787709549</v>
      </c>
      <c r="P85" s="97">
        <f t="shared" si="3"/>
        <v>0.55865921787709549</v>
      </c>
      <c r="Q85" s="93"/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428</v>
      </c>
      <c r="B86" t="s">
        <v>465</v>
      </c>
      <c r="C86" s="93">
        <v>2025</v>
      </c>
      <c r="D86" t="s">
        <v>456</v>
      </c>
      <c r="E86" t="s">
        <v>472</v>
      </c>
      <c r="F86" s="97">
        <v>0.92</v>
      </c>
      <c r="G86" s="98">
        <v>0.96799999999999997</v>
      </c>
      <c r="H86" s="98">
        <v>7.2999999999999995E-2</v>
      </c>
      <c r="I86" s="99">
        <v>-0.7</v>
      </c>
      <c r="J86" s="97">
        <v>0.74</v>
      </c>
      <c r="K86" s="97">
        <v>1.19</v>
      </c>
      <c r="L86" t="s">
        <v>467</v>
      </c>
      <c r="M86" s="93">
        <v>3310</v>
      </c>
      <c r="N86" t="s">
        <v>473</v>
      </c>
      <c r="O86" s="97">
        <f t="shared" si="2"/>
        <v>-4.9586776859504065</v>
      </c>
      <c r="P86" s="97">
        <f t="shared" si="3"/>
        <v>4.9586776859504065</v>
      </c>
      <c r="Q86" s="93"/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428</v>
      </c>
      <c r="B87" t="s">
        <v>465</v>
      </c>
      <c r="C87" s="93">
        <v>2025</v>
      </c>
      <c r="D87" t="s">
        <v>457</v>
      </c>
      <c r="E87" t="s">
        <v>466</v>
      </c>
      <c r="F87" s="97">
        <v>43.1</v>
      </c>
      <c r="G87" s="98">
        <v>44.93</v>
      </c>
      <c r="H87" s="98">
        <v>0.96</v>
      </c>
      <c r="I87" s="99">
        <v>-1.9</v>
      </c>
      <c r="J87" s="97">
        <v>42</v>
      </c>
      <c r="K87" s="97">
        <v>47.9</v>
      </c>
      <c r="L87" t="s">
        <v>467</v>
      </c>
      <c r="M87" s="93">
        <v>3303</v>
      </c>
      <c r="N87" t="s">
        <v>468</v>
      </c>
      <c r="O87" s="97">
        <f t="shared" si="2"/>
        <v>-4.0730024482528338</v>
      </c>
      <c r="P87" s="97">
        <f t="shared" si="3"/>
        <v>4.0730024482528338</v>
      </c>
      <c r="Q87" s="93"/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428</v>
      </c>
      <c r="B88" t="s">
        <v>465</v>
      </c>
      <c r="C88" s="93">
        <v>2025</v>
      </c>
      <c r="D88" t="s">
        <v>457</v>
      </c>
      <c r="E88" t="s">
        <v>469</v>
      </c>
      <c r="F88" s="97">
        <v>47.6</v>
      </c>
      <c r="G88" s="98">
        <v>48.46</v>
      </c>
      <c r="H88" s="98">
        <v>0.91</v>
      </c>
      <c r="I88" s="99">
        <v>-0.9</v>
      </c>
      <c r="J88" s="97">
        <v>45.7</v>
      </c>
      <c r="K88" s="97">
        <v>51.2</v>
      </c>
      <c r="L88" t="s">
        <v>467</v>
      </c>
      <c r="M88" s="93">
        <v>3304</v>
      </c>
      <c r="N88" t="s">
        <v>468</v>
      </c>
      <c r="O88" s="97">
        <f t="shared" si="2"/>
        <v>-1.7746595130004115</v>
      </c>
      <c r="P88" s="97">
        <f t="shared" si="3"/>
        <v>1.7746595130004115</v>
      </c>
      <c r="Q88" s="93"/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428</v>
      </c>
      <c r="B89" t="s">
        <v>465</v>
      </c>
      <c r="C89" s="93">
        <v>2025</v>
      </c>
      <c r="D89" t="s">
        <v>457</v>
      </c>
      <c r="E89" t="s">
        <v>470</v>
      </c>
      <c r="F89" s="97">
        <v>38.9</v>
      </c>
      <c r="G89" s="98">
        <v>40.299999999999997</v>
      </c>
      <c r="H89" s="98">
        <v>1.1299999999999999</v>
      </c>
      <c r="I89" s="99">
        <v>-1.2</v>
      </c>
      <c r="J89" s="97">
        <v>36.9</v>
      </c>
      <c r="K89" s="97">
        <v>43.7</v>
      </c>
      <c r="L89" t="s">
        <v>467</v>
      </c>
      <c r="M89" s="93">
        <v>3301</v>
      </c>
      <c r="N89" t="s">
        <v>468</v>
      </c>
      <c r="O89" s="97">
        <f t="shared" si="2"/>
        <v>-3.4739454094292772</v>
      </c>
      <c r="P89" s="97">
        <f t="shared" si="3"/>
        <v>3.4739454094292772</v>
      </c>
      <c r="Q89" s="93"/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428</v>
      </c>
      <c r="B90" t="s">
        <v>465</v>
      </c>
      <c r="C90" s="93">
        <v>2025</v>
      </c>
      <c r="D90" t="s">
        <v>457</v>
      </c>
      <c r="E90" t="s">
        <v>471</v>
      </c>
      <c r="F90" s="97">
        <v>41.8</v>
      </c>
      <c r="G90" s="98">
        <v>44.56</v>
      </c>
      <c r="H90" s="98">
        <v>1.1299999999999999</v>
      </c>
      <c r="I90" s="99">
        <v>-2.4</v>
      </c>
      <c r="J90" s="97">
        <v>41.4</v>
      </c>
      <c r="K90" s="97">
        <v>48</v>
      </c>
      <c r="L90" t="s">
        <v>467</v>
      </c>
      <c r="M90" s="93">
        <v>3289</v>
      </c>
      <c r="N90" t="s">
        <v>468</v>
      </c>
      <c r="O90" s="97">
        <f t="shared" si="2"/>
        <v>-6.1938958707360969</v>
      </c>
      <c r="P90" s="97">
        <f t="shared" si="3"/>
        <v>6.1938958707360969</v>
      </c>
      <c r="Q90" s="93"/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428</v>
      </c>
      <c r="B91" t="s">
        <v>465</v>
      </c>
      <c r="C91" s="93">
        <v>2025</v>
      </c>
      <c r="D91" t="s">
        <v>457</v>
      </c>
      <c r="E91" t="s">
        <v>472</v>
      </c>
      <c r="F91" s="97">
        <v>44.9</v>
      </c>
      <c r="G91" s="98">
        <v>44.74</v>
      </c>
      <c r="H91" s="98">
        <v>0.91</v>
      </c>
      <c r="I91" s="99">
        <v>0.2</v>
      </c>
      <c r="J91" s="97">
        <v>42</v>
      </c>
      <c r="K91" s="97">
        <v>47.5</v>
      </c>
      <c r="L91" t="s">
        <v>467</v>
      </c>
      <c r="M91" s="93">
        <v>3307</v>
      </c>
      <c r="N91" t="s">
        <v>468</v>
      </c>
      <c r="O91" s="97">
        <f t="shared" si="2"/>
        <v>0.35762181493070316</v>
      </c>
      <c r="P91" s="97">
        <f t="shared" si="3"/>
        <v>0.35762181493070316</v>
      </c>
      <c r="Q91" s="93"/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428</v>
      </c>
      <c r="B92" t="s">
        <v>465</v>
      </c>
      <c r="C92" s="93">
        <v>2025</v>
      </c>
      <c r="D92" t="s">
        <v>458</v>
      </c>
      <c r="E92" t="s">
        <v>466</v>
      </c>
      <c r="F92" s="97">
        <v>2.68</v>
      </c>
      <c r="G92" s="98">
        <v>2.8159999999999998</v>
      </c>
      <c r="H92" s="98">
        <v>8.3000000000000004E-2</v>
      </c>
      <c r="I92" s="99">
        <v>-1.6</v>
      </c>
      <c r="J92" s="97">
        <v>2.56</v>
      </c>
      <c r="K92" s="97">
        <v>3.07</v>
      </c>
      <c r="L92" t="s">
        <v>467</v>
      </c>
      <c r="M92" s="93">
        <v>3301</v>
      </c>
      <c r="N92" t="s">
        <v>473</v>
      </c>
      <c r="O92" s="97">
        <f t="shared" si="2"/>
        <v>-4.8295454545454435</v>
      </c>
      <c r="P92" s="97">
        <f t="shared" si="3"/>
        <v>4.8295454545454435</v>
      </c>
      <c r="Q92" s="93"/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428</v>
      </c>
      <c r="B93" t="s">
        <v>465</v>
      </c>
      <c r="C93" s="93">
        <v>2025</v>
      </c>
      <c r="D93" t="s">
        <v>458</v>
      </c>
      <c r="E93" t="s">
        <v>469</v>
      </c>
      <c r="F93" s="97">
        <v>8.02</v>
      </c>
      <c r="G93" s="98">
        <v>8.3070000000000004</v>
      </c>
      <c r="H93" s="98">
        <v>0.20100000000000001</v>
      </c>
      <c r="I93" s="99">
        <v>-1.4</v>
      </c>
      <c r="J93" s="97">
        <v>7.7</v>
      </c>
      <c r="K93" s="97">
        <v>8.91</v>
      </c>
      <c r="L93" t="s">
        <v>467</v>
      </c>
      <c r="M93" s="93">
        <v>3302</v>
      </c>
      <c r="N93" t="s">
        <v>473</v>
      </c>
      <c r="O93" s="97">
        <f t="shared" si="2"/>
        <v>-3.4549175394245917</v>
      </c>
      <c r="P93" s="97">
        <f t="shared" si="3"/>
        <v>3.4549175394245917</v>
      </c>
      <c r="Q93" s="93"/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428</v>
      </c>
      <c r="B94" t="s">
        <v>465</v>
      </c>
      <c r="C94" s="93">
        <v>2025</v>
      </c>
      <c r="D94" t="s">
        <v>458</v>
      </c>
      <c r="E94" t="s">
        <v>470</v>
      </c>
      <c r="F94" s="97">
        <v>1.04</v>
      </c>
      <c r="G94" s="98">
        <v>1.141</v>
      </c>
      <c r="H94" s="98">
        <v>4.2000000000000003E-2</v>
      </c>
      <c r="I94" s="99">
        <v>-2.4</v>
      </c>
      <c r="J94" s="97">
        <v>1.01</v>
      </c>
      <c r="K94" s="97">
        <v>1.27</v>
      </c>
      <c r="L94" t="s">
        <v>467</v>
      </c>
      <c r="M94" s="93">
        <v>3306</v>
      </c>
      <c r="N94" t="s">
        <v>473</v>
      </c>
      <c r="O94" s="97">
        <f t="shared" si="2"/>
        <v>-8.8518843120070088</v>
      </c>
      <c r="P94" s="97">
        <f t="shared" si="3"/>
        <v>8.8518843120070088</v>
      </c>
      <c r="Q94" s="93"/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428</v>
      </c>
      <c r="B95" t="s">
        <v>465</v>
      </c>
      <c r="C95" s="93">
        <v>2025</v>
      </c>
      <c r="D95" t="s">
        <v>458</v>
      </c>
      <c r="E95" t="s">
        <v>471</v>
      </c>
      <c r="F95" s="97">
        <v>1.21</v>
      </c>
      <c r="G95" s="98">
        <v>1.292</v>
      </c>
      <c r="H95" s="98">
        <v>4.4999999999999998E-2</v>
      </c>
      <c r="I95" s="99">
        <v>-1.8</v>
      </c>
      <c r="J95" s="97">
        <v>1.1499999999999999</v>
      </c>
      <c r="K95" s="97">
        <v>1.43</v>
      </c>
      <c r="L95" t="s">
        <v>467</v>
      </c>
      <c r="M95" s="93">
        <v>3294</v>
      </c>
      <c r="N95" t="s">
        <v>473</v>
      </c>
      <c r="O95" s="97">
        <f t="shared" si="2"/>
        <v>-6.3467492260061968</v>
      </c>
      <c r="P95" s="97">
        <f t="shared" si="3"/>
        <v>6.3467492260061968</v>
      </c>
      <c r="Q95" s="93"/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428</v>
      </c>
      <c r="B96" t="s">
        <v>465</v>
      </c>
      <c r="C96" s="93">
        <v>2025</v>
      </c>
      <c r="D96" t="s">
        <v>458</v>
      </c>
      <c r="E96" t="s">
        <v>472</v>
      </c>
      <c r="F96" s="97">
        <v>3.41</v>
      </c>
      <c r="G96" s="98">
        <v>3.5150000000000001</v>
      </c>
      <c r="H96" s="98">
        <v>9.6000000000000002E-2</v>
      </c>
      <c r="I96" s="99">
        <v>-1.1000000000000001</v>
      </c>
      <c r="J96" s="97">
        <v>3.22</v>
      </c>
      <c r="K96" s="97">
        <v>3.81</v>
      </c>
      <c r="L96" t="s">
        <v>467</v>
      </c>
      <c r="M96" s="93">
        <v>3306</v>
      </c>
      <c r="N96" t="s">
        <v>473</v>
      </c>
      <c r="O96" s="97">
        <f t="shared" si="2"/>
        <v>-2.9871977240398286</v>
      </c>
      <c r="P96" s="97">
        <f t="shared" si="3"/>
        <v>2.9871977240398286</v>
      </c>
      <c r="Q96" s="93"/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428</v>
      </c>
      <c r="B97" t="s">
        <v>465</v>
      </c>
      <c r="C97" s="93">
        <v>2025</v>
      </c>
      <c r="D97" t="s">
        <v>459</v>
      </c>
      <c r="E97" t="s">
        <v>466</v>
      </c>
      <c r="F97" s="97">
        <v>207</v>
      </c>
      <c r="G97" s="98">
        <v>208.2</v>
      </c>
      <c r="H97" s="98">
        <v>5.9</v>
      </c>
      <c r="I97" s="99">
        <v>-0.2</v>
      </c>
      <c r="J97" s="97">
        <v>156</v>
      </c>
      <c r="K97" s="97">
        <v>261</v>
      </c>
      <c r="L97" t="s">
        <v>467</v>
      </c>
      <c r="M97" s="93">
        <v>3390</v>
      </c>
      <c r="N97" t="s">
        <v>473</v>
      </c>
      <c r="O97" s="97">
        <f t="shared" si="2"/>
        <v>-0.57636887608068621</v>
      </c>
      <c r="P97" s="97">
        <f t="shared" si="3"/>
        <v>0.57636887608068621</v>
      </c>
      <c r="Q97" s="93"/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428</v>
      </c>
      <c r="B98" t="s">
        <v>465</v>
      </c>
      <c r="C98" s="93">
        <v>2025</v>
      </c>
      <c r="D98" t="s">
        <v>459</v>
      </c>
      <c r="E98" t="s">
        <v>469</v>
      </c>
      <c r="F98" s="97">
        <v>496</v>
      </c>
      <c r="G98" s="98">
        <v>494.8</v>
      </c>
      <c r="H98" s="98">
        <v>10.6</v>
      </c>
      <c r="I98" s="99">
        <v>0.1</v>
      </c>
      <c r="J98" s="97">
        <v>371</v>
      </c>
      <c r="K98" s="97">
        <v>619</v>
      </c>
      <c r="L98" t="s">
        <v>467</v>
      </c>
      <c r="M98" s="93">
        <v>3390</v>
      </c>
      <c r="N98" t="s">
        <v>473</v>
      </c>
      <c r="O98" s="97">
        <f t="shared" si="2"/>
        <v>0.24252223120452476</v>
      </c>
      <c r="P98" s="97">
        <f t="shared" si="3"/>
        <v>0.24252223120452476</v>
      </c>
      <c r="Q98" s="93"/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428</v>
      </c>
      <c r="B99" t="s">
        <v>465</v>
      </c>
      <c r="C99" s="93">
        <v>2025</v>
      </c>
      <c r="D99" t="s">
        <v>459</v>
      </c>
      <c r="E99" t="s">
        <v>470</v>
      </c>
      <c r="F99" s="97">
        <v>52</v>
      </c>
      <c r="G99" s="98">
        <v>50.8</v>
      </c>
      <c r="H99" s="98">
        <v>2.7</v>
      </c>
      <c r="I99" s="99">
        <v>0.4</v>
      </c>
      <c r="J99" s="97">
        <v>38</v>
      </c>
      <c r="K99" s="97">
        <v>64</v>
      </c>
      <c r="L99" t="s">
        <v>467</v>
      </c>
      <c r="M99" s="93">
        <v>3384</v>
      </c>
      <c r="N99" t="s">
        <v>473</v>
      </c>
      <c r="O99" s="97">
        <f t="shared" si="2"/>
        <v>2.3622047244094548</v>
      </c>
      <c r="P99" s="97">
        <f t="shared" si="3"/>
        <v>2.3622047244094548</v>
      </c>
      <c r="Q99" s="93"/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428</v>
      </c>
      <c r="B100" t="s">
        <v>465</v>
      </c>
      <c r="C100" s="93">
        <v>2025</v>
      </c>
      <c r="D100" t="s">
        <v>459</v>
      </c>
      <c r="E100" t="s">
        <v>471</v>
      </c>
      <c r="F100" s="97">
        <v>121</v>
      </c>
      <c r="G100" s="98">
        <v>120.8</v>
      </c>
      <c r="H100" s="98">
        <v>4.4000000000000004</v>
      </c>
      <c r="I100" s="99">
        <v>0</v>
      </c>
      <c r="J100" s="97">
        <v>90</v>
      </c>
      <c r="K100" s="97">
        <v>152</v>
      </c>
      <c r="L100" t="s">
        <v>467</v>
      </c>
      <c r="M100" s="93">
        <v>3376</v>
      </c>
      <c r="N100" t="s">
        <v>473</v>
      </c>
      <c r="O100" s="97">
        <f t="shared" si="2"/>
        <v>0.16556291390728714</v>
      </c>
      <c r="P100" s="97">
        <f t="shared" si="3"/>
        <v>0.16556291390728714</v>
      </c>
      <c r="Q100" s="93"/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428</v>
      </c>
      <c r="B101" t="s">
        <v>465</v>
      </c>
      <c r="C101" s="93">
        <v>2025</v>
      </c>
      <c r="D101" t="s">
        <v>459</v>
      </c>
      <c r="E101" t="s">
        <v>472</v>
      </c>
      <c r="F101" s="97">
        <v>291</v>
      </c>
      <c r="G101" s="98">
        <v>299.2</v>
      </c>
      <c r="H101" s="98">
        <v>9</v>
      </c>
      <c r="I101" s="99">
        <v>-0.9</v>
      </c>
      <c r="J101" s="97">
        <v>224</v>
      </c>
      <c r="K101" s="97">
        <v>375</v>
      </c>
      <c r="L101" t="s">
        <v>467</v>
      </c>
      <c r="M101" s="93">
        <v>3388</v>
      </c>
      <c r="N101" t="s">
        <v>473</v>
      </c>
      <c r="O101" s="97">
        <f t="shared" si="2"/>
        <v>-2.740641711229943</v>
      </c>
      <c r="P101" s="97">
        <f t="shared" si="3"/>
        <v>2.740641711229943</v>
      </c>
      <c r="Q101" s="93"/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428</v>
      </c>
      <c r="B102" t="s">
        <v>465</v>
      </c>
      <c r="C102" s="93">
        <v>2025</v>
      </c>
      <c r="D102" t="s">
        <v>460</v>
      </c>
      <c r="E102" t="s">
        <v>466</v>
      </c>
      <c r="F102" s="97">
        <v>16.399999999999999</v>
      </c>
      <c r="G102" s="98">
        <v>16.190000000000001</v>
      </c>
      <c r="H102" s="98">
        <v>0.11</v>
      </c>
      <c r="I102" s="99">
        <v>1.9</v>
      </c>
      <c r="J102" s="97">
        <v>15.8</v>
      </c>
      <c r="K102" s="97">
        <v>16.600000000000001</v>
      </c>
      <c r="L102" t="s">
        <v>467</v>
      </c>
      <c r="M102" s="93">
        <v>2837</v>
      </c>
      <c r="N102" t="s">
        <v>468</v>
      </c>
      <c r="O102" s="97">
        <f t="shared" si="2"/>
        <v>1.2970969734403786</v>
      </c>
      <c r="P102" s="97">
        <f t="shared" si="3"/>
        <v>1.2970969734403786</v>
      </c>
      <c r="Q102" s="93"/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428</v>
      </c>
      <c r="B103" t="s">
        <v>465</v>
      </c>
      <c r="C103" s="93">
        <v>2025</v>
      </c>
      <c r="D103" t="s">
        <v>460</v>
      </c>
      <c r="E103" t="s">
        <v>469</v>
      </c>
      <c r="F103" s="97">
        <v>15</v>
      </c>
      <c r="G103" s="98">
        <v>14.84</v>
      </c>
      <c r="H103" s="98">
        <v>0.13</v>
      </c>
      <c r="I103" s="99">
        <v>1.3</v>
      </c>
      <c r="J103" s="97">
        <v>14.4</v>
      </c>
      <c r="K103" s="97">
        <v>15.3</v>
      </c>
      <c r="L103" t="s">
        <v>467</v>
      </c>
      <c r="M103" s="93">
        <v>2842</v>
      </c>
      <c r="N103" t="s">
        <v>468</v>
      </c>
      <c r="O103" s="97">
        <f t="shared" si="2"/>
        <v>1.078167115902966</v>
      </c>
      <c r="P103" s="97">
        <f t="shared" si="3"/>
        <v>1.078167115902966</v>
      </c>
      <c r="Q103" s="93"/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428</v>
      </c>
      <c r="B104" t="s">
        <v>465</v>
      </c>
      <c r="C104" s="93">
        <v>2025</v>
      </c>
      <c r="D104" t="s">
        <v>460</v>
      </c>
      <c r="E104" t="s">
        <v>470</v>
      </c>
      <c r="F104" s="97">
        <v>18.899999999999999</v>
      </c>
      <c r="G104" s="98">
        <v>18.559999999999999</v>
      </c>
      <c r="H104" s="98">
        <v>0.13</v>
      </c>
      <c r="I104" s="99">
        <v>2.6</v>
      </c>
      <c r="J104" s="97">
        <v>18.100000000000001</v>
      </c>
      <c r="K104" s="97">
        <v>19</v>
      </c>
      <c r="L104" t="s">
        <v>467</v>
      </c>
      <c r="M104" s="93">
        <v>2836</v>
      </c>
      <c r="N104" t="s">
        <v>468</v>
      </c>
      <c r="O104" s="97">
        <f t="shared" si="2"/>
        <v>1.8318965517241375</v>
      </c>
      <c r="P104" s="97">
        <f t="shared" si="3"/>
        <v>1.8318965517241375</v>
      </c>
      <c r="Q104" s="93"/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428</v>
      </c>
      <c r="B105" t="s">
        <v>465</v>
      </c>
      <c r="C105" s="93">
        <v>2025</v>
      </c>
      <c r="D105" t="s">
        <v>460</v>
      </c>
      <c r="E105" t="s">
        <v>471</v>
      </c>
      <c r="F105" s="97">
        <v>15</v>
      </c>
      <c r="G105" s="98">
        <v>14.86</v>
      </c>
      <c r="H105" s="98">
        <v>0.12</v>
      </c>
      <c r="I105" s="99">
        <v>1.2</v>
      </c>
      <c r="J105" s="97">
        <v>14.5</v>
      </c>
      <c r="K105" s="97">
        <v>15.3</v>
      </c>
      <c r="L105" t="s">
        <v>467</v>
      </c>
      <c r="M105" s="93">
        <v>2827</v>
      </c>
      <c r="N105" t="s">
        <v>468</v>
      </c>
      <c r="O105" s="97">
        <f t="shared" si="2"/>
        <v>0.94212651413190152</v>
      </c>
      <c r="P105" s="97">
        <f t="shared" si="3"/>
        <v>0.94212651413190152</v>
      </c>
      <c r="Q105" s="93"/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428</v>
      </c>
      <c r="B106" t="s">
        <v>465</v>
      </c>
      <c r="C106" s="93">
        <v>2025</v>
      </c>
      <c r="D106" t="s">
        <v>460</v>
      </c>
      <c r="E106" t="s">
        <v>472</v>
      </c>
      <c r="F106" s="97">
        <v>17.899999999999999</v>
      </c>
      <c r="G106" s="98">
        <v>17.600000000000001</v>
      </c>
      <c r="H106" s="98">
        <v>0.13</v>
      </c>
      <c r="I106" s="99">
        <v>2.4</v>
      </c>
      <c r="J106" s="97">
        <v>17.2</v>
      </c>
      <c r="K106" s="97">
        <v>18</v>
      </c>
      <c r="L106" t="s">
        <v>467</v>
      </c>
      <c r="M106" s="93">
        <v>2832</v>
      </c>
      <c r="N106" t="s">
        <v>468</v>
      </c>
      <c r="O106" s="97">
        <f t="shared" si="2"/>
        <v>1.7045454545454382</v>
      </c>
      <c r="P106" s="97">
        <f t="shared" si="3"/>
        <v>1.7045454545454382</v>
      </c>
      <c r="Q106" s="93"/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428</v>
      </c>
      <c r="B107" t="s">
        <v>465</v>
      </c>
      <c r="C107" s="93">
        <v>2025</v>
      </c>
      <c r="D107" t="s">
        <v>461</v>
      </c>
      <c r="E107" t="s">
        <v>466</v>
      </c>
      <c r="F107" s="97">
        <v>4.3</v>
      </c>
      <c r="G107" s="98">
        <v>4.2569999999999997</v>
      </c>
      <c r="H107" s="98">
        <v>4.1000000000000002E-2</v>
      </c>
      <c r="I107" s="99">
        <v>1</v>
      </c>
      <c r="J107" s="97">
        <v>4.08</v>
      </c>
      <c r="K107" s="97">
        <v>4.43</v>
      </c>
      <c r="L107" t="s">
        <v>467</v>
      </c>
      <c r="M107" s="93">
        <v>3378</v>
      </c>
      <c r="N107" t="s">
        <v>479</v>
      </c>
      <c r="O107" s="97">
        <f t="shared" si="2"/>
        <v>1.0101010101010137</v>
      </c>
      <c r="P107" s="97">
        <f t="shared" si="3"/>
        <v>1.0101010101010137</v>
      </c>
      <c r="Q107" s="93"/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428</v>
      </c>
      <c r="B108" t="s">
        <v>465</v>
      </c>
      <c r="C108" s="93">
        <v>2025</v>
      </c>
      <c r="D108" t="s">
        <v>461</v>
      </c>
      <c r="E108" t="s">
        <v>469</v>
      </c>
      <c r="F108" s="97">
        <v>5.23</v>
      </c>
      <c r="G108" s="98">
        <v>5.2119999999999997</v>
      </c>
      <c r="H108" s="98">
        <v>5.0999999999999997E-2</v>
      </c>
      <c r="I108" s="99">
        <v>0.3</v>
      </c>
      <c r="J108" s="97">
        <v>5</v>
      </c>
      <c r="K108" s="97">
        <v>5.43</v>
      </c>
      <c r="L108" t="s">
        <v>467</v>
      </c>
      <c r="M108" s="93">
        <v>3377</v>
      </c>
      <c r="N108" t="s">
        <v>479</v>
      </c>
      <c r="O108" s="97">
        <f t="shared" si="2"/>
        <v>0.34535686876440297</v>
      </c>
      <c r="P108" s="97">
        <f t="shared" si="3"/>
        <v>0.34535686876440297</v>
      </c>
      <c r="Q108" s="93"/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428</v>
      </c>
      <c r="B109" t="s">
        <v>465</v>
      </c>
      <c r="C109" s="93">
        <v>2025</v>
      </c>
      <c r="D109" t="s">
        <v>461</v>
      </c>
      <c r="E109" t="s">
        <v>470</v>
      </c>
      <c r="F109" s="97">
        <v>2.2200000000000002</v>
      </c>
      <c r="G109" s="98">
        <v>2.2109999999999999</v>
      </c>
      <c r="H109" s="98">
        <v>2.8000000000000001E-2</v>
      </c>
      <c r="I109" s="99">
        <v>0.3</v>
      </c>
      <c r="J109" s="97">
        <v>2.12</v>
      </c>
      <c r="K109" s="97">
        <v>2.2999999999999998</v>
      </c>
      <c r="L109" t="s">
        <v>467</v>
      </c>
      <c r="M109" s="93">
        <v>3382</v>
      </c>
      <c r="N109" t="s">
        <v>479</v>
      </c>
      <c r="O109" s="97">
        <f t="shared" si="2"/>
        <v>0.40705563093624342</v>
      </c>
      <c r="P109" s="97">
        <f t="shared" si="3"/>
        <v>0.40705563093624342</v>
      </c>
      <c r="Q109" s="93"/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428</v>
      </c>
      <c r="B110" t="s">
        <v>465</v>
      </c>
      <c r="C110" s="93">
        <v>2025</v>
      </c>
      <c r="D110" t="s">
        <v>461</v>
      </c>
      <c r="E110" t="s">
        <v>471</v>
      </c>
      <c r="F110" s="97">
        <v>5.31</v>
      </c>
      <c r="G110" s="98">
        <v>5.2350000000000003</v>
      </c>
      <c r="H110" s="98">
        <v>0.05</v>
      </c>
      <c r="I110" s="99">
        <v>1.5</v>
      </c>
      <c r="J110" s="97">
        <v>5.0199999999999996</v>
      </c>
      <c r="K110" s="97">
        <v>5.45</v>
      </c>
      <c r="L110" t="s">
        <v>467</v>
      </c>
      <c r="M110" s="93">
        <v>3373</v>
      </c>
      <c r="N110" t="s">
        <v>479</v>
      </c>
      <c r="O110" s="97">
        <f t="shared" si="2"/>
        <v>1.4326647564469779</v>
      </c>
      <c r="P110" s="97">
        <f t="shared" si="3"/>
        <v>1.4326647564469779</v>
      </c>
      <c r="Q110" s="93"/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428</v>
      </c>
      <c r="B111" t="s">
        <v>465</v>
      </c>
      <c r="C111" s="93">
        <v>2025</v>
      </c>
      <c r="D111" t="s">
        <v>461</v>
      </c>
      <c r="E111" t="s">
        <v>472</v>
      </c>
      <c r="F111" s="97">
        <v>2.42</v>
      </c>
      <c r="G111" s="98">
        <v>2.4</v>
      </c>
      <c r="H111" s="98">
        <v>0.03</v>
      </c>
      <c r="I111" s="99">
        <v>0.7</v>
      </c>
      <c r="J111" s="97">
        <v>2.2999999999999998</v>
      </c>
      <c r="K111" s="97">
        <v>2.5</v>
      </c>
      <c r="L111" t="s">
        <v>467</v>
      </c>
      <c r="M111" s="93">
        <v>3386</v>
      </c>
      <c r="N111" t="s">
        <v>479</v>
      </c>
      <c r="O111" s="97">
        <f t="shared" si="2"/>
        <v>0.83333333333333415</v>
      </c>
      <c r="P111" s="97">
        <f t="shared" si="3"/>
        <v>0.83333333333333415</v>
      </c>
      <c r="Q111" s="93"/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428</v>
      </c>
      <c r="B112" t="s">
        <v>465</v>
      </c>
      <c r="C112" s="93">
        <v>2025</v>
      </c>
      <c r="D112" t="s">
        <v>462</v>
      </c>
      <c r="E112" t="s">
        <v>466</v>
      </c>
      <c r="F112" s="97">
        <v>6.2</v>
      </c>
      <c r="G112" s="98">
        <v>6.27</v>
      </c>
      <c r="H112" s="98">
        <v>0.12</v>
      </c>
      <c r="I112" s="99">
        <v>-0.6</v>
      </c>
      <c r="J112" s="97">
        <v>5.6</v>
      </c>
      <c r="K112" s="97">
        <v>6.9</v>
      </c>
      <c r="L112" t="s">
        <v>467</v>
      </c>
      <c r="M112" s="93">
        <v>3391</v>
      </c>
      <c r="N112" t="s">
        <v>473</v>
      </c>
      <c r="O112" s="97">
        <f t="shared" si="2"/>
        <v>-1.1164274322168963</v>
      </c>
      <c r="P112" s="97">
        <f t="shared" si="3"/>
        <v>1.1164274322168963</v>
      </c>
      <c r="Q112" s="93"/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428</v>
      </c>
      <c r="B113" t="s">
        <v>465</v>
      </c>
      <c r="C113" s="93">
        <v>2025</v>
      </c>
      <c r="D113" t="s">
        <v>462</v>
      </c>
      <c r="E113" t="s">
        <v>469</v>
      </c>
      <c r="F113" s="97">
        <v>16.899999999999999</v>
      </c>
      <c r="G113" s="98">
        <v>17.149999999999999</v>
      </c>
      <c r="H113" s="98">
        <v>0.27</v>
      </c>
      <c r="I113" s="99">
        <v>-0.9</v>
      </c>
      <c r="J113" s="97">
        <v>15.4</v>
      </c>
      <c r="K113" s="97">
        <v>18.899999999999999</v>
      </c>
      <c r="L113" t="s">
        <v>467</v>
      </c>
      <c r="M113" s="93">
        <v>3383</v>
      </c>
      <c r="N113" t="s">
        <v>473</v>
      </c>
      <c r="O113" s="97">
        <f t="shared" si="2"/>
        <v>-1.457725947521866</v>
      </c>
      <c r="P113" s="97">
        <f t="shared" si="3"/>
        <v>1.457725947521866</v>
      </c>
      <c r="Q113" s="93"/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428</v>
      </c>
      <c r="B114" t="s">
        <v>465</v>
      </c>
      <c r="C114" s="93">
        <v>2025</v>
      </c>
      <c r="D114" t="s">
        <v>462</v>
      </c>
      <c r="E114" t="s">
        <v>470</v>
      </c>
      <c r="F114" s="97">
        <v>2.7</v>
      </c>
      <c r="G114" s="98">
        <v>2.83</v>
      </c>
      <c r="H114" s="98">
        <v>7.0000000000000007E-2</v>
      </c>
      <c r="I114" s="99">
        <v>-1.8</v>
      </c>
      <c r="J114" s="97">
        <v>2.5</v>
      </c>
      <c r="K114" s="97">
        <v>3.2</v>
      </c>
      <c r="L114" t="s">
        <v>467</v>
      </c>
      <c r="M114" s="93">
        <v>3378</v>
      </c>
      <c r="N114" t="s">
        <v>473</v>
      </c>
      <c r="O114" s="97">
        <f t="shared" si="2"/>
        <v>-4.5936395759717277</v>
      </c>
      <c r="P114" s="97">
        <f t="shared" si="3"/>
        <v>4.5936395759717277</v>
      </c>
      <c r="Q114" s="93"/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428</v>
      </c>
      <c r="B115" t="s">
        <v>465</v>
      </c>
      <c r="C115" s="93">
        <v>2025</v>
      </c>
      <c r="D115" t="s">
        <v>462</v>
      </c>
      <c r="E115" t="s">
        <v>471</v>
      </c>
      <c r="F115" s="97">
        <v>2.9</v>
      </c>
      <c r="G115" s="98">
        <v>2.9</v>
      </c>
      <c r="H115" s="98">
        <v>0.08</v>
      </c>
      <c r="I115" s="99">
        <v>0</v>
      </c>
      <c r="J115" s="97">
        <v>2.6</v>
      </c>
      <c r="K115" s="97">
        <v>3.2</v>
      </c>
      <c r="L115" t="s">
        <v>467</v>
      </c>
      <c r="M115" s="93">
        <v>3396</v>
      </c>
      <c r="N115" t="s">
        <v>473</v>
      </c>
      <c r="O115" s="97">
        <f t="shared" si="2"/>
        <v>0</v>
      </c>
      <c r="P115" s="97">
        <f t="shared" si="3"/>
        <v>0</v>
      </c>
      <c r="Q115" s="93"/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428</v>
      </c>
      <c r="B116" t="s">
        <v>465</v>
      </c>
      <c r="C116" s="93">
        <v>2025</v>
      </c>
      <c r="D116" t="s">
        <v>462</v>
      </c>
      <c r="E116" t="s">
        <v>472</v>
      </c>
      <c r="F116" s="97">
        <v>7.6</v>
      </c>
      <c r="G116" s="98">
        <v>7.86</v>
      </c>
      <c r="H116" s="98">
        <v>0.14000000000000001</v>
      </c>
      <c r="I116" s="99">
        <v>-1.8</v>
      </c>
      <c r="J116" s="97">
        <v>7</v>
      </c>
      <c r="K116" s="97">
        <v>8.6999999999999993</v>
      </c>
      <c r="L116" t="s">
        <v>467</v>
      </c>
      <c r="M116" s="93">
        <v>3386</v>
      </c>
      <c r="N116" t="s">
        <v>473</v>
      </c>
      <c r="O116" s="97">
        <f t="shared" si="2"/>
        <v>-3.3078880407124771</v>
      </c>
      <c r="P116" s="97">
        <f t="shared" si="3"/>
        <v>3.3078880407124771</v>
      </c>
      <c r="Q116" s="93"/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428</v>
      </c>
      <c r="B117" t="s">
        <v>465</v>
      </c>
      <c r="C117" s="93">
        <v>2025</v>
      </c>
      <c r="D117" t="s">
        <v>463</v>
      </c>
      <c r="E117" t="s">
        <v>466</v>
      </c>
      <c r="F117" s="97">
        <v>0.38</v>
      </c>
      <c r="G117" s="98">
        <v>0.377</v>
      </c>
      <c r="H117" s="98">
        <v>2.1999999999999999E-2</v>
      </c>
      <c r="I117" s="99">
        <v>0.1</v>
      </c>
      <c r="J117" s="97"/>
      <c r="K117" s="97"/>
      <c r="L117" t="s">
        <v>475</v>
      </c>
      <c r="M117" s="93">
        <v>2919</v>
      </c>
      <c r="N117" t="s">
        <v>473</v>
      </c>
      <c r="O117" s="97">
        <f t="shared" si="2"/>
        <v>0.79575596816976202</v>
      </c>
      <c r="P117" s="97">
        <f t="shared" si="3"/>
        <v>0.79575596816976202</v>
      </c>
      <c r="Q117" s="93"/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NAO AVALIADO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428</v>
      </c>
      <c r="B118" t="s">
        <v>465</v>
      </c>
      <c r="C118" s="93">
        <v>2025</v>
      </c>
      <c r="D118" t="s">
        <v>463</v>
      </c>
      <c r="E118" t="s">
        <v>469</v>
      </c>
      <c r="F118" s="97">
        <v>1.03</v>
      </c>
      <c r="G118" s="98">
        <v>1.0049999999999999</v>
      </c>
      <c r="H118" s="98">
        <v>3.6999999999999998E-2</v>
      </c>
      <c r="I118" s="99">
        <v>0.7</v>
      </c>
      <c r="J118" s="97"/>
      <c r="K118" s="97"/>
      <c r="L118" t="s">
        <v>475</v>
      </c>
      <c r="M118" s="93">
        <v>2919</v>
      </c>
      <c r="N118" t="s">
        <v>473</v>
      </c>
      <c r="O118" s="97">
        <f t="shared" si="2"/>
        <v>2.4875621890547399</v>
      </c>
      <c r="P118" s="97">
        <f t="shared" si="3"/>
        <v>2.4875621890547399</v>
      </c>
      <c r="Q118" s="93"/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NAO AVALIADO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428</v>
      </c>
      <c r="B119" t="s">
        <v>465</v>
      </c>
      <c r="C119" s="93">
        <v>2025</v>
      </c>
      <c r="D119" t="s">
        <v>463</v>
      </c>
      <c r="E119" t="s">
        <v>470</v>
      </c>
      <c r="F119" s="97">
        <v>0.13</v>
      </c>
      <c r="G119" s="98">
        <v>0.13900000000000001</v>
      </c>
      <c r="H119" s="98">
        <v>1.4E-2</v>
      </c>
      <c r="I119" s="99">
        <v>-0.6</v>
      </c>
      <c r="J119" s="97"/>
      <c r="K119" s="97"/>
      <c r="L119" t="s">
        <v>475</v>
      </c>
      <c r="M119" s="93">
        <v>2925</v>
      </c>
      <c r="N119" t="s">
        <v>473</v>
      </c>
      <c r="O119" s="97">
        <f t="shared" si="2"/>
        <v>-6.474820143884898</v>
      </c>
      <c r="P119" s="97">
        <f t="shared" si="3"/>
        <v>6.474820143884898</v>
      </c>
      <c r="Q119" s="93"/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NAO AVALIADO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428</v>
      </c>
      <c r="B120" t="s">
        <v>465</v>
      </c>
      <c r="C120" s="93">
        <v>2025</v>
      </c>
      <c r="D120" t="s">
        <v>463</v>
      </c>
      <c r="E120" t="s">
        <v>471</v>
      </c>
      <c r="F120" s="97">
        <v>0</v>
      </c>
      <c r="G120" s="98">
        <v>2E-3</v>
      </c>
      <c r="H120" s="98">
        <v>4.0000000000000001E-3</v>
      </c>
      <c r="I120" s="99">
        <v>-0.5</v>
      </c>
      <c r="J120" s="97"/>
      <c r="K120" s="97"/>
      <c r="L120" t="s">
        <v>475</v>
      </c>
      <c r="M120" s="93">
        <v>2936</v>
      </c>
      <c r="N120" t="s">
        <v>473</v>
      </c>
      <c r="O120" s="97">
        <f t="shared" si="2"/>
        <v>-100</v>
      </c>
      <c r="P120" s="97">
        <f t="shared" si="3"/>
        <v>100</v>
      </c>
      <c r="Q120" s="93"/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NAO AVALIADO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428</v>
      </c>
      <c r="B121" t="s">
        <v>465</v>
      </c>
      <c r="C121" s="93">
        <v>2025</v>
      </c>
      <c r="D121" t="s">
        <v>463</v>
      </c>
      <c r="E121" t="s">
        <v>472</v>
      </c>
      <c r="F121" s="97">
        <v>0.01</v>
      </c>
      <c r="G121" s="98">
        <v>5.0000000000000001E-3</v>
      </c>
      <c r="H121" s="98">
        <v>6.0000000000000001E-3</v>
      </c>
      <c r="I121" s="99">
        <v>0.8</v>
      </c>
      <c r="J121" s="97"/>
      <c r="K121" s="97"/>
      <c r="L121" t="s">
        <v>475</v>
      </c>
      <c r="M121" s="93">
        <v>2962</v>
      </c>
      <c r="N121" t="s">
        <v>473</v>
      </c>
      <c r="O121" s="97">
        <f t="shared" si="2"/>
        <v>100</v>
      </c>
      <c r="P121" s="97">
        <f t="shared" si="3"/>
        <v>100</v>
      </c>
      <c r="Q121" s="93"/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NAO AVALIADO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428</v>
      </c>
      <c r="B122" t="s">
        <v>465</v>
      </c>
      <c r="C122" s="93">
        <v>2025</v>
      </c>
      <c r="D122" t="s">
        <v>464</v>
      </c>
      <c r="E122" t="s">
        <v>466</v>
      </c>
      <c r="F122" s="97">
        <v>6.1</v>
      </c>
      <c r="G122" s="98">
        <v>6.02</v>
      </c>
      <c r="H122" s="98">
        <v>0.35</v>
      </c>
      <c r="I122" s="99">
        <v>0.2</v>
      </c>
      <c r="J122" s="97"/>
      <c r="K122" s="97"/>
      <c r="L122" t="s">
        <v>475</v>
      </c>
      <c r="M122" s="93">
        <v>3044</v>
      </c>
      <c r="N122" t="s">
        <v>480</v>
      </c>
      <c r="O122" s="97">
        <f t="shared" si="2"/>
        <v>1.328903654485051</v>
      </c>
      <c r="P122" s="97">
        <f t="shared" si="3"/>
        <v>1.328903654485051</v>
      </c>
      <c r="Q122" s="93"/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NAO AVALIADO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428</v>
      </c>
      <c r="B123" t="s">
        <v>465</v>
      </c>
      <c r="C123" s="93">
        <v>2025</v>
      </c>
      <c r="D123" t="s">
        <v>464</v>
      </c>
      <c r="E123" t="s">
        <v>469</v>
      </c>
      <c r="F123" s="97">
        <v>6.1</v>
      </c>
      <c r="G123" s="98">
        <v>5.87</v>
      </c>
      <c r="H123" s="98">
        <v>0.21</v>
      </c>
      <c r="I123" s="99">
        <v>1.1000000000000001</v>
      </c>
      <c r="J123" s="97"/>
      <c r="K123" s="97"/>
      <c r="L123" t="s">
        <v>475</v>
      </c>
      <c r="M123" s="93">
        <v>3048</v>
      </c>
      <c r="N123" t="s">
        <v>480</v>
      </c>
      <c r="O123" s="97">
        <f t="shared" si="2"/>
        <v>3.918228279386704</v>
      </c>
      <c r="P123" s="97">
        <f t="shared" si="3"/>
        <v>3.918228279386704</v>
      </c>
      <c r="Q123" s="93"/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NAO AVALIADO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428</v>
      </c>
      <c r="B124" t="s">
        <v>465</v>
      </c>
      <c r="C124" s="93">
        <v>2025</v>
      </c>
      <c r="D124" t="s">
        <v>464</v>
      </c>
      <c r="E124" t="s">
        <v>470</v>
      </c>
      <c r="F124" s="97">
        <v>4.9000000000000004</v>
      </c>
      <c r="G124" s="98">
        <v>4.91</v>
      </c>
      <c r="H124" s="98">
        <v>0.48</v>
      </c>
      <c r="I124" s="99">
        <v>0</v>
      </c>
      <c r="J124" s="97"/>
      <c r="K124" s="97"/>
      <c r="L124" t="s">
        <v>475</v>
      </c>
      <c r="M124" s="93">
        <v>3045</v>
      </c>
      <c r="N124" t="s">
        <v>480</v>
      </c>
      <c r="O124" s="97">
        <f t="shared" si="2"/>
        <v>-0.20366598778003639</v>
      </c>
      <c r="P124" s="97">
        <f t="shared" si="3"/>
        <v>0.20366598778003639</v>
      </c>
      <c r="Q124" s="93"/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NAO AVALIADO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428</v>
      </c>
      <c r="B125" t="s">
        <v>465</v>
      </c>
      <c r="C125" s="93">
        <v>2025</v>
      </c>
      <c r="D125" t="s">
        <v>464</v>
      </c>
      <c r="E125" t="s">
        <v>471</v>
      </c>
      <c r="F125" s="97">
        <v>0</v>
      </c>
      <c r="G125" s="98">
        <v>0.05</v>
      </c>
      <c r="H125" s="98">
        <v>0.12</v>
      </c>
      <c r="I125" s="99">
        <v>-0.4</v>
      </c>
      <c r="J125" s="97"/>
      <c r="K125" s="97"/>
      <c r="L125" t="s">
        <v>475</v>
      </c>
      <c r="M125" s="93">
        <v>3078</v>
      </c>
      <c r="N125" t="s">
        <v>480</v>
      </c>
      <c r="O125" s="97">
        <f t="shared" si="2"/>
        <v>-100</v>
      </c>
      <c r="P125" s="97">
        <f t="shared" si="3"/>
        <v>100</v>
      </c>
      <c r="Q125" s="93"/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NAO AVALIADO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428</v>
      </c>
      <c r="B126" t="s">
        <v>465</v>
      </c>
      <c r="C126" s="93">
        <v>2025</v>
      </c>
      <c r="D126" t="s">
        <v>464</v>
      </c>
      <c r="E126" t="s">
        <v>472</v>
      </c>
      <c r="F126" s="97">
        <v>0.1</v>
      </c>
      <c r="G126" s="98">
        <v>0.04</v>
      </c>
      <c r="H126" s="98">
        <v>0.05</v>
      </c>
      <c r="I126" s="99">
        <v>1.2</v>
      </c>
      <c r="J126" s="97"/>
      <c r="K126" s="97"/>
      <c r="L126" t="s">
        <v>475</v>
      </c>
      <c r="M126" s="93">
        <v>3008</v>
      </c>
      <c r="N126" t="s">
        <v>480</v>
      </c>
      <c r="O126" s="97">
        <f t="shared" si="2"/>
        <v>150</v>
      </c>
      <c r="P126" s="97">
        <f t="shared" si="3"/>
        <v>150</v>
      </c>
      <c r="Q126" s="93"/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NAO AVALIADO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428</v>
      </c>
      <c r="B127" t="s">
        <v>481</v>
      </c>
      <c r="C127" s="93">
        <v>2025</v>
      </c>
      <c r="D127" t="s">
        <v>444</v>
      </c>
      <c r="E127" t="s">
        <v>482</v>
      </c>
      <c r="F127" s="97">
        <v>5</v>
      </c>
      <c r="G127" s="98">
        <v>4.82</v>
      </c>
      <c r="H127" s="98">
        <v>0.12</v>
      </c>
      <c r="I127" s="99">
        <v>1.5</v>
      </c>
      <c r="J127" s="97">
        <v>4.4000000000000004</v>
      </c>
      <c r="K127" s="97">
        <v>5.2</v>
      </c>
      <c r="L127" t="s">
        <v>467</v>
      </c>
      <c r="M127" s="93">
        <v>3381</v>
      </c>
      <c r="N127" t="s">
        <v>468</v>
      </c>
      <c r="O127" s="97">
        <f t="shared" si="2"/>
        <v>3.7344398340248901</v>
      </c>
      <c r="P127" s="97">
        <f t="shared" si="3"/>
        <v>3.7344398340248901</v>
      </c>
      <c r="Q127" s="93"/>
      <c r="S127" t="str">
        <f>IF($W127&lt;&gt;"NAO ACEITO","",COUNTIFS($W$2:$W127,"NAO ACEITO"))</f>
        <v/>
      </c>
      <c r="T127">
        <f>IF($B127="","",IF(COUNTIF($B$2:$B127,$B127)=1,MAX($T$1:$T126)+1,""))</f>
        <v>2</v>
      </c>
      <c r="U127" t="str">
        <f>IF($D127="","",IF(COUNTIF($D$2:$D127,$D127)=1,MAX($U$1:$U126)+1,""))</f>
        <v/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428</v>
      </c>
      <c r="B128" t="s">
        <v>481</v>
      </c>
      <c r="C128" s="93">
        <v>2025</v>
      </c>
      <c r="D128" t="s">
        <v>444</v>
      </c>
      <c r="E128" t="s">
        <v>483</v>
      </c>
      <c r="F128" s="97">
        <v>4.8</v>
      </c>
      <c r="G128" s="98">
        <v>4.8099999999999996</v>
      </c>
      <c r="H128" s="98">
        <v>0.17</v>
      </c>
      <c r="I128" s="99">
        <v>0</v>
      </c>
      <c r="J128" s="97">
        <v>4.2</v>
      </c>
      <c r="K128" s="97">
        <v>5.4</v>
      </c>
      <c r="L128" t="s">
        <v>467</v>
      </c>
      <c r="M128" s="93">
        <v>3392</v>
      </c>
      <c r="N128" t="s">
        <v>468</v>
      </c>
      <c r="O128" s="97">
        <f t="shared" si="2"/>
        <v>-0.2079002079002035</v>
      </c>
      <c r="P128" s="97">
        <f t="shared" si="3"/>
        <v>0.2079002079002035</v>
      </c>
      <c r="Q128" s="93"/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428</v>
      </c>
      <c r="B129" t="s">
        <v>481</v>
      </c>
      <c r="C129" s="93">
        <v>2025</v>
      </c>
      <c r="D129" t="s">
        <v>444</v>
      </c>
      <c r="E129" t="s">
        <v>484</v>
      </c>
      <c r="F129" s="97">
        <v>4.5999999999999996</v>
      </c>
      <c r="G129" s="98">
        <v>4.8099999999999996</v>
      </c>
      <c r="H129" s="98">
        <v>0.12</v>
      </c>
      <c r="I129" s="99">
        <v>-1.7</v>
      </c>
      <c r="J129" s="97">
        <v>4.4000000000000004</v>
      </c>
      <c r="K129" s="97">
        <v>5.2</v>
      </c>
      <c r="L129" t="s">
        <v>467</v>
      </c>
      <c r="M129" s="93">
        <v>3386</v>
      </c>
      <c r="N129" t="s">
        <v>468</v>
      </c>
      <c r="O129" s="97">
        <f t="shared" si="2"/>
        <v>-4.365904365904365</v>
      </c>
      <c r="P129" s="97">
        <f t="shared" si="3"/>
        <v>4.365904365904365</v>
      </c>
      <c r="Q129" s="93"/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428</v>
      </c>
      <c r="B130" t="s">
        <v>481</v>
      </c>
      <c r="C130" s="93">
        <v>2025</v>
      </c>
      <c r="D130" t="s">
        <v>444</v>
      </c>
      <c r="E130" t="s">
        <v>485</v>
      </c>
      <c r="F130" s="97">
        <v>4.9000000000000004</v>
      </c>
      <c r="G130" s="98">
        <v>4.8099999999999996</v>
      </c>
      <c r="H130" s="98">
        <v>0.13</v>
      </c>
      <c r="I130" s="99">
        <v>0.7</v>
      </c>
      <c r="J130" s="97">
        <v>4.4000000000000004</v>
      </c>
      <c r="K130" s="97">
        <v>5.2</v>
      </c>
      <c r="L130" t="s">
        <v>467</v>
      </c>
      <c r="M130" s="93">
        <v>3385</v>
      </c>
      <c r="N130" t="s">
        <v>468</v>
      </c>
      <c r="O130" s="97">
        <f t="shared" ref="O130:O193" si="4">IFERROR((F130-G130)/G130*100,"")</f>
        <v>1.8711018711018867</v>
      </c>
      <c r="P130" s="97">
        <f t="shared" ref="P130:P193" si="5">IF(O130="","",ABS(O130))</f>
        <v>1.8711018711018867</v>
      </c>
      <c r="Q130" s="93"/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428</v>
      </c>
      <c r="B131" t="s">
        <v>481</v>
      </c>
      <c r="C131" s="93">
        <v>2025</v>
      </c>
      <c r="D131" t="s">
        <v>444</v>
      </c>
      <c r="E131" t="s">
        <v>486</v>
      </c>
      <c r="F131" s="97">
        <v>5</v>
      </c>
      <c r="G131" s="98">
        <v>4.8</v>
      </c>
      <c r="H131" s="98">
        <v>0.17</v>
      </c>
      <c r="I131" s="99">
        <v>1.2</v>
      </c>
      <c r="J131" s="97">
        <v>4.2</v>
      </c>
      <c r="K131" s="97">
        <v>5.4</v>
      </c>
      <c r="L131" t="s">
        <v>467</v>
      </c>
      <c r="M131" s="93">
        <v>3381</v>
      </c>
      <c r="N131" t="s">
        <v>468</v>
      </c>
      <c r="O131" s="97">
        <f t="shared" si="4"/>
        <v>4.1666666666666705</v>
      </c>
      <c r="P131" s="97">
        <f t="shared" si="5"/>
        <v>4.1666666666666705</v>
      </c>
      <c r="Q131" s="93"/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428</v>
      </c>
      <c r="B132" t="s">
        <v>481</v>
      </c>
      <c r="C132" s="93">
        <v>2025</v>
      </c>
      <c r="D132" t="s">
        <v>445</v>
      </c>
      <c r="E132" t="s">
        <v>482</v>
      </c>
      <c r="F132" s="97">
        <v>0.37</v>
      </c>
      <c r="G132" s="98">
        <v>0.36899999999999999</v>
      </c>
      <c r="H132" s="98">
        <v>1.2999999999999999E-2</v>
      </c>
      <c r="I132" s="99">
        <v>0</v>
      </c>
      <c r="J132" s="97">
        <v>0.33</v>
      </c>
      <c r="K132" s="97">
        <v>0.41</v>
      </c>
      <c r="L132" t="s">
        <v>467</v>
      </c>
      <c r="M132" s="93">
        <v>3389</v>
      </c>
      <c r="N132" t="s">
        <v>473</v>
      </c>
      <c r="O132" s="97">
        <f t="shared" si="4"/>
        <v>0.27100271002710052</v>
      </c>
      <c r="P132" s="97">
        <f t="shared" si="5"/>
        <v>0.27100271002710052</v>
      </c>
      <c r="Q132" s="93"/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 t="str">
        <f>IF($D132="","",IF(COUNTIF($D$2:$D132,$D132)=1,MAX($U$1:$U131)+1,""))</f>
        <v/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428</v>
      </c>
      <c r="B133" t="s">
        <v>481</v>
      </c>
      <c r="C133" s="93">
        <v>2025</v>
      </c>
      <c r="D133" t="s">
        <v>445</v>
      </c>
      <c r="E133" t="s">
        <v>483</v>
      </c>
      <c r="F133" s="97">
        <v>0.13</v>
      </c>
      <c r="G133" s="98">
        <v>0.13600000000000001</v>
      </c>
      <c r="H133" s="98">
        <v>7.0000000000000001E-3</v>
      </c>
      <c r="I133" s="99">
        <v>-0.9</v>
      </c>
      <c r="J133" s="97">
        <v>0.11</v>
      </c>
      <c r="K133" s="97">
        <v>0.16</v>
      </c>
      <c r="L133" t="s">
        <v>467</v>
      </c>
      <c r="M133" s="93">
        <v>3391</v>
      </c>
      <c r="N133" t="s">
        <v>473</v>
      </c>
      <c r="O133" s="97">
        <f t="shared" si="4"/>
        <v>-4.4117647058823568</v>
      </c>
      <c r="P133" s="97">
        <f t="shared" si="5"/>
        <v>4.4117647058823568</v>
      </c>
      <c r="Q133" s="93"/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428</v>
      </c>
      <c r="B134" t="s">
        <v>481</v>
      </c>
      <c r="C134" s="93">
        <v>2025</v>
      </c>
      <c r="D134" t="s">
        <v>445</v>
      </c>
      <c r="E134" t="s">
        <v>484</v>
      </c>
      <c r="F134" s="97">
        <v>0.78</v>
      </c>
      <c r="G134" s="98">
        <v>0.80900000000000005</v>
      </c>
      <c r="H134" s="98">
        <v>2.3E-2</v>
      </c>
      <c r="I134" s="99">
        <v>-1.3</v>
      </c>
      <c r="J134" s="97">
        <v>0.73</v>
      </c>
      <c r="K134" s="97">
        <v>0.88</v>
      </c>
      <c r="L134" t="s">
        <v>467</v>
      </c>
      <c r="M134" s="93">
        <v>3373</v>
      </c>
      <c r="N134" t="s">
        <v>473</v>
      </c>
      <c r="O134" s="97">
        <f t="shared" si="4"/>
        <v>-3.5846724351050714</v>
      </c>
      <c r="P134" s="97">
        <f t="shared" si="5"/>
        <v>3.5846724351050714</v>
      </c>
      <c r="Q134" s="93"/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428</v>
      </c>
      <c r="B135" t="s">
        <v>481</v>
      </c>
      <c r="C135" s="93">
        <v>2025</v>
      </c>
      <c r="D135" t="s">
        <v>445</v>
      </c>
      <c r="E135" t="s">
        <v>485</v>
      </c>
      <c r="F135" s="97">
        <v>0.33</v>
      </c>
      <c r="G135" s="98">
        <v>0.32900000000000001</v>
      </c>
      <c r="H135" s="98">
        <v>1.0999999999999999E-2</v>
      </c>
      <c r="I135" s="99">
        <v>0.1</v>
      </c>
      <c r="J135" s="97">
        <v>0.28999999999999998</v>
      </c>
      <c r="K135" s="97">
        <v>0.37</v>
      </c>
      <c r="L135" t="s">
        <v>467</v>
      </c>
      <c r="M135" s="93">
        <v>3381</v>
      </c>
      <c r="N135" t="s">
        <v>473</v>
      </c>
      <c r="O135" s="97">
        <f t="shared" si="4"/>
        <v>0.30395136778115528</v>
      </c>
      <c r="P135" s="97">
        <f t="shared" si="5"/>
        <v>0.30395136778115528</v>
      </c>
      <c r="Q135" s="93"/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428</v>
      </c>
      <c r="B136" t="s">
        <v>481</v>
      </c>
      <c r="C136" s="93">
        <v>2025</v>
      </c>
      <c r="D136" t="s">
        <v>445</v>
      </c>
      <c r="E136" t="s">
        <v>486</v>
      </c>
      <c r="F136" s="97">
        <v>0.14000000000000001</v>
      </c>
      <c r="G136" s="98">
        <v>0.13600000000000001</v>
      </c>
      <c r="H136" s="98">
        <v>7.0000000000000001E-3</v>
      </c>
      <c r="I136" s="99">
        <v>0.6</v>
      </c>
      <c r="J136" s="97">
        <v>0.11</v>
      </c>
      <c r="K136" s="97">
        <v>0.16</v>
      </c>
      <c r="L136" t="s">
        <v>467</v>
      </c>
      <c r="M136" s="93">
        <v>3381</v>
      </c>
      <c r="N136" t="s">
        <v>473</v>
      </c>
      <c r="O136" s="97">
        <f t="shared" si="4"/>
        <v>2.9411764705882377</v>
      </c>
      <c r="P136" s="97">
        <f t="shared" si="5"/>
        <v>2.9411764705882377</v>
      </c>
      <c r="Q136" s="93"/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428</v>
      </c>
      <c r="B137" t="s">
        <v>481</v>
      </c>
      <c r="C137" s="93">
        <v>2025</v>
      </c>
      <c r="D137" t="s">
        <v>446</v>
      </c>
      <c r="E137" t="s">
        <v>482</v>
      </c>
      <c r="F137" s="97">
        <v>12</v>
      </c>
      <c r="G137" s="98">
        <v>10.64</v>
      </c>
      <c r="H137" s="98">
        <v>0.82</v>
      </c>
      <c r="I137" s="99">
        <v>1.7</v>
      </c>
      <c r="J137" s="97">
        <v>8.1</v>
      </c>
      <c r="K137" s="97">
        <v>13.2</v>
      </c>
      <c r="L137" t="s">
        <v>467</v>
      </c>
      <c r="M137" s="93">
        <v>3402</v>
      </c>
      <c r="N137" t="s">
        <v>468</v>
      </c>
      <c r="O137" s="97">
        <f t="shared" si="4"/>
        <v>12.781954887218038</v>
      </c>
      <c r="P137" s="97">
        <f t="shared" si="5"/>
        <v>12.781954887218038</v>
      </c>
      <c r="Q137" s="93"/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 t="str">
        <f>IF($D137="","",IF(COUNTIF($D$2:$D137,$D137)=1,MAX($U$1:$U136)+1,""))</f>
        <v/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428</v>
      </c>
      <c r="B138" t="s">
        <v>481</v>
      </c>
      <c r="C138" s="93">
        <v>2025</v>
      </c>
      <c r="D138" t="s">
        <v>446</v>
      </c>
      <c r="E138" t="s">
        <v>483</v>
      </c>
      <c r="F138" s="97">
        <v>11</v>
      </c>
      <c r="G138" s="98">
        <v>9.9499999999999993</v>
      </c>
      <c r="H138" s="98">
        <v>0.7</v>
      </c>
      <c r="I138" s="99">
        <v>1.5</v>
      </c>
      <c r="J138" s="97">
        <v>7.8</v>
      </c>
      <c r="K138" s="97">
        <v>12.4</v>
      </c>
      <c r="L138" t="s">
        <v>467</v>
      </c>
      <c r="M138" s="93">
        <v>3401</v>
      </c>
      <c r="N138" t="s">
        <v>468</v>
      </c>
      <c r="O138" s="97">
        <f t="shared" si="4"/>
        <v>10.552763819095485</v>
      </c>
      <c r="P138" s="97">
        <f t="shared" si="5"/>
        <v>10.552763819095485</v>
      </c>
      <c r="Q138" s="93"/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428</v>
      </c>
      <c r="B139" t="s">
        <v>481</v>
      </c>
      <c r="C139" s="93">
        <v>2025</v>
      </c>
      <c r="D139" t="s">
        <v>446</v>
      </c>
      <c r="E139" t="s">
        <v>484</v>
      </c>
      <c r="F139" s="97">
        <v>12.1</v>
      </c>
      <c r="G139" s="98">
        <v>11.57</v>
      </c>
      <c r="H139" s="98">
        <v>0.81</v>
      </c>
      <c r="I139" s="99">
        <v>0.6</v>
      </c>
      <c r="J139" s="97">
        <v>9.1</v>
      </c>
      <c r="K139" s="97">
        <v>14.1</v>
      </c>
      <c r="L139" t="s">
        <v>467</v>
      </c>
      <c r="M139" s="93">
        <v>3402</v>
      </c>
      <c r="N139" t="s">
        <v>468</v>
      </c>
      <c r="O139" s="97">
        <f t="shared" si="4"/>
        <v>4.58081244598098</v>
      </c>
      <c r="P139" s="97">
        <f t="shared" si="5"/>
        <v>4.58081244598098</v>
      </c>
      <c r="Q139" s="93"/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428</v>
      </c>
      <c r="B140" t="s">
        <v>481</v>
      </c>
      <c r="C140" s="93">
        <v>2025</v>
      </c>
      <c r="D140" t="s">
        <v>446</v>
      </c>
      <c r="E140" t="s">
        <v>485</v>
      </c>
      <c r="F140" s="97">
        <v>9.9</v>
      </c>
      <c r="G140" s="98">
        <v>10.77</v>
      </c>
      <c r="H140" s="98">
        <v>0.74</v>
      </c>
      <c r="I140" s="99">
        <v>-1.2</v>
      </c>
      <c r="J140" s="97">
        <v>8.5</v>
      </c>
      <c r="K140" s="97">
        <v>13</v>
      </c>
      <c r="L140" t="s">
        <v>467</v>
      </c>
      <c r="M140" s="93">
        <v>3396</v>
      </c>
      <c r="N140" t="s">
        <v>468</v>
      </c>
      <c r="O140" s="97">
        <f t="shared" si="4"/>
        <v>-8.0779944289693528</v>
      </c>
      <c r="P140" s="97">
        <f t="shared" si="5"/>
        <v>8.0779944289693528</v>
      </c>
      <c r="Q140" s="93"/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428</v>
      </c>
      <c r="B141" t="s">
        <v>481</v>
      </c>
      <c r="C141" s="93">
        <v>2025</v>
      </c>
      <c r="D141" t="s">
        <v>446</v>
      </c>
      <c r="E141" t="s">
        <v>486</v>
      </c>
      <c r="F141" s="97">
        <v>10.1</v>
      </c>
      <c r="G141" s="98">
        <v>10.65</v>
      </c>
      <c r="H141" s="98">
        <v>0.85</v>
      </c>
      <c r="I141" s="99">
        <v>-0.7</v>
      </c>
      <c r="J141" s="97">
        <v>8.1</v>
      </c>
      <c r="K141" s="97">
        <v>13.2</v>
      </c>
      <c r="L141" t="s">
        <v>467</v>
      </c>
      <c r="M141" s="93">
        <v>3400</v>
      </c>
      <c r="N141" t="s">
        <v>468</v>
      </c>
      <c r="O141" s="97">
        <f t="shared" si="4"/>
        <v>-5.1643192488262972</v>
      </c>
      <c r="P141" s="97">
        <f t="shared" si="5"/>
        <v>5.1643192488262972</v>
      </c>
      <c r="Q141" s="93"/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428</v>
      </c>
      <c r="B142" t="s">
        <v>481</v>
      </c>
      <c r="C142" s="93">
        <v>2025</v>
      </c>
      <c r="D142" t="s">
        <v>447</v>
      </c>
      <c r="E142" t="s">
        <v>482</v>
      </c>
      <c r="F142" s="97">
        <v>0.89</v>
      </c>
      <c r="G142" s="98">
        <v>0.81499999999999995</v>
      </c>
      <c r="H142" s="98">
        <v>6.5000000000000002E-2</v>
      </c>
      <c r="I142" s="99">
        <v>1.2</v>
      </c>
      <c r="J142" s="97">
        <v>0.62</v>
      </c>
      <c r="K142" s="97">
        <v>1.01</v>
      </c>
      <c r="L142" t="s">
        <v>467</v>
      </c>
      <c r="M142" s="93">
        <v>3397</v>
      </c>
      <c r="N142" t="s">
        <v>473</v>
      </c>
      <c r="O142" s="97">
        <f t="shared" si="4"/>
        <v>9.2024539877300704</v>
      </c>
      <c r="P142" s="97">
        <f t="shared" si="5"/>
        <v>9.2024539877300704</v>
      </c>
      <c r="Q142" s="93"/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 t="str">
        <f>IF($D142="","",IF(COUNTIF($D$2:$D142,$D142)=1,MAX($U$1:$U141)+1,""))</f>
        <v/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428</v>
      </c>
      <c r="B143" t="s">
        <v>481</v>
      </c>
      <c r="C143" s="93">
        <v>2025</v>
      </c>
      <c r="D143" t="s">
        <v>447</v>
      </c>
      <c r="E143" t="s">
        <v>483</v>
      </c>
      <c r="F143" s="97">
        <v>0.3</v>
      </c>
      <c r="G143" s="98">
        <v>0.28100000000000003</v>
      </c>
      <c r="H143" s="98">
        <v>2.1000000000000001E-2</v>
      </c>
      <c r="I143" s="99">
        <v>0.9</v>
      </c>
      <c r="J143" s="97">
        <v>0.21</v>
      </c>
      <c r="K143" s="97">
        <v>0.35</v>
      </c>
      <c r="L143" t="s">
        <v>467</v>
      </c>
      <c r="M143" s="93">
        <v>3398</v>
      </c>
      <c r="N143" t="s">
        <v>473</v>
      </c>
      <c r="O143" s="97">
        <f t="shared" si="4"/>
        <v>6.7615658362989173</v>
      </c>
      <c r="P143" s="97">
        <f t="shared" si="5"/>
        <v>6.7615658362989173</v>
      </c>
      <c r="Q143" s="93"/>
      <c r="S143" t="str">
        <f>IF($W143&lt;&gt;"NAO ACEITO","",COUNTIFS($W$2:$W143,"NAO ACEITO"))</f>
        <v/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ACEITO</v>
      </c>
      <c r="X143" t="str">
        <f>IF(OR($D143="",$W143&lt;&gt;"NAO ACEITO"),"",IF(COUNTIFS($D$2:$D143,$D143,$W$2:$W143,"NAO ACEITO")=1,1,0))</f>
        <v/>
      </c>
    </row>
    <row r="144" spans="1:24" x14ac:dyDescent="0.25">
      <c r="A144" t="s">
        <v>428</v>
      </c>
      <c r="B144" t="s">
        <v>481</v>
      </c>
      <c r="C144" s="93">
        <v>2025</v>
      </c>
      <c r="D144" t="s">
        <v>447</v>
      </c>
      <c r="E144" t="s">
        <v>484</v>
      </c>
      <c r="F144" s="97">
        <v>2.0299999999999998</v>
      </c>
      <c r="G144" s="98">
        <v>1.9510000000000001</v>
      </c>
      <c r="H144" s="98">
        <v>0.13900000000000001</v>
      </c>
      <c r="I144" s="99">
        <v>0.6</v>
      </c>
      <c r="J144" s="97">
        <v>1.53</v>
      </c>
      <c r="K144" s="97">
        <v>2.37</v>
      </c>
      <c r="L144" t="s">
        <v>467</v>
      </c>
      <c r="M144" s="93">
        <v>3394</v>
      </c>
      <c r="N144" t="s">
        <v>473</v>
      </c>
      <c r="O144" s="97">
        <f t="shared" si="4"/>
        <v>4.0492055356227441</v>
      </c>
      <c r="P144" s="97">
        <f t="shared" si="5"/>
        <v>4.0492055356227441</v>
      </c>
      <c r="Q144" s="93"/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428</v>
      </c>
      <c r="B145" t="s">
        <v>481</v>
      </c>
      <c r="C145" s="93">
        <v>2025</v>
      </c>
      <c r="D145" t="s">
        <v>447</v>
      </c>
      <c r="E145" t="s">
        <v>485</v>
      </c>
      <c r="F145" s="97">
        <v>0.67</v>
      </c>
      <c r="G145" s="98">
        <v>0.73699999999999999</v>
      </c>
      <c r="H145" s="98">
        <v>5.2999999999999999E-2</v>
      </c>
      <c r="I145" s="99">
        <v>-1.3</v>
      </c>
      <c r="J145" s="97">
        <v>0.56999999999999995</v>
      </c>
      <c r="K145" s="97">
        <v>0.9</v>
      </c>
      <c r="L145" t="s">
        <v>467</v>
      </c>
      <c r="M145" s="93">
        <v>3391</v>
      </c>
      <c r="N145" t="s">
        <v>473</v>
      </c>
      <c r="O145" s="97">
        <f t="shared" si="4"/>
        <v>-9.0909090909090846</v>
      </c>
      <c r="P145" s="97">
        <f t="shared" si="5"/>
        <v>9.0909090909090846</v>
      </c>
      <c r="Q145" s="93"/>
      <c r="S145" t="str">
        <f>IF($W145&lt;&gt;"NAO ACEITO","",COUNTIFS($W$2:$W145,"NAO ACEITO"))</f>
        <v/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ACEITO</v>
      </c>
      <c r="X145" t="str">
        <f>IF(OR($D145="",$W145&lt;&gt;"NAO ACEITO"),"",IF(COUNTIFS($D$2:$D145,$D145,$W$2:$W145,"NAO ACEITO")=1,1,0))</f>
        <v/>
      </c>
    </row>
    <row r="146" spans="1:24" x14ac:dyDescent="0.25">
      <c r="A146" t="s">
        <v>428</v>
      </c>
      <c r="B146" t="s">
        <v>481</v>
      </c>
      <c r="C146" s="93">
        <v>2025</v>
      </c>
      <c r="D146" t="s">
        <v>447</v>
      </c>
      <c r="E146" t="s">
        <v>486</v>
      </c>
      <c r="F146" s="97">
        <v>0.28000000000000003</v>
      </c>
      <c r="G146" s="98">
        <v>0.30199999999999999</v>
      </c>
      <c r="H146" s="98">
        <v>2.5000000000000001E-2</v>
      </c>
      <c r="I146" s="99">
        <v>-0.9</v>
      </c>
      <c r="J146" s="97">
        <v>0.22</v>
      </c>
      <c r="K146" s="97">
        <v>0.38</v>
      </c>
      <c r="L146" t="s">
        <v>467</v>
      </c>
      <c r="M146" s="93">
        <v>3393</v>
      </c>
      <c r="N146" t="s">
        <v>473</v>
      </c>
      <c r="O146" s="97">
        <f t="shared" si="4"/>
        <v>-7.2847682119205182</v>
      </c>
      <c r="P146" s="97">
        <f t="shared" si="5"/>
        <v>7.2847682119205182</v>
      </c>
      <c r="Q146" s="93"/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428</v>
      </c>
      <c r="B147" t="s">
        <v>481</v>
      </c>
      <c r="C147" s="93">
        <v>2025</v>
      </c>
      <c r="D147" t="s">
        <v>448</v>
      </c>
      <c r="E147" t="s">
        <v>482</v>
      </c>
      <c r="F147" s="97">
        <v>17.8</v>
      </c>
      <c r="G147" s="98">
        <v>17.61</v>
      </c>
      <c r="H147" s="98">
        <v>0.28000000000000003</v>
      </c>
      <c r="I147" s="99">
        <v>0.7</v>
      </c>
      <c r="J147" s="97">
        <v>16.899999999999999</v>
      </c>
      <c r="K147" s="97">
        <v>18.32</v>
      </c>
      <c r="L147" t="s">
        <v>467</v>
      </c>
      <c r="M147" s="93">
        <v>3348</v>
      </c>
      <c r="N147" t="s">
        <v>468</v>
      </c>
      <c r="O147" s="97">
        <f t="shared" si="4"/>
        <v>1.0789324247586671</v>
      </c>
      <c r="P147" s="97">
        <f t="shared" si="5"/>
        <v>1.0789324247586671</v>
      </c>
      <c r="Q147" s="93"/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 t="str">
        <f>IF($D147="","",IF(COUNTIF($D$2:$D147,$D147)=1,MAX($U$1:$U146)+1,""))</f>
        <v/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428</v>
      </c>
      <c r="B148" t="s">
        <v>481</v>
      </c>
      <c r="C148" s="93">
        <v>2025</v>
      </c>
      <c r="D148" t="s">
        <v>448</v>
      </c>
      <c r="E148" t="s">
        <v>483</v>
      </c>
      <c r="F148" s="97">
        <v>16.7</v>
      </c>
      <c r="G148" s="98">
        <v>16.510000000000002</v>
      </c>
      <c r="H148" s="98">
        <v>0.27500000000000002</v>
      </c>
      <c r="I148" s="99">
        <v>0.7</v>
      </c>
      <c r="J148" s="97">
        <v>15.84</v>
      </c>
      <c r="K148" s="97">
        <v>17.18</v>
      </c>
      <c r="L148" t="s">
        <v>467</v>
      </c>
      <c r="M148" s="93">
        <v>3346</v>
      </c>
      <c r="N148" t="s">
        <v>468</v>
      </c>
      <c r="O148" s="97">
        <f t="shared" si="4"/>
        <v>1.1508176862507431</v>
      </c>
      <c r="P148" s="97">
        <f t="shared" si="5"/>
        <v>1.1508176862507431</v>
      </c>
      <c r="Q148" s="93"/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428</v>
      </c>
      <c r="B149" t="s">
        <v>481</v>
      </c>
      <c r="C149" s="93">
        <v>2025</v>
      </c>
      <c r="D149" t="s">
        <v>448</v>
      </c>
      <c r="E149" t="s">
        <v>484</v>
      </c>
      <c r="F149" s="97">
        <v>47.9</v>
      </c>
      <c r="G149" s="98">
        <v>46.999000000000002</v>
      </c>
      <c r="H149" s="98">
        <v>0.64</v>
      </c>
      <c r="I149" s="99">
        <v>1.4</v>
      </c>
      <c r="J149" s="97">
        <v>45.11</v>
      </c>
      <c r="K149" s="97">
        <v>48.88</v>
      </c>
      <c r="L149" t="s">
        <v>467</v>
      </c>
      <c r="M149" s="93">
        <v>3343</v>
      </c>
      <c r="N149" t="s">
        <v>468</v>
      </c>
      <c r="O149" s="97">
        <f t="shared" si="4"/>
        <v>1.9170620651503143</v>
      </c>
      <c r="P149" s="97">
        <f t="shared" si="5"/>
        <v>1.9170620651503143</v>
      </c>
      <c r="Q149" s="93"/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428</v>
      </c>
      <c r="B150" t="s">
        <v>481</v>
      </c>
      <c r="C150" s="93">
        <v>2025</v>
      </c>
      <c r="D150" t="s">
        <v>448</v>
      </c>
      <c r="E150" t="s">
        <v>485</v>
      </c>
      <c r="F150" s="97">
        <v>37.4</v>
      </c>
      <c r="G150" s="98">
        <v>36.682000000000002</v>
      </c>
      <c r="H150" s="98">
        <v>0.50800000000000001</v>
      </c>
      <c r="I150" s="99">
        <v>1.4</v>
      </c>
      <c r="J150" s="97">
        <v>35.21</v>
      </c>
      <c r="K150" s="97">
        <v>38.15</v>
      </c>
      <c r="L150" t="s">
        <v>467</v>
      </c>
      <c r="M150" s="93">
        <v>3342</v>
      </c>
      <c r="N150" t="s">
        <v>468</v>
      </c>
      <c r="O150" s="97">
        <f t="shared" si="4"/>
        <v>1.9573632844446771</v>
      </c>
      <c r="P150" s="97">
        <f t="shared" si="5"/>
        <v>1.9573632844446771</v>
      </c>
      <c r="Q150" s="93"/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428</v>
      </c>
      <c r="B151" t="s">
        <v>481</v>
      </c>
      <c r="C151" s="93">
        <v>2025</v>
      </c>
      <c r="D151" t="s">
        <v>448</v>
      </c>
      <c r="E151" t="s">
        <v>486</v>
      </c>
      <c r="F151" s="97">
        <v>44.5</v>
      </c>
      <c r="G151" s="98">
        <v>43.874000000000002</v>
      </c>
      <c r="H151" s="98">
        <v>0.59399999999999997</v>
      </c>
      <c r="I151" s="99">
        <v>1.1000000000000001</v>
      </c>
      <c r="J151" s="97">
        <v>42.11</v>
      </c>
      <c r="K151" s="97">
        <v>45.63</v>
      </c>
      <c r="L151" t="s">
        <v>467</v>
      </c>
      <c r="M151" s="93">
        <v>3335</v>
      </c>
      <c r="N151" t="s">
        <v>468</v>
      </c>
      <c r="O151" s="97">
        <f t="shared" si="4"/>
        <v>1.4268131467383818</v>
      </c>
      <c r="P151" s="97">
        <f t="shared" si="5"/>
        <v>1.4268131467383818</v>
      </c>
      <c r="Q151" s="93"/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428</v>
      </c>
      <c r="B152" t="s">
        <v>481</v>
      </c>
      <c r="C152" s="93">
        <v>2025</v>
      </c>
      <c r="D152" t="s">
        <v>449</v>
      </c>
      <c r="E152" t="s">
        <v>482</v>
      </c>
      <c r="F152" s="97">
        <v>6.2</v>
      </c>
      <c r="G152" s="98">
        <v>6.12</v>
      </c>
      <c r="H152" s="98">
        <v>0.08</v>
      </c>
      <c r="I152" s="99">
        <v>1</v>
      </c>
      <c r="J152" s="97">
        <v>5.8</v>
      </c>
      <c r="K152" s="97">
        <v>6.4</v>
      </c>
      <c r="L152" t="s">
        <v>467</v>
      </c>
      <c r="M152" s="93">
        <v>3492</v>
      </c>
      <c r="N152" t="s">
        <v>474</v>
      </c>
      <c r="O152" s="97">
        <f t="shared" si="4"/>
        <v>1.3071895424836613</v>
      </c>
      <c r="P152" s="97">
        <f t="shared" si="5"/>
        <v>1.3071895424836613</v>
      </c>
      <c r="Q152" s="93"/>
      <c r="S152" t="str">
        <f>IF($W152&lt;&gt;"NAO ACEITO","",COUNTIFS($W$2:$W152,"NAO ACEITO"))</f>
        <v/>
      </c>
      <c r="T152" t="str">
        <f>IF($B152="","",IF(COUNTIF($B$2:$B152,$B152)=1,MAX($T$1:$T151)+1,""))</f>
        <v/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428</v>
      </c>
      <c r="B153" t="s">
        <v>481</v>
      </c>
      <c r="C153" s="93">
        <v>2025</v>
      </c>
      <c r="D153" t="s">
        <v>449</v>
      </c>
      <c r="E153" t="s">
        <v>483</v>
      </c>
      <c r="F153" s="97">
        <v>5.5</v>
      </c>
      <c r="G153" s="98">
        <v>5.51</v>
      </c>
      <c r="H153" s="98">
        <v>7.0000000000000007E-2</v>
      </c>
      <c r="I153" s="99">
        <v>-0.2</v>
      </c>
      <c r="J153" s="97">
        <v>5.2</v>
      </c>
      <c r="K153" s="97">
        <v>5.8</v>
      </c>
      <c r="L153" t="s">
        <v>467</v>
      </c>
      <c r="M153" s="93">
        <v>3505</v>
      </c>
      <c r="N153" t="s">
        <v>474</v>
      </c>
      <c r="O153" s="97">
        <f t="shared" si="4"/>
        <v>-0.1814882032667838</v>
      </c>
      <c r="P153" s="97">
        <f t="shared" si="5"/>
        <v>0.1814882032667838</v>
      </c>
      <c r="Q153" s="93"/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428</v>
      </c>
      <c r="B154" t="s">
        <v>481</v>
      </c>
      <c r="C154" s="93">
        <v>2025</v>
      </c>
      <c r="D154" t="s">
        <v>449</v>
      </c>
      <c r="E154" t="s">
        <v>484</v>
      </c>
      <c r="F154" s="97">
        <v>16.5</v>
      </c>
      <c r="G154" s="98">
        <v>16.3</v>
      </c>
      <c r="H154" s="98">
        <v>0.15</v>
      </c>
      <c r="I154" s="99">
        <v>1.3</v>
      </c>
      <c r="J154" s="97">
        <v>15.6</v>
      </c>
      <c r="K154" s="97">
        <v>17</v>
      </c>
      <c r="L154" t="s">
        <v>467</v>
      </c>
      <c r="M154" s="93">
        <v>3499</v>
      </c>
      <c r="N154" t="s">
        <v>474</v>
      </c>
      <c r="O154" s="97">
        <f t="shared" si="4"/>
        <v>1.2269938650306704</v>
      </c>
      <c r="P154" s="97">
        <f t="shared" si="5"/>
        <v>1.2269938650306704</v>
      </c>
      <c r="Q154" s="93"/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428</v>
      </c>
      <c r="B155" t="s">
        <v>481</v>
      </c>
      <c r="C155" s="93">
        <v>2025</v>
      </c>
      <c r="D155" t="s">
        <v>449</v>
      </c>
      <c r="E155" t="s">
        <v>485</v>
      </c>
      <c r="F155" s="97">
        <v>12.8</v>
      </c>
      <c r="G155" s="98">
        <v>12.68</v>
      </c>
      <c r="H155" s="98">
        <v>0.12</v>
      </c>
      <c r="I155" s="99">
        <v>1</v>
      </c>
      <c r="J155" s="97">
        <v>12.1</v>
      </c>
      <c r="K155" s="97">
        <v>13.2</v>
      </c>
      <c r="L155" t="s">
        <v>467</v>
      </c>
      <c r="M155" s="93">
        <v>3507</v>
      </c>
      <c r="N155" t="s">
        <v>474</v>
      </c>
      <c r="O155" s="97">
        <f t="shared" si="4"/>
        <v>0.94637223974764184</v>
      </c>
      <c r="P155" s="97">
        <f t="shared" si="5"/>
        <v>0.94637223974764184</v>
      </c>
      <c r="Q155" s="93"/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428</v>
      </c>
      <c r="B156" t="s">
        <v>481</v>
      </c>
      <c r="C156" s="93">
        <v>2025</v>
      </c>
      <c r="D156" t="s">
        <v>449</v>
      </c>
      <c r="E156" t="s">
        <v>486</v>
      </c>
      <c r="F156" s="97">
        <v>15.5</v>
      </c>
      <c r="G156" s="98">
        <v>15.21</v>
      </c>
      <c r="H156" s="98">
        <v>0.14000000000000001</v>
      </c>
      <c r="I156" s="99">
        <v>2.1</v>
      </c>
      <c r="J156" s="97">
        <v>14.5</v>
      </c>
      <c r="K156" s="97">
        <v>15.9</v>
      </c>
      <c r="L156" t="s">
        <v>467</v>
      </c>
      <c r="M156" s="93">
        <v>3500</v>
      </c>
      <c r="N156" t="s">
        <v>474</v>
      </c>
      <c r="O156" s="97">
        <f t="shared" si="4"/>
        <v>1.906640368178824</v>
      </c>
      <c r="P156" s="97">
        <f t="shared" si="5"/>
        <v>1.906640368178824</v>
      </c>
      <c r="Q156" s="93"/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428</v>
      </c>
      <c r="B157" t="s">
        <v>481</v>
      </c>
      <c r="C157" s="93">
        <v>2025</v>
      </c>
      <c r="D157" t="s">
        <v>450</v>
      </c>
      <c r="E157" t="s">
        <v>482</v>
      </c>
      <c r="F157" s="97">
        <v>11.3</v>
      </c>
      <c r="G157" s="98">
        <v>11.37</v>
      </c>
      <c r="H157" s="98">
        <v>0.34</v>
      </c>
      <c r="I157" s="99">
        <v>-0.2</v>
      </c>
      <c r="J157" s="97"/>
      <c r="K157" s="97"/>
      <c r="L157" t="s">
        <v>475</v>
      </c>
      <c r="M157" s="93">
        <v>3220</v>
      </c>
      <c r="N157" t="s">
        <v>468</v>
      </c>
      <c r="O157" s="97">
        <f t="shared" si="4"/>
        <v>-0.61565523306946801</v>
      </c>
      <c r="P157" s="97">
        <f t="shared" si="5"/>
        <v>0.61565523306946801</v>
      </c>
      <c r="Q157" s="93"/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NAO AVALIADO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428</v>
      </c>
      <c r="B158" t="s">
        <v>481</v>
      </c>
      <c r="C158" s="93">
        <v>2025</v>
      </c>
      <c r="D158" t="s">
        <v>450</v>
      </c>
      <c r="E158" t="s">
        <v>483</v>
      </c>
      <c r="F158" s="97">
        <v>10.3</v>
      </c>
      <c r="G158" s="98">
        <v>10.39</v>
      </c>
      <c r="H158" s="98">
        <v>0.37</v>
      </c>
      <c r="I158" s="99">
        <v>-0.2</v>
      </c>
      <c r="J158" s="97"/>
      <c r="K158" s="97"/>
      <c r="L158" t="s">
        <v>475</v>
      </c>
      <c r="M158" s="93">
        <v>3215</v>
      </c>
      <c r="N158" t="s">
        <v>468</v>
      </c>
      <c r="O158" s="97">
        <f t="shared" si="4"/>
        <v>-0.86621751684311699</v>
      </c>
      <c r="P158" s="97">
        <f t="shared" si="5"/>
        <v>0.86621751684311699</v>
      </c>
      <c r="Q158" s="93"/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NAO AVALIADO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428</v>
      </c>
      <c r="B159" t="s">
        <v>481</v>
      </c>
      <c r="C159" s="93">
        <v>2025</v>
      </c>
      <c r="D159" t="s">
        <v>450</v>
      </c>
      <c r="E159" t="s">
        <v>484</v>
      </c>
      <c r="F159" s="97">
        <v>12</v>
      </c>
      <c r="G159" s="98">
        <v>12.22</v>
      </c>
      <c r="H159" s="98">
        <v>0.35</v>
      </c>
      <c r="I159" s="99">
        <v>-0.6</v>
      </c>
      <c r="J159" s="97"/>
      <c r="K159" s="97"/>
      <c r="L159" t="s">
        <v>475</v>
      </c>
      <c r="M159" s="93">
        <v>3217</v>
      </c>
      <c r="N159" t="s">
        <v>468</v>
      </c>
      <c r="O159" s="97">
        <f t="shared" si="4"/>
        <v>-1.8003273322422311</v>
      </c>
      <c r="P159" s="97">
        <f t="shared" si="5"/>
        <v>1.8003273322422311</v>
      </c>
      <c r="Q159" s="93"/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NAO AVALIADO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428</v>
      </c>
      <c r="B160" t="s">
        <v>481</v>
      </c>
      <c r="C160" s="93">
        <v>2025</v>
      </c>
      <c r="D160" t="s">
        <v>450</v>
      </c>
      <c r="E160" t="s">
        <v>485</v>
      </c>
      <c r="F160" s="97">
        <v>11.3</v>
      </c>
      <c r="G160" s="98">
        <v>11.3</v>
      </c>
      <c r="H160" s="98">
        <v>0.34</v>
      </c>
      <c r="I160" s="99">
        <v>0</v>
      </c>
      <c r="J160" s="97"/>
      <c r="K160" s="97"/>
      <c r="L160" t="s">
        <v>475</v>
      </c>
      <c r="M160" s="93">
        <v>3217</v>
      </c>
      <c r="N160" t="s">
        <v>468</v>
      </c>
      <c r="O160" s="97">
        <f t="shared" si="4"/>
        <v>0</v>
      </c>
      <c r="P160" s="97">
        <f t="shared" si="5"/>
        <v>0</v>
      </c>
      <c r="Q160" s="93"/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NAO AVALIADO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428</v>
      </c>
      <c r="B161" t="s">
        <v>481</v>
      </c>
      <c r="C161" s="93">
        <v>2025</v>
      </c>
      <c r="D161" t="s">
        <v>450</v>
      </c>
      <c r="E161" t="s">
        <v>486</v>
      </c>
      <c r="F161" s="97">
        <v>11.2</v>
      </c>
      <c r="G161" s="98">
        <v>11.38</v>
      </c>
      <c r="H161" s="98">
        <v>0.41</v>
      </c>
      <c r="I161" s="99">
        <v>-0.4</v>
      </c>
      <c r="J161" s="97"/>
      <c r="K161" s="97"/>
      <c r="L161" t="s">
        <v>475</v>
      </c>
      <c r="M161" s="93">
        <v>3217</v>
      </c>
      <c r="N161" t="s">
        <v>468</v>
      </c>
      <c r="O161" s="97">
        <f t="shared" si="4"/>
        <v>-1.5817223198594152</v>
      </c>
      <c r="P161" s="97">
        <f t="shared" si="5"/>
        <v>1.5817223198594152</v>
      </c>
      <c r="Q161" s="93"/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NAO AVALIADO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428</v>
      </c>
      <c r="B162" t="s">
        <v>481</v>
      </c>
      <c r="C162" s="93">
        <v>2025</v>
      </c>
      <c r="D162" t="s">
        <v>451</v>
      </c>
      <c r="E162" t="s">
        <v>482</v>
      </c>
      <c r="F162" s="97">
        <v>0.84</v>
      </c>
      <c r="G162" s="98">
        <v>0.871</v>
      </c>
      <c r="H162" s="98">
        <v>3.1E-2</v>
      </c>
      <c r="I162" s="99">
        <v>-1</v>
      </c>
      <c r="J162" s="97"/>
      <c r="K162" s="97"/>
      <c r="L162" t="s">
        <v>475</v>
      </c>
      <c r="M162" s="93">
        <v>3198</v>
      </c>
      <c r="N162" t="s">
        <v>473</v>
      </c>
      <c r="O162" s="97">
        <f t="shared" si="4"/>
        <v>-3.5591274397244579</v>
      </c>
      <c r="P162" s="97">
        <f t="shared" si="5"/>
        <v>3.5591274397244579</v>
      </c>
      <c r="Q162" s="93"/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NAO AVALIADO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428</v>
      </c>
      <c r="B163" t="s">
        <v>481</v>
      </c>
      <c r="C163" s="93">
        <v>2025</v>
      </c>
      <c r="D163" t="s">
        <v>451</v>
      </c>
      <c r="E163" t="s">
        <v>483</v>
      </c>
      <c r="F163" s="97">
        <v>0.28000000000000003</v>
      </c>
      <c r="G163" s="98">
        <v>0.29399999999999998</v>
      </c>
      <c r="H163" s="98">
        <v>1.2999999999999999E-2</v>
      </c>
      <c r="I163" s="99">
        <v>-1.1000000000000001</v>
      </c>
      <c r="J163" s="97"/>
      <c r="K163" s="97"/>
      <c r="L163" t="s">
        <v>475</v>
      </c>
      <c r="M163" s="93">
        <v>3197</v>
      </c>
      <c r="N163" t="s">
        <v>473</v>
      </c>
      <c r="O163" s="97">
        <f t="shared" si="4"/>
        <v>-4.7619047619047477</v>
      </c>
      <c r="P163" s="97">
        <f t="shared" si="5"/>
        <v>4.7619047619047477</v>
      </c>
      <c r="Q163" s="93"/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NAO AVALIADO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428</v>
      </c>
      <c r="B164" t="s">
        <v>481</v>
      </c>
      <c r="C164" s="93">
        <v>2025</v>
      </c>
      <c r="D164" t="s">
        <v>451</v>
      </c>
      <c r="E164" t="s">
        <v>484</v>
      </c>
      <c r="F164" s="97">
        <v>2.0099999999999998</v>
      </c>
      <c r="G164" s="98">
        <v>2.0590000000000002</v>
      </c>
      <c r="H164" s="98">
        <v>6.6000000000000003E-2</v>
      </c>
      <c r="I164" s="99">
        <v>-0.7</v>
      </c>
      <c r="J164" s="97"/>
      <c r="K164" s="97"/>
      <c r="L164" t="s">
        <v>475</v>
      </c>
      <c r="M164" s="93">
        <v>3191</v>
      </c>
      <c r="N164" t="s">
        <v>473</v>
      </c>
      <c r="O164" s="97">
        <f t="shared" si="4"/>
        <v>-2.3797960174842339</v>
      </c>
      <c r="P164" s="97">
        <f t="shared" si="5"/>
        <v>2.3797960174842339</v>
      </c>
      <c r="Q164" s="93"/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NAO AVALIADO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428</v>
      </c>
      <c r="B165" t="s">
        <v>481</v>
      </c>
      <c r="C165" s="93">
        <v>2025</v>
      </c>
      <c r="D165" t="s">
        <v>451</v>
      </c>
      <c r="E165" t="s">
        <v>485</v>
      </c>
      <c r="F165" s="97">
        <v>0.76</v>
      </c>
      <c r="G165" s="98">
        <v>0.77300000000000002</v>
      </c>
      <c r="H165" s="98">
        <v>2.7E-2</v>
      </c>
      <c r="I165" s="99">
        <v>-0.5</v>
      </c>
      <c r="J165" s="97"/>
      <c r="K165" s="97"/>
      <c r="L165" t="s">
        <v>475</v>
      </c>
      <c r="M165" s="93">
        <v>3192</v>
      </c>
      <c r="N165" t="s">
        <v>473</v>
      </c>
      <c r="O165" s="97">
        <f t="shared" si="4"/>
        <v>-1.6817593790426923</v>
      </c>
      <c r="P165" s="97">
        <f t="shared" si="5"/>
        <v>1.6817593790426923</v>
      </c>
      <c r="Q165" s="93"/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NAO AVALIADO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428</v>
      </c>
      <c r="B166" t="s">
        <v>481</v>
      </c>
      <c r="C166" s="93">
        <v>2025</v>
      </c>
      <c r="D166" t="s">
        <v>451</v>
      </c>
      <c r="E166" t="s">
        <v>486</v>
      </c>
      <c r="F166" s="97">
        <v>0.31</v>
      </c>
      <c r="G166" s="98">
        <v>0.32200000000000001</v>
      </c>
      <c r="H166" s="98">
        <v>1.4E-2</v>
      </c>
      <c r="I166" s="99">
        <v>-0.9</v>
      </c>
      <c r="J166" s="97"/>
      <c r="K166" s="97"/>
      <c r="L166" t="s">
        <v>475</v>
      </c>
      <c r="M166" s="93">
        <v>3198</v>
      </c>
      <c r="N166" t="s">
        <v>473</v>
      </c>
      <c r="O166" s="97">
        <f t="shared" si="4"/>
        <v>-3.7267080745341645</v>
      </c>
      <c r="P166" s="97">
        <f t="shared" si="5"/>
        <v>3.7267080745341645</v>
      </c>
      <c r="Q166" s="93"/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NAO AVALIADO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428</v>
      </c>
      <c r="B167" t="s">
        <v>481</v>
      </c>
      <c r="C167" s="93">
        <v>2025</v>
      </c>
      <c r="D167" t="s">
        <v>452</v>
      </c>
      <c r="E167" t="s">
        <v>482</v>
      </c>
      <c r="F167" s="97">
        <v>20</v>
      </c>
      <c r="G167" s="98">
        <v>20.010000000000002</v>
      </c>
      <c r="H167" s="98">
        <v>0.79</v>
      </c>
      <c r="I167" s="99">
        <v>0</v>
      </c>
      <c r="J167" s="97"/>
      <c r="K167" s="97"/>
      <c r="L167" t="s">
        <v>475</v>
      </c>
      <c r="M167" s="93">
        <v>2451</v>
      </c>
      <c r="N167" t="s">
        <v>468</v>
      </c>
      <c r="O167" s="97">
        <f t="shared" si="4"/>
        <v>-4.9975012493760927E-2</v>
      </c>
      <c r="P167" s="97">
        <f t="shared" si="5"/>
        <v>4.9975012493760927E-2</v>
      </c>
      <c r="Q167" s="93"/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NAO AVALIADO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428</v>
      </c>
      <c r="B168" t="s">
        <v>481</v>
      </c>
      <c r="C168" s="93">
        <v>2025</v>
      </c>
      <c r="D168" t="s">
        <v>452</v>
      </c>
      <c r="E168" t="s">
        <v>483</v>
      </c>
      <c r="F168" s="97">
        <v>20</v>
      </c>
      <c r="G168" s="98">
        <v>20</v>
      </c>
      <c r="H168" s="98">
        <v>0.56999999999999995</v>
      </c>
      <c r="I168" s="99">
        <v>0</v>
      </c>
      <c r="J168" s="97"/>
      <c r="K168" s="97"/>
      <c r="L168" t="s">
        <v>475</v>
      </c>
      <c r="M168" s="93">
        <v>2450</v>
      </c>
      <c r="N168" t="s">
        <v>468</v>
      </c>
      <c r="O168" s="97">
        <f t="shared" si="4"/>
        <v>0</v>
      </c>
      <c r="P168" s="97">
        <f t="shared" si="5"/>
        <v>0</v>
      </c>
      <c r="Q168" s="93"/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NAO AVALIADO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428</v>
      </c>
      <c r="B169" t="s">
        <v>481</v>
      </c>
      <c r="C169" s="93">
        <v>2025</v>
      </c>
      <c r="D169" t="s">
        <v>452</v>
      </c>
      <c r="E169" t="s">
        <v>484</v>
      </c>
      <c r="F169" s="97">
        <v>19</v>
      </c>
      <c r="G169" s="98">
        <v>20.02</v>
      </c>
      <c r="H169" s="98">
        <v>0.68</v>
      </c>
      <c r="I169" s="99">
        <v>-1.5</v>
      </c>
      <c r="J169" s="97"/>
      <c r="K169" s="97"/>
      <c r="L169" t="s">
        <v>475</v>
      </c>
      <c r="M169" s="93">
        <v>2452</v>
      </c>
      <c r="N169" t="s">
        <v>468</v>
      </c>
      <c r="O169" s="97">
        <f t="shared" si="4"/>
        <v>-5.0949050949050934</v>
      </c>
      <c r="P169" s="97">
        <f t="shared" si="5"/>
        <v>5.0949050949050934</v>
      </c>
      <c r="Q169" s="93"/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NAO AVALIADO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428</v>
      </c>
      <c r="B170" t="s">
        <v>481</v>
      </c>
      <c r="C170" s="93">
        <v>2025</v>
      </c>
      <c r="D170" t="s">
        <v>452</v>
      </c>
      <c r="E170" t="s">
        <v>485</v>
      </c>
      <c r="F170" s="97">
        <v>20</v>
      </c>
      <c r="G170" s="98">
        <v>20.02</v>
      </c>
      <c r="H170" s="98">
        <v>0.64</v>
      </c>
      <c r="I170" s="99">
        <v>0</v>
      </c>
      <c r="J170" s="97"/>
      <c r="K170" s="97"/>
      <c r="L170" t="s">
        <v>475</v>
      </c>
      <c r="M170" s="93">
        <v>2454</v>
      </c>
      <c r="N170" t="s">
        <v>468</v>
      </c>
      <c r="O170" s="97">
        <f t="shared" si="4"/>
        <v>-9.990009990009778E-2</v>
      </c>
      <c r="P170" s="97">
        <f t="shared" si="5"/>
        <v>9.990009990009778E-2</v>
      </c>
      <c r="Q170" s="93"/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NAO AVALIADO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428</v>
      </c>
      <c r="B171" t="s">
        <v>481</v>
      </c>
      <c r="C171" s="93">
        <v>2025</v>
      </c>
      <c r="D171" t="s">
        <v>452</v>
      </c>
      <c r="E171" t="s">
        <v>486</v>
      </c>
      <c r="F171" s="97">
        <v>20.3</v>
      </c>
      <c r="G171" s="98">
        <v>20.010000000000002</v>
      </c>
      <c r="H171" s="98">
        <v>0.63</v>
      </c>
      <c r="I171" s="99">
        <v>0.5</v>
      </c>
      <c r="J171" s="97"/>
      <c r="K171" s="97"/>
      <c r="L171" t="s">
        <v>475</v>
      </c>
      <c r="M171" s="93">
        <v>2450</v>
      </c>
      <c r="N171" t="s">
        <v>468</v>
      </c>
      <c r="O171" s="97">
        <f t="shared" si="4"/>
        <v>1.4492753623188364</v>
      </c>
      <c r="P171" s="97">
        <f t="shared" si="5"/>
        <v>1.4492753623188364</v>
      </c>
      <c r="Q171" s="93"/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NAO AVALIADO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428</v>
      </c>
      <c r="B172" t="s">
        <v>481</v>
      </c>
      <c r="C172" s="93">
        <v>2025</v>
      </c>
      <c r="D172" t="s">
        <v>453</v>
      </c>
      <c r="E172" t="s">
        <v>482</v>
      </c>
      <c r="F172" s="97">
        <v>28.5</v>
      </c>
      <c r="G172" s="98">
        <v>28.6</v>
      </c>
      <c r="H172" s="98">
        <v>1.18</v>
      </c>
      <c r="I172" s="99">
        <v>-0.1</v>
      </c>
      <c r="J172" s="97">
        <v>25</v>
      </c>
      <c r="K172" s="97">
        <v>32.200000000000003</v>
      </c>
      <c r="L172" t="s">
        <v>467</v>
      </c>
      <c r="M172" s="93">
        <v>3459</v>
      </c>
      <c r="N172" t="s">
        <v>468</v>
      </c>
      <c r="O172" s="97">
        <f t="shared" si="4"/>
        <v>-0.34965034965035457</v>
      </c>
      <c r="P172" s="97">
        <f t="shared" si="5"/>
        <v>0.34965034965035457</v>
      </c>
      <c r="Q172" s="93"/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428</v>
      </c>
      <c r="B173" t="s">
        <v>481</v>
      </c>
      <c r="C173" s="93">
        <v>2025</v>
      </c>
      <c r="D173" t="s">
        <v>453</v>
      </c>
      <c r="E173" t="s">
        <v>483</v>
      </c>
      <c r="F173" s="97">
        <v>31.3</v>
      </c>
      <c r="G173" s="98">
        <v>32.020000000000003</v>
      </c>
      <c r="H173" s="98">
        <v>1.31</v>
      </c>
      <c r="I173" s="99">
        <v>-0.5</v>
      </c>
      <c r="J173" s="97">
        <v>28</v>
      </c>
      <c r="K173" s="97">
        <v>36</v>
      </c>
      <c r="L173" t="s">
        <v>467</v>
      </c>
      <c r="M173" s="93">
        <v>3431</v>
      </c>
      <c r="N173" t="s">
        <v>468</v>
      </c>
      <c r="O173" s="97">
        <f t="shared" si="4"/>
        <v>-2.2485946283572842</v>
      </c>
      <c r="P173" s="97">
        <f t="shared" si="5"/>
        <v>2.2485946283572842</v>
      </c>
      <c r="Q173" s="93"/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428</v>
      </c>
      <c r="B174" t="s">
        <v>481</v>
      </c>
      <c r="C174" s="93">
        <v>2025</v>
      </c>
      <c r="D174" t="s">
        <v>453</v>
      </c>
      <c r="E174" t="s">
        <v>484</v>
      </c>
      <c r="F174" s="97">
        <v>22.8</v>
      </c>
      <c r="G174" s="98">
        <v>23.93</v>
      </c>
      <c r="H174" s="98">
        <v>0.88</v>
      </c>
      <c r="I174" s="99">
        <v>-1.3</v>
      </c>
      <c r="J174" s="97">
        <v>21.2</v>
      </c>
      <c r="K174" s="97">
        <v>26.6</v>
      </c>
      <c r="L174" t="s">
        <v>467</v>
      </c>
      <c r="M174" s="93">
        <v>3435</v>
      </c>
      <c r="N174" t="s">
        <v>468</v>
      </c>
      <c r="O174" s="97">
        <f t="shared" si="4"/>
        <v>-4.7221061429168367</v>
      </c>
      <c r="P174" s="97">
        <f t="shared" si="5"/>
        <v>4.7221061429168367</v>
      </c>
      <c r="Q174" s="93"/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428</v>
      </c>
      <c r="B175" t="s">
        <v>481</v>
      </c>
      <c r="C175" s="93">
        <v>2025</v>
      </c>
      <c r="D175" t="s">
        <v>453</v>
      </c>
      <c r="E175" t="s">
        <v>485</v>
      </c>
      <c r="F175" s="97">
        <v>27.7</v>
      </c>
      <c r="G175" s="98">
        <v>27.82</v>
      </c>
      <c r="H175" s="98">
        <v>1.1200000000000001</v>
      </c>
      <c r="I175" s="99">
        <v>-0.4</v>
      </c>
      <c r="J175" s="97">
        <v>24.4</v>
      </c>
      <c r="K175" s="97">
        <v>31.2</v>
      </c>
      <c r="L175" t="s">
        <v>467</v>
      </c>
      <c r="M175" s="93">
        <v>3445</v>
      </c>
      <c r="N175" t="s">
        <v>468</v>
      </c>
      <c r="O175" s="97">
        <f t="shared" si="4"/>
        <v>-0.43134435657800496</v>
      </c>
      <c r="P175" s="97">
        <f t="shared" si="5"/>
        <v>0.43134435657800496</v>
      </c>
      <c r="Q175" s="93"/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428</v>
      </c>
      <c r="B176" t="s">
        <v>481</v>
      </c>
      <c r="C176" s="93">
        <v>2025</v>
      </c>
      <c r="D176" t="s">
        <v>453</v>
      </c>
      <c r="E176" t="s">
        <v>486</v>
      </c>
      <c r="F176" s="97">
        <v>29.5</v>
      </c>
      <c r="G176" s="98">
        <v>28.7</v>
      </c>
      <c r="H176" s="98">
        <v>1.36</v>
      </c>
      <c r="I176" s="99">
        <v>0.6</v>
      </c>
      <c r="J176" s="97">
        <v>24.6</v>
      </c>
      <c r="K176" s="97">
        <v>32.799999999999997</v>
      </c>
      <c r="L176" t="s">
        <v>467</v>
      </c>
      <c r="M176" s="93">
        <v>3453</v>
      </c>
      <c r="N176" t="s">
        <v>468</v>
      </c>
      <c r="O176" s="97">
        <f t="shared" si="4"/>
        <v>2.7874564459930338</v>
      </c>
      <c r="P176" s="97">
        <f t="shared" si="5"/>
        <v>2.7874564459930338</v>
      </c>
      <c r="Q176" s="93"/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428</v>
      </c>
      <c r="B177" t="s">
        <v>481</v>
      </c>
      <c r="C177" s="93">
        <v>2025</v>
      </c>
      <c r="D177" t="s">
        <v>454</v>
      </c>
      <c r="E177" t="s">
        <v>482</v>
      </c>
      <c r="F177" s="97">
        <v>2.12</v>
      </c>
      <c r="G177" s="98">
        <v>2.1909999999999998</v>
      </c>
      <c r="H177" s="98">
        <v>9.9000000000000005E-2</v>
      </c>
      <c r="I177" s="99">
        <v>-0.7</v>
      </c>
      <c r="J177" s="97">
        <v>1.89</v>
      </c>
      <c r="K177" s="97">
        <v>2.4900000000000002</v>
      </c>
      <c r="L177" t="s">
        <v>467</v>
      </c>
      <c r="M177" s="93">
        <v>3446</v>
      </c>
      <c r="N177" t="s">
        <v>473</v>
      </c>
      <c r="O177" s="97">
        <f t="shared" si="4"/>
        <v>-3.2405294386124939</v>
      </c>
      <c r="P177" s="97">
        <f t="shared" si="5"/>
        <v>3.2405294386124939</v>
      </c>
      <c r="Q177" s="93"/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428</v>
      </c>
      <c r="B178" t="s">
        <v>481</v>
      </c>
      <c r="C178" s="93">
        <v>2025</v>
      </c>
      <c r="D178" t="s">
        <v>454</v>
      </c>
      <c r="E178" t="s">
        <v>483</v>
      </c>
      <c r="F178" s="97">
        <v>0.85</v>
      </c>
      <c r="G178" s="98">
        <v>0.90500000000000003</v>
      </c>
      <c r="H178" s="98">
        <v>4.3999999999999997E-2</v>
      </c>
      <c r="I178" s="99">
        <v>-1.3</v>
      </c>
      <c r="J178" s="97">
        <v>0.77</v>
      </c>
      <c r="K178" s="97">
        <v>1.04</v>
      </c>
      <c r="L178" t="s">
        <v>467</v>
      </c>
      <c r="M178" s="93">
        <v>3431</v>
      </c>
      <c r="N178" t="s">
        <v>473</v>
      </c>
      <c r="O178" s="97">
        <f t="shared" si="4"/>
        <v>-6.0773480662983479</v>
      </c>
      <c r="P178" s="97">
        <f t="shared" si="5"/>
        <v>6.0773480662983479</v>
      </c>
      <c r="Q178" s="93"/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428</v>
      </c>
      <c r="B179" t="s">
        <v>481</v>
      </c>
      <c r="C179" s="93">
        <v>2025</v>
      </c>
      <c r="D179" t="s">
        <v>454</v>
      </c>
      <c r="E179" t="s">
        <v>484</v>
      </c>
      <c r="F179" s="97">
        <v>3.83</v>
      </c>
      <c r="G179" s="98">
        <v>4.03</v>
      </c>
      <c r="H179" s="98">
        <v>0.16300000000000001</v>
      </c>
      <c r="I179" s="99">
        <v>-1.2</v>
      </c>
      <c r="J179" s="97">
        <v>3.54</v>
      </c>
      <c r="K179" s="97">
        <v>4.5199999999999996</v>
      </c>
      <c r="L179" t="s">
        <v>467</v>
      </c>
      <c r="M179" s="93">
        <v>3433</v>
      </c>
      <c r="N179" t="s">
        <v>473</v>
      </c>
      <c r="O179" s="97">
        <f t="shared" si="4"/>
        <v>-4.9627791563275476</v>
      </c>
      <c r="P179" s="97">
        <f t="shared" si="5"/>
        <v>4.9627791563275476</v>
      </c>
      <c r="Q179" s="93"/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428</v>
      </c>
      <c r="B180" t="s">
        <v>481</v>
      </c>
      <c r="C180" s="93">
        <v>2025</v>
      </c>
      <c r="D180" t="s">
        <v>454</v>
      </c>
      <c r="E180" t="s">
        <v>485</v>
      </c>
      <c r="F180" s="97">
        <v>1.87</v>
      </c>
      <c r="G180" s="98">
        <v>1.9019999999999999</v>
      </c>
      <c r="H180" s="98">
        <v>8.6999999999999994E-2</v>
      </c>
      <c r="I180" s="99">
        <v>-0.4</v>
      </c>
      <c r="J180" s="97">
        <v>1.64</v>
      </c>
      <c r="K180" s="97">
        <v>2.17</v>
      </c>
      <c r="L180" t="s">
        <v>467</v>
      </c>
      <c r="M180" s="93">
        <v>3446</v>
      </c>
      <c r="N180" t="s">
        <v>473</v>
      </c>
      <c r="O180" s="97">
        <f t="shared" si="4"/>
        <v>-1.6824395373291172</v>
      </c>
      <c r="P180" s="97">
        <f t="shared" si="5"/>
        <v>1.6824395373291172</v>
      </c>
      <c r="Q180" s="93"/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428</v>
      </c>
      <c r="B181" t="s">
        <v>481</v>
      </c>
      <c r="C181" s="93">
        <v>2025</v>
      </c>
      <c r="D181" t="s">
        <v>454</v>
      </c>
      <c r="E181" t="s">
        <v>486</v>
      </c>
      <c r="F181" s="97">
        <v>0.82</v>
      </c>
      <c r="G181" s="98">
        <v>0.81299999999999994</v>
      </c>
      <c r="H181" s="98">
        <v>4.4999999999999998E-2</v>
      </c>
      <c r="I181" s="99">
        <v>0.2</v>
      </c>
      <c r="J181" s="97">
        <v>0.67</v>
      </c>
      <c r="K181" s="97">
        <v>0.95</v>
      </c>
      <c r="L181" t="s">
        <v>467</v>
      </c>
      <c r="M181" s="93">
        <v>3453</v>
      </c>
      <c r="N181" t="s">
        <v>473</v>
      </c>
      <c r="O181" s="97">
        <f t="shared" si="4"/>
        <v>0.86100861008610163</v>
      </c>
      <c r="P181" s="97">
        <f t="shared" si="5"/>
        <v>0.86100861008610163</v>
      </c>
      <c r="Q181" s="93"/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428</v>
      </c>
      <c r="B182" t="s">
        <v>481</v>
      </c>
      <c r="C182" s="93">
        <v>2025</v>
      </c>
      <c r="D182" t="s">
        <v>156</v>
      </c>
      <c r="E182" t="s">
        <v>482</v>
      </c>
      <c r="F182" s="97">
        <v>25.6</v>
      </c>
      <c r="G182" s="98">
        <v>25.44</v>
      </c>
      <c r="H182" s="98">
        <v>0.34</v>
      </c>
      <c r="I182" s="99">
        <v>0.5</v>
      </c>
      <c r="J182" s="97">
        <v>24.4</v>
      </c>
      <c r="K182" s="97">
        <v>26.5</v>
      </c>
      <c r="L182" t="s">
        <v>467</v>
      </c>
      <c r="M182" s="93">
        <v>3435</v>
      </c>
      <c r="N182" t="s">
        <v>476</v>
      </c>
      <c r="O182" s="97">
        <f t="shared" si="4"/>
        <v>0.62893081761006342</v>
      </c>
      <c r="P182" s="97">
        <f t="shared" si="5"/>
        <v>0.62893081761006342</v>
      </c>
      <c r="Q182" s="93"/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428</v>
      </c>
      <c r="B183" t="s">
        <v>481</v>
      </c>
      <c r="C183" s="93">
        <v>2025</v>
      </c>
      <c r="D183" t="s">
        <v>156</v>
      </c>
      <c r="E183" t="s">
        <v>483</v>
      </c>
      <c r="F183" s="97">
        <v>24.2</v>
      </c>
      <c r="G183" s="98">
        <v>24.53</v>
      </c>
      <c r="H183" s="98">
        <v>0.34</v>
      </c>
      <c r="I183" s="99">
        <v>-1</v>
      </c>
      <c r="J183" s="97">
        <v>23.5</v>
      </c>
      <c r="K183" s="97">
        <v>25.6</v>
      </c>
      <c r="L183" t="s">
        <v>467</v>
      </c>
      <c r="M183" s="93">
        <v>3451</v>
      </c>
      <c r="N183" t="s">
        <v>476</v>
      </c>
      <c r="O183" s="97">
        <f t="shared" si="4"/>
        <v>-1.3452914798206352</v>
      </c>
      <c r="P183" s="97">
        <f t="shared" si="5"/>
        <v>1.3452914798206352</v>
      </c>
      <c r="Q183" s="93"/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428</v>
      </c>
      <c r="B184" t="s">
        <v>481</v>
      </c>
      <c r="C184" s="93">
        <v>2025</v>
      </c>
      <c r="D184" t="s">
        <v>156</v>
      </c>
      <c r="E184" t="s">
        <v>484</v>
      </c>
      <c r="F184" s="97">
        <v>30.8</v>
      </c>
      <c r="G184" s="98">
        <v>31.09</v>
      </c>
      <c r="H184" s="98">
        <v>0.36</v>
      </c>
      <c r="I184" s="99">
        <v>-0.8</v>
      </c>
      <c r="J184" s="97">
        <v>30</v>
      </c>
      <c r="K184" s="97">
        <v>32.200000000000003</v>
      </c>
      <c r="L184" t="s">
        <v>467</v>
      </c>
      <c r="M184" s="93">
        <v>3450</v>
      </c>
      <c r="N184" t="s">
        <v>476</v>
      </c>
      <c r="O184" s="97">
        <f t="shared" si="4"/>
        <v>-0.93277581215824756</v>
      </c>
      <c r="P184" s="97">
        <f t="shared" si="5"/>
        <v>0.93277581215824756</v>
      </c>
      <c r="Q184" s="93"/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428</v>
      </c>
      <c r="B185" t="s">
        <v>481</v>
      </c>
      <c r="C185" s="93">
        <v>2025</v>
      </c>
      <c r="D185" t="s">
        <v>156</v>
      </c>
      <c r="E185" t="s">
        <v>485</v>
      </c>
      <c r="F185" s="97">
        <v>29</v>
      </c>
      <c r="G185" s="98">
        <v>29.26</v>
      </c>
      <c r="H185" s="98">
        <v>0.34</v>
      </c>
      <c r="I185" s="99">
        <v>-0.8</v>
      </c>
      <c r="J185" s="97">
        <v>28.2</v>
      </c>
      <c r="K185" s="97">
        <v>30.3</v>
      </c>
      <c r="L185" t="s">
        <v>467</v>
      </c>
      <c r="M185" s="93">
        <v>3441</v>
      </c>
      <c r="N185" t="s">
        <v>476</v>
      </c>
      <c r="O185" s="97">
        <f t="shared" si="4"/>
        <v>-0.88858509911142014</v>
      </c>
      <c r="P185" s="97">
        <f t="shared" si="5"/>
        <v>0.88858509911142014</v>
      </c>
      <c r="Q185" s="93"/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428</v>
      </c>
      <c r="B186" t="s">
        <v>481</v>
      </c>
      <c r="C186" s="93">
        <v>2025</v>
      </c>
      <c r="D186" t="s">
        <v>156</v>
      </c>
      <c r="E186" t="s">
        <v>486</v>
      </c>
      <c r="F186" s="97">
        <v>29.3</v>
      </c>
      <c r="G186" s="98">
        <v>29.32</v>
      </c>
      <c r="H186" s="98">
        <v>0.34</v>
      </c>
      <c r="I186" s="99">
        <v>-0.1</v>
      </c>
      <c r="J186" s="97">
        <v>28.3</v>
      </c>
      <c r="K186" s="97">
        <v>30.4</v>
      </c>
      <c r="L186" t="s">
        <v>467</v>
      </c>
      <c r="M186" s="93">
        <v>3446</v>
      </c>
      <c r="N186" t="s">
        <v>476</v>
      </c>
      <c r="O186" s="97">
        <f t="shared" si="4"/>
        <v>-6.8212824010912596E-2</v>
      </c>
      <c r="P186" s="97">
        <f t="shared" si="5"/>
        <v>6.8212824010912596E-2</v>
      </c>
      <c r="Q186" s="93"/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428</v>
      </c>
      <c r="B187" t="s">
        <v>481</v>
      </c>
      <c r="C187" s="93">
        <v>2025</v>
      </c>
      <c r="D187" t="s">
        <v>157</v>
      </c>
      <c r="E187" t="s">
        <v>482</v>
      </c>
      <c r="F187" s="97">
        <v>34.799999999999997</v>
      </c>
      <c r="G187" s="98">
        <v>34.78</v>
      </c>
      <c r="H187" s="98">
        <v>0.56999999999999995</v>
      </c>
      <c r="I187" s="99">
        <v>0</v>
      </c>
      <c r="J187" s="97">
        <v>33</v>
      </c>
      <c r="K187" s="97">
        <v>36.5</v>
      </c>
      <c r="L187" t="s">
        <v>467</v>
      </c>
      <c r="M187" s="93">
        <v>3461</v>
      </c>
      <c r="N187" t="s">
        <v>474</v>
      </c>
      <c r="O187" s="97">
        <f t="shared" si="4"/>
        <v>5.7504312823450324E-2</v>
      </c>
      <c r="P187" s="97">
        <f t="shared" si="5"/>
        <v>5.7504312823450324E-2</v>
      </c>
      <c r="Q187" s="93"/>
      <c r="S187" t="str">
        <f>IF($W187&lt;&gt;"NAO ACEITO","",COUNTIFS($W$2:$W187,"NAO ACEITO"))</f>
        <v/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ACEITO</v>
      </c>
      <c r="X187" t="str">
        <f>IF(OR($D187="",$W187&lt;&gt;"NAO ACEITO"),"",IF(COUNTIFS($D$2:$D187,$D187,$W$2:$W187,"NAO ACEITO")=1,1,0))</f>
        <v/>
      </c>
    </row>
    <row r="188" spans="1:24" x14ac:dyDescent="0.25">
      <c r="A188" t="s">
        <v>428</v>
      </c>
      <c r="B188" t="s">
        <v>481</v>
      </c>
      <c r="C188" s="93">
        <v>2025</v>
      </c>
      <c r="D188" t="s">
        <v>157</v>
      </c>
      <c r="E188" t="s">
        <v>483</v>
      </c>
      <c r="F188" s="97">
        <v>32.9</v>
      </c>
      <c r="G188" s="98">
        <v>33.369999999999997</v>
      </c>
      <c r="H188" s="98">
        <v>0.56000000000000005</v>
      </c>
      <c r="I188" s="99">
        <v>-0.8</v>
      </c>
      <c r="J188" s="97">
        <v>31.6</v>
      </c>
      <c r="K188" s="97">
        <v>35.1</v>
      </c>
      <c r="L188" t="s">
        <v>467</v>
      </c>
      <c r="M188" s="93">
        <v>3459</v>
      </c>
      <c r="N188" t="s">
        <v>474</v>
      </c>
      <c r="O188" s="97">
        <f t="shared" si="4"/>
        <v>-1.4084507042253489</v>
      </c>
      <c r="P188" s="97">
        <f t="shared" si="5"/>
        <v>1.4084507042253489</v>
      </c>
      <c r="Q188" s="93"/>
      <c r="S188" t="str">
        <f>IF($W188&lt;&gt;"NAO ACEITO","",COUNTIFS($W$2:$W188,"NAO ACEITO"))</f>
        <v/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ACEITO</v>
      </c>
      <c r="X188" t="str">
        <f>IF(OR($D188="",$W188&lt;&gt;"NAO ACEITO"),"",IF(COUNTIFS($D$2:$D188,$D188,$W$2:$W188,"NAO ACEITO")=1,1,0))</f>
        <v/>
      </c>
    </row>
    <row r="189" spans="1:24" x14ac:dyDescent="0.25">
      <c r="A189" t="s">
        <v>428</v>
      </c>
      <c r="B189" t="s">
        <v>481</v>
      </c>
      <c r="C189" s="93">
        <v>2025</v>
      </c>
      <c r="D189" t="s">
        <v>157</v>
      </c>
      <c r="E189" t="s">
        <v>484</v>
      </c>
      <c r="F189" s="97">
        <v>34.4</v>
      </c>
      <c r="G189" s="98">
        <v>34.69</v>
      </c>
      <c r="H189" s="98">
        <v>0.5</v>
      </c>
      <c r="I189" s="99">
        <v>-0.6</v>
      </c>
      <c r="J189" s="97">
        <v>33.1</v>
      </c>
      <c r="K189" s="97">
        <v>36.200000000000003</v>
      </c>
      <c r="L189" t="s">
        <v>467</v>
      </c>
      <c r="M189" s="93">
        <v>3459</v>
      </c>
      <c r="N189" t="s">
        <v>474</v>
      </c>
      <c r="O189" s="97">
        <f t="shared" si="4"/>
        <v>-0.83597578552896856</v>
      </c>
      <c r="P189" s="97">
        <f t="shared" si="5"/>
        <v>0.83597578552896856</v>
      </c>
      <c r="Q189" s="93"/>
      <c r="S189" t="str">
        <f>IF($W189&lt;&gt;"NAO ACEITO","",COUNTIFS($W$2:$W189,"NAO ACEITO"))</f>
        <v/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ACEITO</v>
      </c>
      <c r="X189" t="str">
        <f>IF(OR($D189="",$W189&lt;&gt;"NAO ACEITO"),"",IF(COUNTIFS($D$2:$D189,$D189,$W$2:$W189,"NAO ACEITO")=1,1,0))</f>
        <v/>
      </c>
    </row>
    <row r="190" spans="1:24" x14ac:dyDescent="0.25">
      <c r="A190" t="s">
        <v>428</v>
      </c>
      <c r="B190" t="s">
        <v>481</v>
      </c>
      <c r="C190" s="93">
        <v>2025</v>
      </c>
      <c r="D190" t="s">
        <v>157</v>
      </c>
      <c r="E190" t="s">
        <v>485</v>
      </c>
      <c r="F190" s="97">
        <v>34.200000000000003</v>
      </c>
      <c r="G190" s="98">
        <v>34.56</v>
      </c>
      <c r="H190" s="98">
        <v>0.51</v>
      </c>
      <c r="I190" s="99">
        <v>-0.7</v>
      </c>
      <c r="J190" s="97">
        <v>33</v>
      </c>
      <c r="K190" s="97">
        <v>36.200000000000003</v>
      </c>
      <c r="L190" t="s">
        <v>467</v>
      </c>
      <c r="M190" s="93">
        <v>3464</v>
      </c>
      <c r="N190" t="s">
        <v>474</v>
      </c>
      <c r="O190" s="97">
        <f t="shared" si="4"/>
        <v>-1.041666666666665</v>
      </c>
      <c r="P190" s="97">
        <f t="shared" si="5"/>
        <v>1.041666666666665</v>
      </c>
      <c r="Q190" s="93"/>
      <c r="S190" t="str">
        <f>IF($W190&lt;&gt;"NAO ACEITO","",COUNTIFS($W$2:$W190,"NAO ACEITO"))</f>
        <v/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ACEITO</v>
      </c>
      <c r="X190" t="str">
        <f>IF(OR($D190="",$W190&lt;&gt;"NAO ACEITO"),"",IF(COUNTIFS($D$2:$D190,$D190,$W$2:$W190,"NAO ACEITO")=1,1,0))</f>
        <v/>
      </c>
    </row>
    <row r="191" spans="1:24" x14ac:dyDescent="0.25">
      <c r="A191" t="s">
        <v>428</v>
      </c>
      <c r="B191" t="s">
        <v>481</v>
      </c>
      <c r="C191" s="93">
        <v>2025</v>
      </c>
      <c r="D191" t="s">
        <v>157</v>
      </c>
      <c r="E191" t="s">
        <v>486</v>
      </c>
      <c r="F191" s="97">
        <v>34.799999999999997</v>
      </c>
      <c r="G191" s="98">
        <v>34.659999999999997</v>
      </c>
      <c r="H191" s="98">
        <v>0.5</v>
      </c>
      <c r="I191" s="99">
        <v>0.3</v>
      </c>
      <c r="J191" s="97">
        <v>33.1</v>
      </c>
      <c r="K191" s="97">
        <v>36.200000000000003</v>
      </c>
      <c r="L191" t="s">
        <v>467</v>
      </c>
      <c r="M191" s="93">
        <v>3459</v>
      </c>
      <c r="N191" t="s">
        <v>474</v>
      </c>
      <c r="O191" s="97">
        <f t="shared" si="4"/>
        <v>0.40392383150606059</v>
      </c>
      <c r="P191" s="97">
        <f t="shared" si="5"/>
        <v>0.40392383150606059</v>
      </c>
      <c r="Q191" s="93"/>
      <c r="S191" t="str">
        <f>IF($W191&lt;&gt;"NAO ACEITO","",COUNTIFS($W$2:$W191,"NAO ACEITO"))</f>
        <v/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ACEITO</v>
      </c>
      <c r="X191" t="str">
        <f>IF(OR($D191="",$W191&lt;&gt;"NAO ACEITO"),"",IF(COUNTIFS($D$2:$D191,$D191,$W$2:$W191,"NAO ACEITO")=1,1,0))</f>
        <v/>
      </c>
    </row>
    <row r="192" spans="1:24" x14ac:dyDescent="0.25">
      <c r="A192" t="s">
        <v>428</v>
      </c>
      <c r="B192" t="s">
        <v>481</v>
      </c>
      <c r="C192" s="93">
        <v>2025</v>
      </c>
      <c r="D192" t="s">
        <v>155</v>
      </c>
      <c r="E192" t="s">
        <v>482</v>
      </c>
      <c r="F192" s="97">
        <v>73.599999999999994</v>
      </c>
      <c r="G192" s="98">
        <v>73.22</v>
      </c>
      <c r="H192" s="98">
        <v>0.79</v>
      </c>
      <c r="I192" s="99">
        <v>0.5</v>
      </c>
      <c r="J192" s="97">
        <v>70.8</v>
      </c>
      <c r="K192" s="97">
        <v>75.599999999999994</v>
      </c>
      <c r="L192" t="s">
        <v>467</v>
      </c>
      <c r="M192" s="93">
        <v>3467</v>
      </c>
      <c r="N192" t="s">
        <v>478</v>
      </c>
      <c r="O192" s="97">
        <f t="shared" si="4"/>
        <v>0.51898388418464281</v>
      </c>
      <c r="P192" s="97">
        <f t="shared" si="5"/>
        <v>0.51898388418464281</v>
      </c>
      <c r="Q192" s="93"/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428</v>
      </c>
      <c r="B193" t="s">
        <v>481</v>
      </c>
      <c r="C193" s="93">
        <v>2025</v>
      </c>
      <c r="D193" t="s">
        <v>155</v>
      </c>
      <c r="E193" t="s">
        <v>483</v>
      </c>
      <c r="F193" s="97">
        <v>73.599999999999994</v>
      </c>
      <c r="G193" s="98">
        <v>73.47</v>
      </c>
      <c r="H193" s="98">
        <v>0.8</v>
      </c>
      <c r="I193" s="99">
        <v>0.2</v>
      </c>
      <c r="J193" s="97">
        <v>71</v>
      </c>
      <c r="K193" s="97">
        <v>75.900000000000006</v>
      </c>
      <c r="L193" t="s">
        <v>467</v>
      </c>
      <c r="M193" s="93">
        <v>3470</v>
      </c>
      <c r="N193" t="s">
        <v>478</v>
      </c>
      <c r="O193" s="97">
        <f t="shared" si="4"/>
        <v>0.17694296991968894</v>
      </c>
      <c r="P193" s="97">
        <f t="shared" si="5"/>
        <v>0.17694296991968894</v>
      </c>
      <c r="Q193" s="93"/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428</v>
      </c>
      <c r="B194" t="s">
        <v>481</v>
      </c>
      <c r="C194" s="93">
        <v>2025</v>
      </c>
      <c r="D194" t="s">
        <v>155</v>
      </c>
      <c r="E194" t="s">
        <v>484</v>
      </c>
      <c r="F194" s="97">
        <v>89.5</v>
      </c>
      <c r="G194" s="98">
        <v>89.64</v>
      </c>
      <c r="H194" s="98">
        <v>0.91</v>
      </c>
      <c r="I194" s="99">
        <v>-0.2</v>
      </c>
      <c r="J194" s="97">
        <v>86.9</v>
      </c>
      <c r="K194" s="97">
        <v>92.4</v>
      </c>
      <c r="L194" t="s">
        <v>467</v>
      </c>
      <c r="M194" s="93">
        <v>3465</v>
      </c>
      <c r="N194" t="s">
        <v>478</v>
      </c>
      <c r="O194" s="97">
        <f t="shared" ref="O194:O257" si="6">IFERROR((F194-G194)/G194*100,"")</f>
        <v>-0.15618027666220502</v>
      </c>
      <c r="P194" s="97">
        <f t="shared" ref="P194:P257" si="7">IF(O194="","",ABS(O194))</f>
        <v>0.15618027666220502</v>
      </c>
      <c r="Q194" s="93"/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428</v>
      </c>
      <c r="B195" t="s">
        <v>481</v>
      </c>
      <c r="C195" s="93">
        <v>2025</v>
      </c>
      <c r="D195" t="s">
        <v>155</v>
      </c>
      <c r="E195" t="s">
        <v>485</v>
      </c>
      <c r="F195" s="97">
        <v>84.8</v>
      </c>
      <c r="G195" s="98">
        <v>84.67</v>
      </c>
      <c r="H195" s="98">
        <v>0.87</v>
      </c>
      <c r="I195" s="99">
        <v>0.2</v>
      </c>
      <c r="J195" s="97">
        <v>82</v>
      </c>
      <c r="K195" s="97">
        <v>87.3</v>
      </c>
      <c r="L195" t="s">
        <v>467</v>
      </c>
      <c r="M195" s="93">
        <v>3461</v>
      </c>
      <c r="N195" t="s">
        <v>478</v>
      </c>
      <c r="O195" s="97">
        <f t="shared" si="6"/>
        <v>0.153537262312502</v>
      </c>
      <c r="P195" s="97">
        <f t="shared" si="7"/>
        <v>0.153537262312502</v>
      </c>
      <c r="Q195" s="93"/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428</v>
      </c>
      <c r="B196" t="s">
        <v>481</v>
      </c>
      <c r="C196" s="93">
        <v>2025</v>
      </c>
      <c r="D196" t="s">
        <v>155</v>
      </c>
      <c r="E196" t="s">
        <v>486</v>
      </c>
      <c r="F196" s="97">
        <v>84.1</v>
      </c>
      <c r="G196" s="98">
        <v>84.6</v>
      </c>
      <c r="H196" s="98">
        <v>0.86</v>
      </c>
      <c r="I196" s="99">
        <v>-0.6</v>
      </c>
      <c r="J196" s="97">
        <v>82</v>
      </c>
      <c r="K196" s="97">
        <v>87.2</v>
      </c>
      <c r="L196" t="s">
        <v>467</v>
      </c>
      <c r="M196" s="93">
        <v>3468</v>
      </c>
      <c r="N196" t="s">
        <v>478</v>
      </c>
      <c r="O196" s="97">
        <f t="shared" si="6"/>
        <v>-0.59101654846335705</v>
      </c>
      <c r="P196" s="97">
        <f t="shared" si="7"/>
        <v>0.59101654846335705</v>
      </c>
      <c r="Q196" s="93"/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428</v>
      </c>
      <c r="B197" t="s">
        <v>481</v>
      </c>
      <c r="C197" s="93">
        <v>2025</v>
      </c>
      <c r="D197" t="s">
        <v>175</v>
      </c>
      <c r="E197" t="s">
        <v>482</v>
      </c>
      <c r="F197" s="97">
        <v>9.6999999999999993</v>
      </c>
      <c r="G197" s="98">
        <v>9.9499999999999993</v>
      </c>
      <c r="H197" s="98">
        <v>0.2</v>
      </c>
      <c r="I197" s="99">
        <v>-1.3</v>
      </c>
      <c r="J197" s="97">
        <v>9.3000000000000007</v>
      </c>
      <c r="K197" s="97">
        <v>10.6</v>
      </c>
      <c r="L197" t="s">
        <v>467</v>
      </c>
      <c r="M197" s="93">
        <v>3311</v>
      </c>
      <c r="N197" t="s">
        <v>478</v>
      </c>
      <c r="O197" s="97">
        <f t="shared" si="6"/>
        <v>-2.512562814070352</v>
      </c>
      <c r="P197" s="97">
        <f t="shared" si="7"/>
        <v>2.512562814070352</v>
      </c>
      <c r="Q197" s="93"/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428</v>
      </c>
      <c r="B198" t="s">
        <v>481</v>
      </c>
      <c r="C198" s="93">
        <v>2025</v>
      </c>
      <c r="D198" t="s">
        <v>175</v>
      </c>
      <c r="E198" t="s">
        <v>483</v>
      </c>
      <c r="F198" s="97">
        <v>9.9</v>
      </c>
      <c r="G198" s="98">
        <v>10.36</v>
      </c>
      <c r="H198" s="98">
        <v>0.37</v>
      </c>
      <c r="I198" s="99">
        <v>-1.2</v>
      </c>
      <c r="J198" s="97">
        <v>9.1999999999999993</v>
      </c>
      <c r="K198" s="97">
        <v>11.5</v>
      </c>
      <c r="L198" t="s">
        <v>467</v>
      </c>
      <c r="M198" s="93">
        <v>3316</v>
      </c>
      <c r="N198" t="s">
        <v>478</v>
      </c>
      <c r="O198" s="97">
        <f t="shared" si="6"/>
        <v>-4.4401544401544317</v>
      </c>
      <c r="P198" s="97">
        <f t="shared" si="7"/>
        <v>4.4401544401544317</v>
      </c>
      <c r="Q198" s="93"/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428</v>
      </c>
      <c r="B199" t="s">
        <v>481</v>
      </c>
      <c r="C199" s="93">
        <v>2025</v>
      </c>
      <c r="D199" t="s">
        <v>175</v>
      </c>
      <c r="E199" t="s">
        <v>484</v>
      </c>
      <c r="F199" s="97">
        <v>9.3000000000000007</v>
      </c>
      <c r="G199" s="98">
        <v>9.58</v>
      </c>
      <c r="H199" s="98">
        <v>0.16</v>
      </c>
      <c r="I199" s="99">
        <v>-1.8</v>
      </c>
      <c r="J199" s="97">
        <v>9.1</v>
      </c>
      <c r="K199" s="97">
        <v>10.1</v>
      </c>
      <c r="L199" t="s">
        <v>467</v>
      </c>
      <c r="M199" s="93">
        <v>3299</v>
      </c>
      <c r="N199" t="s">
        <v>478</v>
      </c>
      <c r="O199" s="97">
        <f t="shared" si="6"/>
        <v>-2.9227557411273422</v>
      </c>
      <c r="P199" s="97">
        <f t="shared" si="7"/>
        <v>2.9227557411273422</v>
      </c>
      <c r="Q199" s="93"/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428</v>
      </c>
      <c r="B200" t="s">
        <v>481</v>
      </c>
      <c r="C200" s="93">
        <v>2025</v>
      </c>
      <c r="D200" t="s">
        <v>175</v>
      </c>
      <c r="E200" t="s">
        <v>485</v>
      </c>
      <c r="F200" s="97">
        <v>9.5</v>
      </c>
      <c r="G200" s="98">
        <v>9.82</v>
      </c>
      <c r="H200" s="98">
        <v>0.21</v>
      </c>
      <c r="I200" s="99">
        <v>-1.5</v>
      </c>
      <c r="J200" s="97">
        <v>9.4</v>
      </c>
      <c r="K200" s="97">
        <v>10.5</v>
      </c>
      <c r="L200" t="s">
        <v>467</v>
      </c>
      <c r="M200" s="93">
        <v>3304</v>
      </c>
      <c r="N200" t="s">
        <v>478</v>
      </c>
      <c r="O200" s="97">
        <f t="shared" si="6"/>
        <v>-3.2586558044806542</v>
      </c>
      <c r="P200" s="97">
        <f t="shared" si="7"/>
        <v>3.2586558044806542</v>
      </c>
      <c r="Q200" s="93"/>
      <c r="S200" t="str">
        <f>IF($W200&lt;&gt;"NAO ACEITO","",COUNTIFS($W$2:$W200,"NAO ACEITO"))</f>
        <v/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ACEITO</v>
      </c>
      <c r="X200" t="str">
        <f>IF(OR($D200="",$W200&lt;&gt;"NAO ACEITO"),"",IF(COUNTIFS($D$2:$D200,$D200,$W$2:$W200,"NAO ACEITO")=1,1,0))</f>
        <v/>
      </c>
    </row>
    <row r="201" spans="1:24" x14ac:dyDescent="0.25">
      <c r="A201" t="s">
        <v>428</v>
      </c>
      <c r="B201" t="s">
        <v>481</v>
      </c>
      <c r="C201" s="93">
        <v>2025</v>
      </c>
      <c r="D201" t="s">
        <v>175</v>
      </c>
      <c r="E201" t="s">
        <v>486</v>
      </c>
      <c r="F201" s="97">
        <v>9.4</v>
      </c>
      <c r="G201" s="98">
        <v>9.77</v>
      </c>
      <c r="H201" s="98">
        <v>0.24</v>
      </c>
      <c r="I201" s="99">
        <v>-1.6</v>
      </c>
      <c r="J201" s="97">
        <v>9</v>
      </c>
      <c r="K201" s="97">
        <v>10.5</v>
      </c>
      <c r="L201" t="s">
        <v>467</v>
      </c>
      <c r="M201" s="93">
        <v>3305</v>
      </c>
      <c r="N201" t="s">
        <v>478</v>
      </c>
      <c r="O201" s="97">
        <f t="shared" si="6"/>
        <v>-3.7871033776867886</v>
      </c>
      <c r="P201" s="97">
        <f t="shared" si="7"/>
        <v>3.7871033776867886</v>
      </c>
      <c r="Q201" s="93"/>
      <c r="S201" t="str">
        <f>IF($W201&lt;&gt;"NAO ACEITO","",COUNTIFS($W$2:$W201,"NAO ACEITO"))</f>
        <v/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ACEITO</v>
      </c>
      <c r="X201" t="str">
        <f>IF(OR($D201="",$W201&lt;&gt;"NAO ACEITO"),"",IF(COUNTIFS($D$2:$D201,$D201,$W$2:$W201,"NAO ACEITO")=1,1,0))</f>
        <v/>
      </c>
    </row>
    <row r="202" spans="1:24" x14ac:dyDescent="0.25">
      <c r="A202" t="s">
        <v>428</v>
      </c>
      <c r="B202" t="s">
        <v>481</v>
      </c>
      <c r="C202" s="93">
        <v>2025</v>
      </c>
      <c r="D202" t="s">
        <v>455</v>
      </c>
      <c r="E202" t="s">
        <v>482</v>
      </c>
      <c r="F202" s="97">
        <v>11.4</v>
      </c>
      <c r="G202" s="98">
        <v>11.01</v>
      </c>
      <c r="H202" s="98">
        <v>1.1399999999999999</v>
      </c>
      <c r="I202" s="99">
        <v>0.3</v>
      </c>
      <c r="J202" s="97">
        <v>7.5</v>
      </c>
      <c r="K202" s="97">
        <v>14.5</v>
      </c>
      <c r="L202" t="s">
        <v>467</v>
      </c>
      <c r="M202" s="93">
        <v>3422</v>
      </c>
      <c r="N202" t="s">
        <v>468</v>
      </c>
      <c r="O202" s="97">
        <f t="shared" si="6"/>
        <v>3.5422343324250734</v>
      </c>
      <c r="P202" s="97">
        <f t="shared" si="7"/>
        <v>3.5422343324250734</v>
      </c>
      <c r="Q202" s="93"/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428</v>
      </c>
      <c r="B203" t="s">
        <v>481</v>
      </c>
      <c r="C203" s="93">
        <v>2025</v>
      </c>
      <c r="D203" t="s">
        <v>455</v>
      </c>
      <c r="E203" t="s">
        <v>483</v>
      </c>
      <c r="F203" s="97">
        <v>12.9</v>
      </c>
      <c r="G203" s="98">
        <v>12.55</v>
      </c>
      <c r="H203" s="98">
        <v>1.1499999999999999</v>
      </c>
      <c r="I203" s="99">
        <v>0.3</v>
      </c>
      <c r="J203" s="97">
        <v>9.1</v>
      </c>
      <c r="K203" s="97">
        <v>16</v>
      </c>
      <c r="L203" t="s">
        <v>467</v>
      </c>
      <c r="M203" s="93">
        <v>3426</v>
      </c>
      <c r="N203" t="s">
        <v>468</v>
      </c>
      <c r="O203" s="97">
        <f t="shared" si="6"/>
        <v>2.7888446215139413</v>
      </c>
      <c r="P203" s="97">
        <f t="shared" si="7"/>
        <v>2.7888446215139413</v>
      </c>
      <c r="Q203" s="93"/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428</v>
      </c>
      <c r="B204" t="s">
        <v>481</v>
      </c>
      <c r="C204" s="93">
        <v>2025</v>
      </c>
      <c r="D204" t="s">
        <v>455</v>
      </c>
      <c r="E204" t="s">
        <v>484</v>
      </c>
      <c r="F204" s="97">
        <v>12.4</v>
      </c>
      <c r="G204" s="98">
        <v>11.03</v>
      </c>
      <c r="H204" s="98">
        <v>0.88</v>
      </c>
      <c r="I204" s="99">
        <v>1.6</v>
      </c>
      <c r="J204" s="97">
        <v>8.3000000000000007</v>
      </c>
      <c r="K204" s="97">
        <v>13.7</v>
      </c>
      <c r="L204" t="s">
        <v>467</v>
      </c>
      <c r="M204" s="93">
        <v>3412</v>
      </c>
      <c r="N204" t="s">
        <v>468</v>
      </c>
      <c r="O204" s="97">
        <f t="shared" si="6"/>
        <v>12.42067089755214</v>
      </c>
      <c r="P204" s="97">
        <f t="shared" si="7"/>
        <v>12.42067089755214</v>
      </c>
      <c r="Q204" s="93"/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428</v>
      </c>
      <c r="B205" t="s">
        <v>481</v>
      </c>
      <c r="C205" s="93">
        <v>2025</v>
      </c>
      <c r="D205" t="s">
        <v>455</v>
      </c>
      <c r="E205" t="s">
        <v>485</v>
      </c>
      <c r="F205" s="97">
        <v>12.7</v>
      </c>
      <c r="G205" s="98">
        <v>11.94</v>
      </c>
      <c r="H205" s="98">
        <v>1.04</v>
      </c>
      <c r="I205" s="99">
        <v>0.7</v>
      </c>
      <c r="J205" s="97">
        <v>8.8000000000000007</v>
      </c>
      <c r="K205" s="97">
        <v>15.1</v>
      </c>
      <c r="L205" t="s">
        <v>467</v>
      </c>
      <c r="M205" s="93">
        <v>3411</v>
      </c>
      <c r="N205" t="s">
        <v>468</v>
      </c>
      <c r="O205" s="97">
        <f t="shared" si="6"/>
        <v>6.365159128978223</v>
      </c>
      <c r="P205" s="97">
        <f t="shared" si="7"/>
        <v>6.365159128978223</v>
      </c>
      <c r="Q205" s="93"/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428</v>
      </c>
      <c r="B206" t="s">
        <v>481</v>
      </c>
      <c r="C206" s="93">
        <v>2025</v>
      </c>
      <c r="D206" t="s">
        <v>455</v>
      </c>
      <c r="E206" t="s">
        <v>486</v>
      </c>
      <c r="F206" s="97">
        <v>10.4</v>
      </c>
      <c r="G206" s="98">
        <v>10.98</v>
      </c>
      <c r="H206" s="98">
        <v>1.22</v>
      </c>
      <c r="I206" s="99">
        <v>-0.5</v>
      </c>
      <c r="J206" s="97">
        <v>7.3</v>
      </c>
      <c r="K206" s="97">
        <v>14.7</v>
      </c>
      <c r="L206" t="s">
        <v>467</v>
      </c>
      <c r="M206" s="93">
        <v>3406</v>
      </c>
      <c r="N206" t="s">
        <v>468</v>
      </c>
      <c r="O206" s="97">
        <f t="shared" si="6"/>
        <v>-5.2823315118397094</v>
      </c>
      <c r="P206" s="97">
        <f t="shared" si="7"/>
        <v>5.2823315118397094</v>
      </c>
      <c r="Q206" s="93"/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428</v>
      </c>
      <c r="B207" t="s">
        <v>481</v>
      </c>
      <c r="C207" s="93">
        <v>2025</v>
      </c>
      <c r="D207" t="s">
        <v>456</v>
      </c>
      <c r="E207" t="s">
        <v>482</v>
      </c>
      <c r="F207" s="97">
        <v>0.85</v>
      </c>
      <c r="G207" s="98">
        <v>0.84299999999999997</v>
      </c>
      <c r="H207" s="98">
        <v>0.09</v>
      </c>
      <c r="I207" s="99">
        <v>0.1</v>
      </c>
      <c r="J207" s="97">
        <v>0.56999999999999995</v>
      </c>
      <c r="K207" s="97">
        <v>1.1200000000000001</v>
      </c>
      <c r="L207" t="s">
        <v>467</v>
      </c>
      <c r="M207" s="93">
        <v>3422</v>
      </c>
      <c r="N207" t="s">
        <v>473</v>
      </c>
      <c r="O207" s="97">
        <f t="shared" si="6"/>
        <v>0.8303677342823258</v>
      </c>
      <c r="P207" s="97">
        <f t="shared" si="7"/>
        <v>0.8303677342823258</v>
      </c>
      <c r="Q207" s="93"/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428</v>
      </c>
      <c r="B208" t="s">
        <v>481</v>
      </c>
      <c r="C208" s="93">
        <v>2025</v>
      </c>
      <c r="D208" t="s">
        <v>456</v>
      </c>
      <c r="E208" t="s">
        <v>483</v>
      </c>
      <c r="F208" s="97">
        <v>0.35</v>
      </c>
      <c r="G208" s="98">
        <v>0.35499999999999998</v>
      </c>
      <c r="H208" s="98">
        <v>3.4000000000000002E-2</v>
      </c>
      <c r="I208" s="99">
        <v>-0.1</v>
      </c>
      <c r="J208" s="97">
        <v>0.25</v>
      </c>
      <c r="K208" s="97">
        <v>0.46</v>
      </c>
      <c r="L208" t="s">
        <v>467</v>
      </c>
      <c r="M208" s="93">
        <v>3435</v>
      </c>
      <c r="N208" t="s">
        <v>473</v>
      </c>
      <c r="O208" s="97">
        <f t="shared" si="6"/>
        <v>-1.4084507042253533</v>
      </c>
      <c r="P208" s="97">
        <f t="shared" si="7"/>
        <v>1.4084507042253533</v>
      </c>
      <c r="Q208" s="93"/>
      <c r="S208" t="str">
        <f>IF($W208&lt;&gt;"NAO ACEITO","",COUNTIFS($W$2:$W208,"NAO ACEITO"))</f>
        <v/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ACEITO</v>
      </c>
      <c r="X208" t="str">
        <f>IF(OR($D208="",$W208&lt;&gt;"NAO ACEITO"),"",IF(COUNTIFS($D$2:$D208,$D208,$W$2:$W208,"NAO ACEITO")=1,1,0))</f>
        <v/>
      </c>
    </row>
    <row r="209" spans="1:24" x14ac:dyDescent="0.25">
      <c r="A209" t="s">
        <v>428</v>
      </c>
      <c r="B209" t="s">
        <v>481</v>
      </c>
      <c r="C209" s="93">
        <v>2025</v>
      </c>
      <c r="D209" t="s">
        <v>456</v>
      </c>
      <c r="E209" t="s">
        <v>484</v>
      </c>
      <c r="F209" s="97">
        <v>2.08</v>
      </c>
      <c r="G209" s="98">
        <v>1.8580000000000001</v>
      </c>
      <c r="H209" s="98">
        <v>0.151</v>
      </c>
      <c r="I209" s="99">
        <v>1.5</v>
      </c>
      <c r="J209" s="97">
        <v>1.4</v>
      </c>
      <c r="K209" s="97">
        <v>2.3199999999999998</v>
      </c>
      <c r="L209" t="s">
        <v>467</v>
      </c>
      <c r="M209" s="93">
        <v>3402</v>
      </c>
      <c r="N209" t="s">
        <v>473</v>
      </c>
      <c r="O209" s="97">
        <f t="shared" si="6"/>
        <v>11.948331539289557</v>
      </c>
      <c r="P209" s="97">
        <f t="shared" si="7"/>
        <v>11.948331539289557</v>
      </c>
      <c r="Q209" s="93"/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428</v>
      </c>
      <c r="B210" t="s">
        <v>481</v>
      </c>
      <c r="C210" s="93">
        <v>2025</v>
      </c>
      <c r="D210" t="s">
        <v>456</v>
      </c>
      <c r="E210" t="s">
        <v>485</v>
      </c>
      <c r="F210" s="97">
        <v>0.86</v>
      </c>
      <c r="G210" s="98">
        <v>0.81599999999999995</v>
      </c>
      <c r="H210" s="98">
        <v>7.3999999999999996E-2</v>
      </c>
      <c r="I210" s="99">
        <v>0.6</v>
      </c>
      <c r="J210" s="97">
        <v>0.59</v>
      </c>
      <c r="K210" s="97">
        <v>1.04</v>
      </c>
      <c r="L210" t="s">
        <v>467</v>
      </c>
      <c r="M210" s="93">
        <v>3416</v>
      </c>
      <c r="N210" t="s">
        <v>473</v>
      </c>
      <c r="O210" s="97">
        <f t="shared" si="6"/>
        <v>5.3921568627451029</v>
      </c>
      <c r="P210" s="97">
        <f t="shared" si="7"/>
        <v>5.3921568627451029</v>
      </c>
      <c r="Q210" s="93"/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428</v>
      </c>
      <c r="B211" t="s">
        <v>481</v>
      </c>
      <c r="C211" s="93">
        <v>2025</v>
      </c>
      <c r="D211" t="s">
        <v>456</v>
      </c>
      <c r="E211" t="s">
        <v>486</v>
      </c>
      <c r="F211" s="97">
        <v>0.28999999999999998</v>
      </c>
      <c r="G211" s="98">
        <v>0.31</v>
      </c>
      <c r="H211" s="98">
        <v>3.6999999999999998E-2</v>
      </c>
      <c r="I211" s="99">
        <v>-0.5</v>
      </c>
      <c r="J211" s="97">
        <v>0.2</v>
      </c>
      <c r="K211" s="97">
        <v>0.42</v>
      </c>
      <c r="L211" t="s">
        <v>467</v>
      </c>
      <c r="M211" s="93">
        <v>3418</v>
      </c>
      <c r="N211" t="s">
        <v>473</v>
      </c>
      <c r="O211" s="97">
        <f t="shared" si="6"/>
        <v>-6.4516129032258114</v>
      </c>
      <c r="P211" s="97">
        <f t="shared" si="7"/>
        <v>6.4516129032258114</v>
      </c>
      <c r="Q211" s="93"/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428</v>
      </c>
      <c r="B212" t="s">
        <v>481</v>
      </c>
      <c r="C212" s="93">
        <v>2025</v>
      </c>
      <c r="D212" t="s">
        <v>457</v>
      </c>
      <c r="E212" t="s">
        <v>482</v>
      </c>
      <c r="F212" s="97">
        <v>43.1</v>
      </c>
      <c r="G212" s="98">
        <v>44.93</v>
      </c>
      <c r="H212" s="98">
        <v>0.97</v>
      </c>
      <c r="I212" s="99">
        <v>-1.9</v>
      </c>
      <c r="J212" s="97">
        <v>42</v>
      </c>
      <c r="K212" s="97">
        <v>47.9</v>
      </c>
      <c r="L212" t="s">
        <v>467</v>
      </c>
      <c r="M212" s="93">
        <v>3403</v>
      </c>
      <c r="N212" t="s">
        <v>468</v>
      </c>
      <c r="O212" s="97">
        <f t="shared" si="6"/>
        <v>-4.0730024482528338</v>
      </c>
      <c r="P212" s="97">
        <f t="shared" si="7"/>
        <v>4.0730024482528338</v>
      </c>
      <c r="Q212" s="93"/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428</v>
      </c>
      <c r="B213" t="s">
        <v>481</v>
      </c>
      <c r="C213" s="93">
        <v>2025</v>
      </c>
      <c r="D213" t="s">
        <v>457</v>
      </c>
      <c r="E213" t="s">
        <v>483</v>
      </c>
      <c r="F213" s="97">
        <v>40</v>
      </c>
      <c r="G213" s="98">
        <v>40.65</v>
      </c>
      <c r="H213" s="98">
        <v>1.07</v>
      </c>
      <c r="I213" s="99">
        <v>-0.6</v>
      </c>
      <c r="J213" s="97">
        <v>37.4</v>
      </c>
      <c r="K213" s="97">
        <v>43.9</v>
      </c>
      <c r="L213" t="s">
        <v>467</v>
      </c>
      <c r="M213" s="93">
        <v>3389</v>
      </c>
      <c r="N213" t="s">
        <v>468</v>
      </c>
      <c r="O213" s="97">
        <f t="shared" si="6"/>
        <v>-1.5990159901598984</v>
      </c>
      <c r="P213" s="97">
        <f t="shared" si="7"/>
        <v>1.5990159901598984</v>
      </c>
      <c r="Q213" s="93"/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428</v>
      </c>
      <c r="B214" t="s">
        <v>481</v>
      </c>
      <c r="C214" s="93">
        <v>2025</v>
      </c>
      <c r="D214" t="s">
        <v>457</v>
      </c>
      <c r="E214" t="s">
        <v>484</v>
      </c>
      <c r="F214" s="97">
        <v>48.1</v>
      </c>
      <c r="G214" s="98">
        <v>48.64</v>
      </c>
      <c r="H214" s="98">
        <v>0.91</v>
      </c>
      <c r="I214" s="99">
        <v>-0.6</v>
      </c>
      <c r="J214" s="97">
        <v>45.9</v>
      </c>
      <c r="K214" s="97">
        <v>51.4</v>
      </c>
      <c r="L214" t="s">
        <v>467</v>
      </c>
      <c r="M214" s="93">
        <v>3394</v>
      </c>
      <c r="N214" t="s">
        <v>468</v>
      </c>
      <c r="O214" s="97">
        <f t="shared" si="6"/>
        <v>-1.1101973684210509</v>
      </c>
      <c r="P214" s="97">
        <f t="shared" si="7"/>
        <v>1.1101973684210509</v>
      </c>
      <c r="Q214" s="93"/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428</v>
      </c>
      <c r="B215" t="s">
        <v>481</v>
      </c>
      <c r="C215" s="93">
        <v>2025</v>
      </c>
      <c r="D215" t="s">
        <v>457</v>
      </c>
      <c r="E215" t="s">
        <v>485</v>
      </c>
      <c r="F215" s="97">
        <v>44.8</v>
      </c>
      <c r="G215" s="98">
        <v>44.62</v>
      </c>
      <c r="H215" s="98">
        <v>0.92</v>
      </c>
      <c r="I215" s="99">
        <v>0.2</v>
      </c>
      <c r="J215" s="97">
        <v>41.8</v>
      </c>
      <c r="K215" s="97">
        <v>47.4</v>
      </c>
      <c r="L215" t="s">
        <v>467</v>
      </c>
      <c r="M215" s="93">
        <v>3395</v>
      </c>
      <c r="N215" t="s">
        <v>468</v>
      </c>
      <c r="O215" s="97">
        <f t="shared" si="6"/>
        <v>0.40340654415060451</v>
      </c>
      <c r="P215" s="97">
        <f t="shared" si="7"/>
        <v>0.40340654415060451</v>
      </c>
      <c r="Q215" s="93"/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428</v>
      </c>
      <c r="B216" t="s">
        <v>481</v>
      </c>
      <c r="C216" s="93">
        <v>2025</v>
      </c>
      <c r="D216" t="s">
        <v>457</v>
      </c>
      <c r="E216" t="s">
        <v>486</v>
      </c>
      <c r="F216" s="97">
        <v>45</v>
      </c>
      <c r="G216" s="98">
        <v>44.86</v>
      </c>
      <c r="H216" s="98">
        <v>1.18</v>
      </c>
      <c r="I216" s="99">
        <v>0.1</v>
      </c>
      <c r="J216" s="97">
        <v>41.3</v>
      </c>
      <c r="K216" s="97">
        <v>48.4</v>
      </c>
      <c r="L216" t="s">
        <v>467</v>
      </c>
      <c r="M216" s="93">
        <v>3399</v>
      </c>
      <c r="N216" t="s">
        <v>468</v>
      </c>
      <c r="O216" s="97">
        <f t="shared" si="6"/>
        <v>0.31208203299153048</v>
      </c>
      <c r="P216" s="97">
        <f t="shared" si="7"/>
        <v>0.31208203299153048</v>
      </c>
      <c r="Q216" s="93"/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428</v>
      </c>
      <c r="B217" t="s">
        <v>481</v>
      </c>
      <c r="C217" s="93">
        <v>2025</v>
      </c>
      <c r="D217" t="s">
        <v>458</v>
      </c>
      <c r="E217" t="s">
        <v>482</v>
      </c>
      <c r="F217" s="97">
        <v>3.21</v>
      </c>
      <c r="G217" s="98">
        <v>3.4420000000000002</v>
      </c>
      <c r="H217" s="98">
        <v>0.10100000000000001</v>
      </c>
      <c r="I217" s="99">
        <v>-2.2999999999999998</v>
      </c>
      <c r="J217" s="97">
        <v>3.13</v>
      </c>
      <c r="K217" s="97">
        <v>3.75</v>
      </c>
      <c r="L217" t="s">
        <v>467</v>
      </c>
      <c r="M217" s="93">
        <v>3398</v>
      </c>
      <c r="N217" t="s">
        <v>473</v>
      </c>
      <c r="O217" s="97">
        <f t="shared" si="6"/>
        <v>-6.740267286461366</v>
      </c>
      <c r="P217" s="97">
        <f t="shared" si="7"/>
        <v>6.740267286461366</v>
      </c>
      <c r="Q217" s="93"/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428</v>
      </c>
      <c r="B218" t="s">
        <v>481</v>
      </c>
      <c r="C218" s="93">
        <v>2025</v>
      </c>
      <c r="D218" t="s">
        <v>458</v>
      </c>
      <c r="E218" t="s">
        <v>483</v>
      </c>
      <c r="F218" s="97">
        <v>1.0900000000000001</v>
      </c>
      <c r="G218" s="98">
        <v>1.1499999999999999</v>
      </c>
      <c r="H218" s="98">
        <v>4.3999999999999997E-2</v>
      </c>
      <c r="I218" s="99">
        <v>-1.4</v>
      </c>
      <c r="J218" s="97">
        <v>1.01</v>
      </c>
      <c r="K218" s="97">
        <v>1.29</v>
      </c>
      <c r="L218" t="s">
        <v>467</v>
      </c>
      <c r="M218" s="93">
        <v>3404</v>
      </c>
      <c r="N218" t="s">
        <v>473</v>
      </c>
      <c r="O218" s="97">
        <f t="shared" si="6"/>
        <v>-5.217391304347812</v>
      </c>
      <c r="P218" s="97">
        <f t="shared" si="7"/>
        <v>5.217391304347812</v>
      </c>
      <c r="Q218" s="93"/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428</v>
      </c>
      <c r="B219" t="s">
        <v>481</v>
      </c>
      <c r="C219" s="93">
        <v>2025</v>
      </c>
      <c r="D219" t="s">
        <v>458</v>
      </c>
      <c r="E219" t="s">
        <v>484</v>
      </c>
      <c r="F219" s="97">
        <v>8.08</v>
      </c>
      <c r="G219" s="98">
        <v>8.1959999999999997</v>
      </c>
      <c r="H219" s="98">
        <v>0.19700000000000001</v>
      </c>
      <c r="I219" s="99">
        <v>-0.6</v>
      </c>
      <c r="J219" s="97">
        <v>7.6</v>
      </c>
      <c r="K219" s="97">
        <v>8.7899999999999991</v>
      </c>
      <c r="L219" t="s">
        <v>467</v>
      </c>
      <c r="M219" s="93">
        <v>3394</v>
      </c>
      <c r="N219" t="s">
        <v>473</v>
      </c>
      <c r="O219" s="97">
        <f t="shared" si="6"/>
        <v>-1.4153245485602692</v>
      </c>
      <c r="P219" s="97">
        <f t="shared" si="7"/>
        <v>1.4153245485602692</v>
      </c>
      <c r="Q219" s="93"/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428</v>
      </c>
      <c r="B220" t="s">
        <v>481</v>
      </c>
      <c r="C220" s="93">
        <v>2025</v>
      </c>
      <c r="D220" t="s">
        <v>458</v>
      </c>
      <c r="E220" t="s">
        <v>485</v>
      </c>
      <c r="F220" s="97">
        <v>3.02</v>
      </c>
      <c r="G220" s="98">
        <v>3.0510000000000002</v>
      </c>
      <c r="H220" s="98">
        <v>8.4000000000000005E-2</v>
      </c>
      <c r="I220" s="99">
        <v>-0.4</v>
      </c>
      <c r="J220" s="97">
        <v>2.79</v>
      </c>
      <c r="K220" s="97">
        <v>3.31</v>
      </c>
      <c r="L220" t="s">
        <v>467</v>
      </c>
      <c r="M220" s="93">
        <v>3392</v>
      </c>
      <c r="N220" t="s">
        <v>473</v>
      </c>
      <c r="O220" s="97">
        <f t="shared" si="6"/>
        <v>-1.0160603080957109</v>
      </c>
      <c r="P220" s="97">
        <f t="shared" si="7"/>
        <v>1.0160603080957109</v>
      </c>
      <c r="Q220" s="93"/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428</v>
      </c>
      <c r="B221" t="s">
        <v>481</v>
      </c>
      <c r="C221" s="93">
        <v>2025</v>
      </c>
      <c r="D221" t="s">
        <v>458</v>
      </c>
      <c r="E221" t="s">
        <v>486</v>
      </c>
      <c r="F221" s="97">
        <v>1.25</v>
      </c>
      <c r="G221" s="98">
        <v>1.2709999999999999</v>
      </c>
      <c r="H221" s="98">
        <v>5.0999999999999997E-2</v>
      </c>
      <c r="I221" s="99">
        <v>-0.4</v>
      </c>
      <c r="J221" s="97">
        <v>1.1100000000000001</v>
      </c>
      <c r="K221" s="97">
        <v>1.43</v>
      </c>
      <c r="L221" t="s">
        <v>467</v>
      </c>
      <c r="M221" s="93">
        <v>3405</v>
      </c>
      <c r="N221" t="s">
        <v>473</v>
      </c>
      <c r="O221" s="97">
        <f t="shared" si="6"/>
        <v>-1.6522423288748946</v>
      </c>
      <c r="P221" s="97">
        <f t="shared" si="7"/>
        <v>1.6522423288748946</v>
      </c>
      <c r="Q221" s="93"/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428</v>
      </c>
      <c r="B222" t="s">
        <v>481</v>
      </c>
      <c r="C222" s="93">
        <v>2025</v>
      </c>
      <c r="D222" t="s">
        <v>459</v>
      </c>
      <c r="E222" t="s">
        <v>482</v>
      </c>
      <c r="F222" s="97">
        <v>312</v>
      </c>
      <c r="G222" s="98">
        <v>290.5</v>
      </c>
      <c r="H222" s="98">
        <v>13</v>
      </c>
      <c r="I222" s="99">
        <v>1.7</v>
      </c>
      <c r="J222" s="97">
        <v>217</v>
      </c>
      <c r="K222" s="97">
        <v>364</v>
      </c>
      <c r="L222" t="s">
        <v>467</v>
      </c>
      <c r="M222" s="93">
        <v>3493</v>
      </c>
      <c r="N222" t="s">
        <v>473</v>
      </c>
      <c r="O222" s="97">
        <f t="shared" si="6"/>
        <v>7.4010327022375213</v>
      </c>
      <c r="P222" s="97">
        <f t="shared" si="7"/>
        <v>7.4010327022375213</v>
      </c>
      <c r="Q222" s="93"/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428</v>
      </c>
      <c r="B223" t="s">
        <v>481</v>
      </c>
      <c r="C223" s="93">
        <v>2025</v>
      </c>
      <c r="D223" t="s">
        <v>459</v>
      </c>
      <c r="E223" t="s">
        <v>483</v>
      </c>
      <c r="F223" s="97">
        <v>52</v>
      </c>
      <c r="G223" s="98">
        <v>49</v>
      </c>
      <c r="H223" s="98">
        <v>3.4</v>
      </c>
      <c r="I223" s="99">
        <v>0.9</v>
      </c>
      <c r="J223" s="97">
        <v>36</v>
      </c>
      <c r="K223" s="97">
        <v>62</v>
      </c>
      <c r="L223" t="s">
        <v>467</v>
      </c>
      <c r="M223" s="93">
        <v>3496</v>
      </c>
      <c r="N223" t="s">
        <v>473</v>
      </c>
      <c r="O223" s="97">
        <f t="shared" si="6"/>
        <v>6.1224489795918364</v>
      </c>
      <c r="P223" s="97">
        <f t="shared" si="7"/>
        <v>6.1224489795918364</v>
      </c>
      <c r="Q223" s="93"/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428</v>
      </c>
      <c r="B224" t="s">
        <v>481</v>
      </c>
      <c r="C224" s="93">
        <v>2025</v>
      </c>
      <c r="D224" t="s">
        <v>459</v>
      </c>
      <c r="E224" t="s">
        <v>484</v>
      </c>
      <c r="F224" s="97">
        <v>538</v>
      </c>
      <c r="G224" s="98">
        <v>495.9</v>
      </c>
      <c r="H224" s="98">
        <v>11.6</v>
      </c>
      <c r="I224" s="99">
        <v>3.6</v>
      </c>
      <c r="J224" s="97">
        <v>371</v>
      </c>
      <c r="K224" s="97">
        <v>620</v>
      </c>
      <c r="L224" t="s">
        <v>467</v>
      </c>
      <c r="M224" s="93">
        <v>3477</v>
      </c>
      <c r="N224" t="s">
        <v>473</v>
      </c>
      <c r="O224" s="97">
        <f t="shared" si="6"/>
        <v>8.489614841701961</v>
      </c>
      <c r="P224" s="97">
        <f t="shared" si="7"/>
        <v>8.489614841701961</v>
      </c>
      <c r="Q224" s="93"/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428</v>
      </c>
      <c r="B225" t="s">
        <v>481</v>
      </c>
      <c r="C225" s="93">
        <v>2025</v>
      </c>
      <c r="D225" t="s">
        <v>459</v>
      </c>
      <c r="E225" t="s">
        <v>485</v>
      </c>
      <c r="F225" s="97">
        <v>226</v>
      </c>
      <c r="G225" s="98">
        <v>203.8</v>
      </c>
      <c r="H225" s="98">
        <v>7</v>
      </c>
      <c r="I225" s="99">
        <v>3.2</v>
      </c>
      <c r="J225" s="97">
        <v>152</v>
      </c>
      <c r="K225" s="97">
        <v>255</v>
      </c>
      <c r="L225" t="s">
        <v>467</v>
      </c>
      <c r="M225" s="93">
        <v>3489</v>
      </c>
      <c r="N225" t="s">
        <v>473</v>
      </c>
      <c r="O225" s="97">
        <f t="shared" si="6"/>
        <v>10.893032384690867</v>
      </c>
      <c r="P225" s="97">
        <f t="shared" si="7"/>
        <v>10.893032384690867</v>
      </c>
      <c r="Q225" s="93"/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428</v>
      </c>
      <c r="B226" t="s">
        <v>481</v>
      </c>
      <c r="C226" s="93">
        <v>2025</v>
      </c>
      <c r="D226" t="s">
        <v>459</v>
      </c>
      <c r="E226" t="s">
        <v>486</v>
      </c>
      <c r="F226" s="97">
        <v>127</v>
      </c>
      <c r="G226" s="98">
        <v>121.8</v>
      </c>
      <c r="H226" s="98">
        <v>4.5999999999999996</v>
      </c>
      <c r="I226" s="99">
        <v>1.1000000000000001</v>
      </c>
      <c r="J226" s="97">
        <v>91</v>
      </c>
      <c r="K226" s="97">
        <v>153</v>
      </c>
      <c r="L226" t="s">
        <v>467</v>
      </c>
      <c r="M226" s="93">
        <v>3494</v>
      </c>
      <c r="N226" t="s">
        <v>473</v>
      </c>
      <c r="O226" s="97">
        <f t="shared" si="6"/>
        <v>4.269293924466341</v>
      </c>
      <c r="P226" s="97">
        <f t="shared" si="7"/>
        <v>4.269293924466341</v>
      </c>
      <c r="Q226" s="93"/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428</v>
      </c>
      <c r="B227" t="s">
        <v>481</v>
      </c>
      <c r="C227" s="93">
        <v>2025</v>
      </c>
      <c r="D227" t="s">
        <v>460</v>
      </c>
      <c r="E227" t="s">
        <v>482</v>
      </c>
      <c r="F227" s="97">
        <v>17.899999999999999</v>
      </c>
      <c r="G227" s="98">
        <v>17.89</v>
      </c>
      <c r="H227" s="98">
        <v>0.14000000000000001</v>
      </c>
      <c r="I227" s="99">
        <v>0.1</v>
      </c>
      <c r="J227" s="97">
        <v>17.399999999999999</v>
      </c>
      <c r="K227" s="97">
        <v>18.399999999999999</v>
      </c>
      <c r="L227" t="s">
        <v>467</v>
      </c>
      <c r="M227" s="93">
        <v>2908</v>
      </c>
      <c r="N227" t="s">
        <v>468</v>
      </c>
      <c r="O227" s="97">
        <f t="shared" si="6"/>
        <v>5.5897149245377364E-2</v>
      </c>
      <c r="P227" s="97">
        <f t="shared" si="7"/>
        <v>5.5897149245377364E-2</v>
      </c>
      <c r="Q227" s="93"/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428</v>
      </c>
      <c r="B228" t="s">
        <v>481</v>
      </c>
      <c r="C228" s="93">
        <v>2025</v>
      </c>
      <c r="D228" t="s">
        <v>460</v>
      </c>
      <c r="E228" t="s">
        <v>483</v>
      </c>
      <c r="F228" s="97">
        <v>17.8</v>
      </c>
      <c r="G228" s="98">
        <v>17.68</v>
      </c>
      <c r="H228" s="98">
        <v>0.13</v>
      </c>
      <c r="I228" s="99">
        <v>0.9</v>
      </c>
      <c r="J228" s="97">
        <v>17.2</v>
      </c>
      <c r="K228" s="97">
        <v>18.100000000000001</v>
      </c>
      <c r="L228" t="s">
        <v>467</v>
      </c>
      <c r="M228" s="93">
        <v>2907</v>
      </c>
      <c r="N228" t="s">
        <v>468</v>
      </c>
      <c r="O228" s="97">
        <f t="shared" si="6"/>
        <v>0.67873303167421384</v>
      </c>
      <c r="P228" s="97">
        <f t="shared" si="7"/>
        <v>0.67873303167421384</v>
      </c>
      <c r="Q228" s="93"/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428</v>
      </c>
      <c r="B229" t="s">
        <v>481</v>
      </c>
      <c r="C229" s="93">
        <v>2025</v>
      </c>
      <c r="D229" t="s">
        <v>460</v>
      </c>
      <c r="E229" t="s">
        <v>484</v>
      </c>
      <c r="F229" s="97">
        <v>15.4</v>
      </c>
      <c r="G229" s="98">
        <v>15.41</v>
      </c>
      <c r="H229" s="98">
        <v>0.18</v>
      </c>
      <c r="I229" s="99">
        <v>0</v>
      </c>
      <c r="J229" s="97">
        <v>14.8</v>
      </c>
      <c r="K229" s="97">
        <v>16</v>
      </c>
      <c r="L229" t="s">
        <v>467</v>
      </c>
      <c r="M229" s="93">
        <v>2901</v>
      </c>
      <c r="N229" t="s">
        <v>468</v>
      </c>
      <c r="O229" s="97">
        <f t="shared" si="6"/>
        <v>-6.4892926670991474E-2</v>
      </c>
      <c r="P229" s="97">
        <f t="shared" si="7"/>
        <v>6.4892926670991474E-2</v>
      </c>
      <c r="Q229" s="93"/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428</v>
      </c>
      <c r="B230" t="s">
        <v>481</v>
      </c>
      <c r="C230" s="93">
        <v>2025</v>
      </c>
      <c r="D230" t="s">
        <v>460</v>
      </c>
      <c r="E230" t="s">
        <v>485</v>
      </c>
      <c r="F230" s="97">
        <v>15.3</v>
      </c>
      <c r="G230" s="98">
        <v>15.23</v>
      </c>
      <c r="H230" s="98">
        <v>0.13</v>
      </c>
      <c r="I230" s="99">
        <v>0.5</v>
      </c>
      <c r="J230" s="97">
        <v>14.8</v>
      </c>
      <c r="K230" s="97">
        <v>15.7</v>
      </c>
      <c r="L230" t="s">
        <v>467</v>
      </c>
      <c r="M230" s="93">
        <v>2900</v>
      </c>
      <c r="N230" t="s">
        <v>468</v>
      </c>
      <c r="O230" s="97">
        <f t="shared" si="6"/>
        <v>0.45961917268549102</v>
      </c>
      <c r="P230" s="97">
        <f t="shared" si="7"/>
        <v>0.45961917268549102</v>
      </c>
      <c r="Q230" s="93"/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428</v>
      </c>
      <c r="B231" t="s">
        <v>481</v>
      </c>
      <c r="C231" s="93">
        <v>2025</v>
      </c>
      <c r="D231" t="s">
        <v>460</v>
      </c>
      <c r="E231" t="s">
        <v>486</v>
      </c>
      <c r="F231" s="97">
        <v>15.1</v>
      </c>
      <c r="G231" s="98">
        <v>15</v>
      </c>
      <c r="H231" s="98">
        <v>0.12</v>
      </c>
      <c r="I231" s="99">
        <v>0.9</v>
      </c>
      <c r="J231" s="97">
        <v>14.6</v>
      </c>
      <c r="K231" s="97">
        <v>15.4</v>
      </c>
      <c r="L231" t="s">
        <v>467</v>
      </c>
      <c r="M231" s="93">
        <v>2904</v>
      </c>
      <c r="N231" t="s">
        <v>468</v>
      </c>
      <c r="O231" s="97">
        <f t="shared" si="6"/>
        <v>0.6666666666666643</v>
      </c>
      <c r="P231" s="97">
        <f t="shared" si="7"/>
        <v>0.6666666666666643</v>
      </c>
      <c r="Q231" s="93"/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428</v>
      </c>
      <c r="B232" t="s">
        <v>481</v>
      </c>
      <c r="C232" s="93">
        <v>2025</v>
      </c>
      <c r="D232" t="s">
        <v>461</v>
      </c>
      <c r="E232" t="s">
        <v>482</v>
      </c>
      <c r="F232" s="97">
        <v>2.42</v>
      </c>
      <c r="G232" s="98">
        <v>2.4060000000000001</v>
      </c>
      <c r="H232" s="98">
        <v>2.9000000000000001E-2</v>
      </c>
      <c r="I232" s="99">
        <v>0.5</v>
      </c>
      <c r="J232" s="97">
        <v>2.2999999999999998</v>
      </c>
      <c r="K232" s="97">
        <v>2.5099999999999998</v>
      </c>
      <c r="L232" t="s">
        <v>467</v>
      </c>
      <c r="M232" s="93">
        <v>3494</v>
      </c>
      <c r="N232" t="s">
        <v>479</v>
      </c>
      <c r="O232" s="97">
        <f t="shared" si="6"/>
        <v>0.58187863674147089</v>
      </c>
      <c r="P232" s="97">
        <f t="shared" si="7"/>
        <v>0.58187863674147089</v>
      </c>
      <c r="Q232" s="93"/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428</v>
      </c>
      <c r="B233" t="s">
        <v>481</v>
      </c>
      <c r="C233" s="93">
        <v>2025</v>
      </c>
      <c r="D233" t="s">
        <v>461</v>
      </c>
      <c r="E233" t="s">
        <v>483</v>
      </c>
      <c r="F233" s="97">
        <v>2.27</v>
      </c>
      <c r="G233" s="98">
        <v>2.2469999999999999</v>
      </c>
      <c r="H233" s="98">
        <v>2.9000000000000001E-2</v>
      </c>
      <c r="I233" s="99">
        <v>0.8</v>
      </c>
      <c r="J233" s="97">
        <v>2.15</v>
      </c>
      <c r="K233" s="97">
        <v>2.34</v>
      </c>
      <c r="L233" t="s">
        <v>467</v>
      </c>
      <c r="M233" s="93">
        <v>3499</v>
      </c>
      <c r="N233" t="s">
        <v>479</v>
      </c>
      <c r="O233" s="97">
        <f t="shared" si="6"/>
        <v>1.0235870048954221</v>
      </c>
      <c r="P233" s="97">
        <f t="shared" si="7"/>
        <v>1.0235870048954221</v>
      </c>
      <c r="Q233" s="93"/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428</v>
      </c>
      <c r="B234" t="s">
        <v>481</v>
      </c>
      <c r="C234" s="93">
        <v>2025</v>
      </c>
      <c r="D234" t="s">
        <v>461</v>
      </c>
      <c r="E234" t="s">
        <v>484</v>
      </c>
      <c r="F234" s="97">
        <v>5.35</v>
      </c>
      <c r="G234" s="98">
        <v>5.2439999999999998</v>
      </c>
      <c r="H234" s="98">
        <v>5.2999999999999999E-2</v>
      </c>
      <c r="I234" s="99">
        <v>2</v>
      </c>
      <c r="J234" s="97">
        <v>5.03</v>
      </c>
      <c r="K234" s="97">
        <v>5.46</v>
      </c>
      <c r="L234" t="s">
        <v>467</v>
      </c>
      <c r="M234" s="93">
        <v>3495</v>
      </c>
      <c r="N234" t="s">
        <v>479</v>
      </c>
      <c r="O234" s="97">
        <f t="shared" si="6"/>
        <v>2.0213577421815385</v>
      </c>
      <c r="P234" s="97">
        <f t="shared" si="7"/>
        <v>2.0213577421815385</v>
      </c>
      <c r="Q234" s="93"/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428</v>
      </c>
      <c r="B235" t="s">
        <v>481</v>
      </c>
      <c r="C235" s="93">
        <v>2025</v>
      </c>
      <c r="D235" t="s">
        <v>461</v>
      </c>
      <c r="E235" t="s">
        <v>485</v>
      </c>
      <c r="F235" s="97">
        <v>4.41</v>
      </c>
      <c r="G235" s="98">
        <v>4.3330000000000002</v>
      </c>
      <c r="H235" s="98">
        <v>4.2999999999999997E-2</v>
      </c>
      <c r="I235" s="99">
        <v>1.8</v>
      </c>
      <c r="J235" s="97">
        <v>4.1500000000000004</v>
      </c>
      <c r="K235" s="97">
        <v>4.51</v>
      </c>
      <c r="L235" t="s">
        <v>467</v>
      </c>
      <c r="M235" s="93">
        <v>3490</v>
      </c>
      <c r="N235" t="s">
        <v>479</v>
      </c>
      <c r="O235" s="97">
        <f t="shared" si="6"/>
        <v>1.7770597738287552</v>
      </c>
      <c r="P235" s="97">
        <f t="shared" si="7"/>
        <v>1.7770597738287552</v>
      </c>
      <c r="Q235" s="93"/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428</v>
      </c>
      <c r="B236" t="s">
        <v>481</v>
      </c>
      <c r="C236" s="93">
        <v>2025</v>
      </c>
      <c r="D236" t="s">
        <v>461</v>
      </c>
      <c r="E236" t="s">
        <v>486</v>
      </c>
      <c r="F236" s="97">
        <v>5.29</v>
      </c>
      <c r="G236" s="98">
        <v>5.1859999999999999</v>
      </c>
      <c r="H236" s="98">
        <v>0.05</v>
      </c>
      <c r="I236" s="99">
        <v>2.1</v>
      </c>
      <c r="J236" s="97">
        <v>4.97</v>
      </c>
      <c r="K236" s="97">
        <v>5.4</v>
      </c>
      <c r="L236" t="s">
        <v>467</v>
      </c>
      <c r="M236" s="93">
        <v>3489</v>
      </c>
      <c r="N236" t="s">
        <v>479</v>
      </c>
      <c r="O236" s="97">
        <f t="shared" si="6"/>
        <v>2.0053991515618992</v>
      </c>
      <c r="P236" s="97">
        <f t="shared" si="7"/>
        <v>2.0053991515618992</v>
      </c>
      <c r="Q236" s="93"/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428</v>
      </c>
      <c r="B237" t="s">
        <v>481</v>
      </c>
      <c r="C237" s="93">
        <v>2025</v>
      </c>
      <c r="D237" t="s">
        <v>462</v>
      </c>
      <c r="E237" t="s">
        <v>482</v>
      </c>
      <c r="F237" s="97">
        <v>7.4</v>
      </c>
      <c r="G237" s="98">
        <v>7.66</v>
      </c>
      <c r="H237" s="98">
        <v>0.14000000000000001</v>
      </c>
      <c r="I237" s="99">
        <v>-1.8</v>
      </c>
      <c r="J237" s="97">
        <v>6.8</v>
      </c>
      <c r="K237" s="97">
        <v>8.5</v>
      </c>
      <c r="L237" t="s">
        <v>467</v>
      </c>
      <c r="M237" s="93">
        <v>3501</v>
      </c>
      <c r="N237" t="s">
        <v>473</v>
      </c>
      <c r="O237" s="97">
        <f t="shared" si="6"/>
        <v>-3.3942558746736262</v>
      </c>
      <c r="P237" s="97">
        <f t="shared" si="7"/>
        <v>3.3942558746736262</v>
      </c>
      <c r="Q237" s="93"/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428</v>
      </c>
      <c r="B238" t="s">
        <v>481</v>
      </c>
      <c r="C238" s="93">
        <v>2025</v>
      </c>
      <c r="D238" t="s">
        <v>462</v>
      </c>
      <c r="E238" t="s">
        <v>483</v>
      </c>
      <c r="F238" s="97">
        <v>2.7</v>
      </c>
      <c r="G238" s="98">
        <v>2.83</v>
      </c>
      <c r="H238" s="98">
        <v>7.0000000000000007E-2</v>
      </c>
      <c r="I238" s="99">
        <v>-1.8</v>
      </c>
      <c r="J238" s="97">
        <v>2.5</v>
      </c>
      <c r="K238" s="97">
        <v>3.2</v>
      </c>
      <c r="L238" t="s">
        <v>467</v>
      </c>
      <c r="M238" s="93">
        <v>3492</v>
      </c>
      <c r="N238" t="s">
        <v>473</v>
      </c>
      <c r="O238" s="97">
        <f t="shared" si="6"/>
        <v>-4.5936395759717277</v>
      </c>
      <c r="P238" s="97">
        <f t="shared" si="7"/>
        <v>4.5936395759717277</v>
      </c>
      <c r="Q238" s="93"/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428</v>
      </c>
      <c r="B239" t="s">
        <v>481</v>
      </c>
      <c r="C239" s="93">
        <v>2025</v>
      </c>
      <c r="D239" t="s">
        <v>462</v>
      </c>
      <c r="E239" t="s">
        <v>484</v>
      </c>
      <c r="F239" s="97">
        <v>16.8</v>
      </c>
      <c r="G239" s="98">
        <v>16.850000000000001</v>
      </c>
      <c r="H239" s="98">
        <v>0.26</v>
      </c>
      <c r="I239" s="99">
        <v>-0.2</v>
      </c>
      <c r="J239" s="97">
        <v>15.1</v>
      </c>
      <c r="K239" s="97">
        <v>18.600000000000001</v>
      </c>
      <c r="L239" t="s">
        <v>467</v>
      </c>
      <c r="M239" s="93">
        <v>3491</v>
      </c>
      <c r="N239" t="s">
        <v>473</v>
      </c>
      <c r="O239" s="97">
        <f t="shared" si="6"/>
        <v>-0.29673590504451458</v>
      </c>
      <c r="P239" s="97">
        <f t="shared" si="7"/>
        <v>0.29673590504451458</v>
      </c>
      <c r="Q239" s="93"/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428</v>
      </c>
      <c r="B240" t="s">
        <v>481</v>
      </c>
      <c r="C240" s="93">
        <v>2025</v>
      </c>
      <c r="D240" t="s">
        <v>462</v>
      </c>
      <c r="E240" t="s">
        <v>485</v>
      </c>
      <c r="F240" s="97">
        <v>6.8</v>
      </c>
      <c r="G240" s="98">
        <v>6.84</v>
      </c>
      <c r="H240" s="98">
        <v>0.13</v>
      </c>
      <c r="I240" s="99">
        <v>-0.3</v>
      </c>
      <c r="J240" s="97">
        <v>6.1</v>
      </c>
      <c r="K240" s="97">
        <v>7.6</v>
      </c>
      <c r="L240" t="s">
        <v>467</v>
      </c>
      <c r="M240" s="93">
        <v>3496</v>
      </c>
      <c r="N240" t="s">
        <v>473</v>
      </c>
      <c r="O240" s="97">
        <f t="shared" si="6"/>
        <v>-0.58479532163742742</v>
      </c>
      <c r="P240" s="97">
        <f t="shared" si="7"/>
        <v>0.58479532163742742</v>
      </c>
      <c r="Q240" s="93"/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428</v>
      </c>
      <c r="B241" t="s">
        <v>481</v>
      </c>
      <c r="C241" s="93">
        <v>2025</v>
      </c>
      <c r="D241" t="s">
        <v>462</v>
      </c>
      <c r="E241" t="s">
        <v>486</v>
      </c>
      <c r="F241" s="97">
        <v>2.8</v>
      </c>
      <c r="G241" s="98">
        <v>2.83</v>
      </c>
      <c r="H241" s="98">
        <v>7.0000000000000007E-2</v>
      </c>
      <c r="I241" s="99">
        <v>-0.5</v>
      </c>
      <c r="J241" s="97">
        <v>2.5</v>
      </c>
      <c r="K241" s="97">
        <v>3.2</v>
      </c>
      <c r="L241" t="s">
        <v>467</v>
      </c>
      <c r="M241" s="93">
        <v>3491</v>
      </c>
      <c r="N241" t="s">
        <v>473</v>
      </c>
      <c r="O241" s="97">
        <f t="shared" si="6"/>
        <v>-1.0600706713781005</v>
      </c>
      <c r="P241" s="97">
        <f t="shared" si="7"/>
        <v>1.0600706713781005</v>
      </c>
      <c r="Q241" s="93"/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428</v>
      </c>
      <c r="B242" t="s">
        <v>481</v>
      </c>
      <c r="C242" s="93">
        <v>2025</v>
      </c>
      <c r="D242" t="s">
        <v>463</v>
      </c>
      <c r="E242" t="s">
        <v>482</v>
      </c>
      <c r="F242" s="97">
        <v>0</v>
      </c>
      <c r="G242" s="98">
        <v>4.0000000000000001E-3</v>
      </c>
      <c r="H242" s="98">
        <v>5.0000000000000001E-3</v>
      </c>
      <c r="I242" s="99">
        <v>-0.8</v>
      </c>
      <c r="J242" s="97"/>
      <c r="K242" s="97"/>
      <c r="L242" t="s">
        <v>475</v>
      </c>
      <c r="M242" s="93">
        <v>3035</v>
      </c>
      <c r="N242" t="s">
        <v>473</v>
      </c>
      <c r="O242" s="97">
        <f t="shared" si="6"/>
        <v>-100</v>
      </c>
      <c r="P242" s="97">
        <f t="shared" si="7"/>
        <v>100</v>
      </c>
      <c r="Q242" s="93"/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NAO AVALIADO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428</v>
      </c>
      <c r="B243" t="s">
        <v>481</v>
      </c>
      <c r="C243" s="93">
        <v>2025</v>
      </c>
      <c r="D243" t="s">
        <v>463</v>
      </c>
      <c r="E243" t="s">
        <v>483</v>
      </c>
      <c r="F243" s="97">
        <v>0.13</v>
      </c>
      <c r="G243" s="98">
        <v>0.14000000000000001</v>
      </c>
      <c r="H243" s="98">
        <v>1.4E-2</v>
      </c>
      <c r="I243" s="99">
        <v>-0.7</v>
      </c>
      <c r="J243" s="97"/>
      <c r="K243" s="97"/>
      <c r="L243" t="s">
        <v>475</v>
      </c>
      <c r="M243" s="93">
        <v>3017</v>
      </c>
      <c r="N243" t="s">
        <v>473</v>
      </c>
      <c r="O243" s="97">
        <f t="shared" si="6"/>
        <v>-7.1428571428571477</v>
      </c>
      <c r="P243" s="97">
        <f t="shared" si="7"/>
        <v>7.1428571428571477</v>
      </c>
      <c r="Q243" s="93"/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NAO AVALIADO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428</v>
      </c>
      <c r="B244" t="s">
        <v>481</v>
      </c>
      <c r="C244" s="93">
        <v>2025</v>
      </c>
      <c r="D244" t="s">
        <v>463</v>
      </c>
      <c r="E244" t="s">
        <v>484</v>
      </c>
      <c r="F244" s="97">
        <v>1.07</v>
      </c>
      <c r="G244" s="98">
        <v>1.0669999999999999</v>
      </c>
      <c r="H244" s="98">
        <v>3.7999999999999999E-2</v>
      </c>
      <c r="I244" s="99">
        <v>0.1</v>
      </c>
      <c r="J244" s="97"/>
      <c r="K244" s="97"/>
      <c r="L244" t="s">
        <v>475</v>
      </c>
      <c r="M244" s="93">
        <v>2997</v>
      </c>
      <c r="N244" t="s">
        <v>473</v>
      </c>
      <c r="O244" s="97">
        <f t="shared" si="6"/>
        <v>0.28116213683225061</v>
      </c>
      <c r="P244" s="97">
        <f t="shared" si="7"/>
        <v>0.28116213683225061</v>
      </c>
      <c r="Q244" s="93"/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NAO AVALIADO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428</v>
      </c>
      <c r="B245" t="s">
        <v>481</v>
      </c>
      <c r="C245" s="93">
        <v>2025</v>
      </c>
      <c r="D245" t="s">
        <v>463</v>
      </c>
      <c r="E245" t="s">
        <v>485</v>
      </c>
      <c r="F245" s="97">
        <v>0.36</v>
      </c>
      <c r="G245" s="98">
        <v>0.377</v>
      </c>
      <c r="H245" s="98">
        <v>2.1999999999999999E-2</v>
      </c>
      <c r="I245" s="99">
        <v>-0.8</v>
      </c>
      <c r="J245" s="97"/>
      <c r="K245" s="97"/>
      <c r="L245" t="s">
        <v>475</v>
      </c>
      <c r="M245" s="93">
        <v>2996</v>
      </c>
      <c r="N245" t="s">
        <v>473</v>
      </c>
      <c r="O245" s="97">
        <f t="shared" si="6"/>
        <v>-4.5092838196286511</v>
      </c>
      <c r="P245" s="97">
        <f t="shared" si="7"/>
        <v>4.5092838196286511</v>
      </c>
      <c r="Q245" s="93"/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NAO AVALIADO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428</v>
      </c>
      <c r="B246" t="s">
        <v>481</v>
      </c>
      <c r="C246" s="93">
        <v>2025</v>
      </c>
      <c r="D246" t="s">
        <v>463</v>
      </c>
      <c r="E246" t="s">
        <v>486</v>
      </c>
      <c r="F246" s="97">
        <v>0</v>
      </c>
      <c r="G246" s="98">
        <v>2E-3</v>
      </c>
      <c r="H246" s="98">
        <v>4.0000000000000001E-3</v>
      </c>
      <c r="I246" s="99">
        <v>-0.5</v>
      </c>
      <c r="J246" s="97"/>
      <c r="K246" s="97"/>
      <c r="L246" t="s">
        <v>475</v>
      </c>
      <c r="M246" s="93">
        <v>3009</v>
      </c>
      <c r="N246" t="s">
        <v>473</v>
      </c>
      <c r="O246" s="97">
        <f t="shared" si="6"/>
        <v>-100</v>
      </c>
      <c r="P246" s="97">
        <f t="shared" si="7"/>
        <v>100</v>
      </c>
      <c r="Q246" s="93"/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NAO AVALIADO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428</v>
      </c>
      <c r="B247" t="s">
        <v>481</v>
      </c>
      <c r="C247" s="93">
        <v>2025</v>
      </c>
      <c r="D247" t="s">
        <v>464</v>
      </c>
      <c r="E247" t="s">
        <v>482</v>
      </c>
      <c r="F247" s="97">
        <v>0</v>
      </c>
      <c r="G247" s="98">
        <v>0.03</v>
      </c>
      <c r="H247" s="98">
        <v>0.05</v>
      </c>
      <c r="I247" s="99">
        <v>-0.6</v>
      </c>
      <c r="J247" s="97"/>
      <c r="K247" s="97"/>
      <c r="L247" t="s">
        <v>475</v>
      </c>
      <c r="M247" s="93">
        <v>3154</v>
      </c>
      <c r="N247" t="s">
        <v>480</v>
      </c>
      <c r="O247" s="97">
        <f t="shared" si="6"/>
        <v>-100</v>
      </c>
      <c r="P247" s="97">
        <f t="shared" si="7"/>
        <v>100</v>
      </c>
      <c r="Q247" s="93"/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NAO AVALIADO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428</v>
      </c>
      <c r="B248" t="s">
        <v>481</v>
      </c>
      <c r="C248" s="93">
        <v>2025</v>
      </c>
      <c r="D248" t="s">
        <v>464</v>
      </c>
      <c r="E248" t="s">
        <v>483</v>
      </c>
      <c r="F248" s="97">
        <v>4.8</v>
      </c>
      <c r="G248" s="98">
        <v>4.95</v>
      </c>
      <c r="H248" s="98">
        <v>0.49</v>
      </c>
      <c r="I248" s="99">
        <v>-0.3</v>
      </c>
      <c r="J248" s="97"/>
      <c r="K248" s="97"/>
      <c r="L248" t="s">
        <v>475</v>
      </c>
      <c r="M248" s="93">
        <v>3142</v>
      </c>
      <c r="N248" t="s">
        <v>480</v>
      </c>
      <c r="O248" s="97">
        <f t="shared" si="6"/>
        <v>-3.0303030303030374</v>
      </c>
      <c r="P248" s="97">
        <f t="shared" si="7"/>
        <v>3.0303030303030374</v>
      </c>
      <c r="Q248" s="93"/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NAO AVALIADO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428</v>
      </c>
      <c r="B249" t="s">
        <v>481</v>
      </c>
      <c r="C249" s="93">
        <v>2025</v>
      </c>
      <c r="D249" t="s">
        <v>464</v>
      </c>
      <c r="E249" t="s">
        <v>484</v>
      </c>
      <c r="F249" s="97">
        <v>6.4</v>
      </c>
      <c r="G249" s="98">
        <v>6.33</v>
      </c>
      <c r="H249" s="98">
        <v>0.21</v>
      </c>
      <c r="I249" s="99">
        <v>0.3</v>
      </c>
      <c r="J249" s="97"/>
      <c r="K249" s="97"/>
      <c r="L249" t="s">
        <v>475</v>
      </c>
      <c r="M249" s="93">
        <v>3112</v>
      </c>
      <c r="N249" t="s">
        <v>480</v>
      </c>
      <c r="O249" s="97">
        <f t="shared" si="6"/>
        <v>1.10584518167457</v>
      </c>
      <c r="P249" s="97">
        <f t="shared" si="7"/>
        <v>1.10584518167457</v>
      </c>
      <c r="Q249" s="93"/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NAO AVALIADO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428</v>
      </c>
      <c r="B250" t="s">
        <v>481</v>
      </c>
      <c r="C250" s="93">
        <v>2025</v>
      </c>
      <c r="D250" t="s">
        <v>464</v>
      </c>
      <c r="E250" t="s">
        <v>485</v>
      </c>
      <c r="F250" s="97">
        <v>5.3</v>
      </c>
      <c r="G250" s="98">
        <v>5.51</v>
      </c>
      <c r="H250" s="98">
        <v>0.32</v>
      </c>
      <c r="I250" s="99">
        <v>-0.7</v>
      </c>
      <c r="J250" s="97"/>
      <c r="K250" s="97"/>
      <c r="L250" t="s">
        <v>475</v>
      </c>
      <c r="M250" s="93">
        <v>3125</v>
      </c>
      <c r="N250" t="s">
        <v>480</v>
      </c>
      <c r="O250" s="97">
        <f t="shared" si="6"/>
        <v>-3.8112522686025407</v>
      </c>
      <c r="P250" s="97">
        <f t="shared" si="7"/>
        <v>3.8112522686025407</v>
      </c>
      <c r="Q250" s="93"/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NAO AVALIADO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428</v>
      </c>
      <c r="B251" t="s">
        <v>481</v>
      </c>
      <c r="C251" s="93">
        <v>2025</v>
      </c>
      <c r="D251" t="s">
        <v>464</v>
      </c>
      <c r="E251" t="s">
        <v>486</v>
      </c>
      <c r="F251" s="97">
        <v>0</v>
      </c>
      <c r="G251" s="98">
        <v>7.0000000000000007E-2</v>
      </c>
      <c r="H251" s="98">
        <v>0.15</v>
      </c>
      <c r="I251" s="99">
        <v>-0.5</v>
      </c>
      <c r="J251" s="97"/>
      <c r="K251" s="97"/>
      <c r="L251" t="s">
        <v>475</v>
      </c>
      <c r="M251" s="93">
        <v>3190</v>
      </c>
      <c r="N251" t="s">
        <v>480</v>
      </c>
      <c r="O251" s="97">
        <f t="shared" si="6"/>
        <v>-100</v>
      </c>
      <c r="P251" s="97">
        <f t="shared" si="7"/>
        <v>100</v>
      </c>
      <c r="Q251" s="93"/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NAO AVALIADO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428</v>
      </c>
      <c r="B252" t="s">
        <v>487</v>
      </c>
      <c r="C252" s="93">
        <v>2025</v>
      </c>
      <c r="D252" t="s">
        <v>444</v>
      </c>
      <c r="E252" t="s">
        <v>488</v>
      </c>
      <c r="F252" s="97">
        <v>4.5999999999999996</v>
      </c>
      <c r="G252" s="98">
        <v>4.8</v>
      </c>
      <c r="H252" s="98">
        <v>0.17</v>
      </c>
      <c r="I252" s="99">
        <v>-1.1000000000000001</v>
      </c>
      <c r="J252" s="97">
        <v>4.2</v>
      </c>
      <c r="K252" s="97">
        <v>5.4</v>
      </c>
      <c r="L252" t="s">
        <v>467</v>
      </c>
      <c r="M252" s="93">
        <v>3400</v>
      </c>
      <c r="N252" t="s">
        <v>468</v>
      </c>
      <c r="O252" s="97">
        <f t="shared" si="6"/>
        <v>-4.1666666666666705</v>
      </c>
      <c r="P252" s="97">
        <f t="shared" si="7"/>
        <v>4.1666666666666705</v>
      </c>
      <c r="Q252" s="93"/>
      <c r="S252" t="str">
        <f>IF($W252&lt;&gt;"NAO ACEITO","",COUNTIFS($W$2:$W252,"NAO ACEITO"))</f>
        <v/>
      </c>
      <c r="T252">
        <f>IF($B252="","",IF(COUNTIF($B$2:$B252,$B252)=1,MAX($T$1:$T251)+1,""))</f>
        <v>3</v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428</v>
      </c>
      <c r="B253" t="s">
        <v>487</v>
      </c>
      <c r="C253" s="93">
        <v>2025</v>
      </c>
      <c r="D253" t="s">
        <v>444</v>
      </c>
      <c r="E253" t="s">
        <v>489</v>
      </c>
      <c r="F253" s="97">
        <v>5</v>
      </c>
      <c r="G253" s="98">
        <v>4.8099999999999996</v>
      </c>
      <c r="H253" s="98">
        <v>0.13</v>
      </c>
      <c r="I253" s="99">
        <v>1.5</v>
      </c>
      <c r="J253" s="97">
        <v>4.4000000000000004</v>
      </c>
      <c r="K253" s="97">
        <v>5.2</v>
      </c>
      <c r="L253" t="s">
        <v>467</v>
      </c>
      <c r="M253" s="93">
        <v>3406</v>
      </c>
      <c r="N253" t="s">
        <v>468</v>
      </c>
      <c r="O253" s="97">
        <f t="shared" si="6"/>
        <v>3.9501039501039585</v>
      </c>
      <c r="P253" s="97">
        <f t="shared" si="7"/>
        <v>3.9501039501039585</v>
      </c>
      <c r="Q253" s="93"/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428</v>
      </c>
      <c r="B254" t="s">
        <v>487</v>
      </c>
      <c r="C254" s="93">
        <v>2025</v>
      </c>
      <c r="D254" t="s">
        <v>444</v>
      </c>
      <c r="E254" t="s">
        <v>490</v>
      </c>
      <c r="F254" s="97">
        <v>4.9000000000000004</v>
      </c>
      <c r="G254" s="98">
        <v>4.82</v>
      </c>
      <c r="H254" s="98">
        <v>0.12</v>
      </c>
      <c r="I254" s="99">
        <v>0.7</v>
      </c>
      <c r="J254" s="97">
        <v>4.4000000000000004</v>
      </c>
      <c r="K254" s="97">
        <v>5.2</v>
      </c>
      <c r="L254" t="s">
        <v>467</v>
      </c>
      <c r="M254" s="93">
        <v>3408</v>
      </c>
      <c r="N254" t="s">
        <v>468</v>
      </c>
      <c r="O254" s="97">
        <f t="shared" si="6"/>
        <v>1.6597510373443998</v>
      </c>
      <c r="P254" s="97">
        <f t="shared" si="7"/>
        <v>1.6597510373443998</v>
      </c>
      <c r="Q254" s="93"/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428</v>
      </c>
      <c r="B255" t="s">
        <v>487</v>
      </c>
      <c r="C255" s="93">
        <v>2025</v>
      </c>
      <c r="D255" t="s">
        <v>444</v>
      </c>
      <c r="E255" t="s">
        <v>491</v>
      </c>
      <c r="F255" s="97">
        <v>4.9000000000000004</v>
      </c>
      <c r="G255" s="98">
        <v>4.8</v>
      </c>
      <c r="H255" s="98">
        <v>0.16</v>
      </c>
      <c r="I255" s="99">
        <v>0.6</v>
      </c>
      <c r="J255" s="97">
        <v>4.3</v>
      </c>
      <c r="K255" s="97">
        <v>5.3</v>
      </c>
      <c r="L255" t="s">
        <v>467</v>
      </c>
      <c r="M255" s="93">
        <v>3417</v>
      </c>
      <c r="N255" t="s">
        <v>468</v>
      </c>
      <c r="O255" s="97">
        <f t="shared" si="6"/>
        <v>2.0833333333333446</v>
      </c>
      <c r="P255" s="97">
        <f t="shared" si="7"/>
        <v>2.0833333333333446</v>
      </c>
      <c r="Q255" s="93"/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428</v>
      </c>
      <c r="B256" t="s">
        <v>487</v>
      </c>
      <c r="C256" s="93">
        <v>2025</v>
      </c>
      <c r="D256" t="s">
        <v>444</v>
      </c>
      <c r="E256" t="s">
        <v>492</v>
      </c>
      <c r="F256" s="97">
        <v>4.7</v>
      </c>
      <c r="G256" s="98">
        <v>4.82</v>
      </c>
      <c r="H256" s="98">
        <v>0.12</v>
      </c>
      <c r="I256" s="99">
        <v>-1</v>
      </c>
      <c r="J256" s="97">
        <v>4.4000000000000004</v>
      </c>
      <c r="K256" s="97">
        <v>5.2</v>
      </c>
      <c r="L256" t="s">
        <v>467</v>
      </c>
      <c r="M256" s="93">
        <v>3401</v>
      </c>
      <c r="N256" t="s">
        <v>468</v>
      </c>
      <c r="O256" s="97">
        <f t="shared" si="6"/>
        <v>-2.4896265560165993</v>
      </c>
      <c r="P256" s="97">
        <f t="shared" si="7"/>
        <v>2.4896265560165993</v>
      </c>
      <c r="Q256" s="93"/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428</v>
      </c>
      <c r="B257" t="s">
        <v>487</v>
      </c>
      <c r="C257" s="93">
        <v>2025</v>
      </c>
      <c r="D257" t="s">
        <v>445</v>
      </c>
      <c r="E257" t="s">
        <v>488</v>
      </c>
      <c r="F257" s="97">
        <v>0.13</v>
      </c>
      <c r="G257" s="98">
        <v>0.13400000000000001</v>
      </c>
      <c r="H257" s="98">
        <v>6.0000000000000001E-3</v>
      </c>
      <c r="I257" s="99">
        <v>-0.8</v>
      </c>
      <c r="J257" s="97">
        <v>0.11</v>
      </c>
      <c r="K257" s="97">
        <v>0.16</v>
      </c>
      <c r="L257" t="s">
        <v>467</v>
      </c>
      <c r="M257" s="93">
        <v>3368</v>
      </c>
      <c r="N257" t="s">
        <v>473</v>
      </c>
      <c r="O257" s="97">
        <f t="shared" si="6"/>
        <v>-2.985074626865674</v>
      </c>
      <c r="P257" s="97">
        <f t="shared" si="7"/>
        <v>2.985074626865674</v>
      </c>
      <c r="Q257" s="93"/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428</v>
      </c>
      <c r="B258" t="s">
        <v>487</v>
      </c>
      <c r="C258" s="93">
        <v>2025</v>
      </c>
      <c r="D258" t="s">
        <v>445</v>
      </c>
      <c r="E258" t="s">
        <v>489</v>
      </c>
      <c r="F258" s="97">
        <v>0.33</v>
      </c>
      <c r="G258" s="98">
        <v>0.32100000000000001</v>
      </c>
      <c r="H258" s="98">
        <v>1.0999999999999999E-2</v>
      </c>
      <c r="I258" s="99">
        <v>0.9</v>
      </c>
      <c r="J258" s="97">
        <v>0.28000000000000003</v>
      </c>
      <c r="K258" s="97">
        <v>0.36</v>
      </c>
      <c r="L258" t="s">
        <v>467</v>
      </c>
      <c r="M258" s="93">
        <v>3395</v>
      </c>
      <c r="N258" t="s">
        <v>473</v>
      </c>
      <c r="O258" s="97">
        <f t="shared" ref="O258:O321" si="8">IFERROR((F258-G258)/G258*100,"")</f>
        <v>2.8037383177570119</v>
      </c>
      <c r="P258" s="97">
        <f t="shared" ref="P258:P321" si="9">IF(O258="","",ABS(O258))</f>
        <v>2.8037383177570119</v>
      </c>
      <c r="Q258" s="93"/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428</v>
      </c>
      <c r="B259" t="s">
        <v>487</v>
      </c>
      <c r="C259" s="93">
        <v>2025</v>
      </c>
      <c r="D259" t="s">
        <v>445</v>
      </c>
      <c r="E259" t="s">
        <v>490</v>
      </c>
      <c r="F259" s="97">
        <v>0.37</v>
      </c>
      <c r="G259" s="98">
        <v>0.36699999999999999</v>
      </c>
      <c r="H259" s="98">
        <v>1.0999999999999999E-2</v>
      </c>
      <c r="I259" s="99">
        <v>0.3</v>
      </c>
      <c r="J259" s="97">
        <v>0.33</v>
      </c>
      <c r="K259" s="97">
        <v>0.41</v>
      </c>
      <c r="L259" t="s">
        <v>467</v>
      </c>
      <c r="M259" s="93">
        <v>3391</v>
      </c>
      <c r="N259" t="s">
        <v>473</v>
      </c>
      <c r="O259" s="97">
        <f t="shared" si="8"/>
        <v>0.81743869209809339</v>
      </c>
      <c r="P259" s="97">
        <f t="shared" si="9"/>
        <v>0.81743869209809339</v>
      </c>
      <c r="Q259" s="93"/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428</v>
      </c>
      <c r="B260" t="s">
        <v>487</v>
      </c>
      <c r="C260" s="93">
        <v>2025</v>
      </c>
      <c r="D260" t="s">
        <v>445</v>
      </c>
      <c r="E260" t="s">
        <v>491</v>
      </c>
      <c r="F260" s="97">
        <v>0.14000000000000001</v>
      </c>
      <c r="G260" s="98">
        <v>0.14099999999999999</v>
      </c>
      <c r="H260" s="98">
        <v>6.0000000000000001E-3</v>
      </c>
      <c r="I260" s="99">
        <v>-0.1</v>
      </c>
      <c r="J260" s="97">
        <v>0.12</v>
      </c>
      <c r="K260" s="97">
        <v>0.16</v>
      </c>
      <c r="L260" t="s">
        <v>467</v>
      </c>
      <c r="M260" s="93">
        <v>3380</v>
      </c>
      <c r="N260" t="s">
        <v>473</v>
      </c>
      <c r="O260" s="97">
        <f t="shared" si="8"/>
        <v>-0.70921985815600941</v>
      </c>
      <c r="P260" s="97">
        <f t="shared" si="9"/>
        <v>0.70921985815600941</v>
      </c>
      <c r="Q260" s="93"/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428</v>
      </c>
      <c r="B261" t="s">
        <v>487</v>
      </c>
      <c r="C261" s="93">
        <v>2025</v>
      </c>
      <c r="D261" t="s">
        <v>445</v>
      </c>
      <c r="E261" t="s">
        <v>492</v>
      </c>
      <c r="F261" s="97">
        <v>0.83</v>
      </c>
      <c r="G261" s="98">
        <v>0.85699999999999998</v>
      </c>
      <c r="H261" s="98">
        <v>2.4E-2</v>
      </c>
      <c r="I261" s="99">
        <v>-1.1000000000000001</v>
      </c>
      <c r="J261" s="97">
        <v>0.78</v>
      </c>
      <c r="K261" s="97">
        <v>0.93</v>
      </c>
      <c r="L261" t="s">
        <v>467</v>
      </c>
      <c r="M261" s="93">
        <v>3383</v>
      </c>
      <c r="N261" t="s">
        <v>473</v>
      </c>
      <c r="O261" s="97">
        <f t="shared" si="8"/>
        <v>-3.1505250875145885</v>
      </c>
      <c r="P261" s="97">
        <f t="shared" si="9"/>
        <v>3.1505250875145885</v>
      </c>
      <c r="Q261" s="93"/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428</v>
      </c>
      <c r="B262" t="s">
        <v>487</v>
      </c>
      <c r="C262" s="93">
        <v>2025</v>
      </c>
      <c r="D262" t="s">
        <v>446</v>
      </c>
      <c r="E262" t="s">
        <v>488</v>
      </c>
      <c r="F262" s="97">
        <v>11</v>
      </c>
      <c r="G262" s="98">
        <v>10.73</v>
      </c>
      <c r="H262" s="98">
        <v>0.77</v>
      </c>
      <c r="I262" s="99">
        <v>0.4</v>
      </c>
      <c r="J262" s="97">
        <v>8.4</v>
      </c>
      <c r="K262" s="97">
        <v>13.1</v>
      </c>
      <c r="L262" t="s">
        <v>467</v>
      </c>
      <c r="M262" s="93">
        <v>3420</v>
      </c>
      <c r="N262" t="s">
        <v>468</v>
      </c>
      <c r="O262" s="97">
        <f t="shared" si="8"/>
        <v>2.516309412861133</v>
      </c>
      <c r="P262" s="97">
        <f t="shared" si="9"/>
        <v>2.516309412861133</v>
      </c>
      <c r="Q262" s="93"/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428</v>
      </c>
      <c r="B263" t="s">
        <v>487</v>
      </c>
      <c r="C263" s="93">
        <v>2025</v>
      </c>
      <c r="D263" t="s">
        <v>446</v>
      </c>
      <c r="E263" t="s">
        <v>489</v>
      </c>
      <c r="F263" s="97">
        <v>9.9</v>
      </c>
      <c r="G263" s="98">
        <v>10.7</v>
      </c>
      <c r="H263" s="98">
        <v>0.75</v>
      </c>
      <c r="I263" s="99">
        <v>-1.1000000000000001</v>
      </c>
      <c r="J263" s="97">
        <v>8.4</v>
      </c>
      <c r="K263" s="97">
        <v>13</v>
      </c>
      <c r="L263" t="s">
        <v>467</v>
      </c>
      <c r="M263" s="93">
        <v>3423</v>
      </c>
      <c r="N263" t="s">
        <v>468</v>
      </c>
      <c r="O263" s="97">
        <f t="shared" si="8"/>
        <v>-7.4766355140186826</v>
      </c>
      <c r="P263" s="97">
        <f t="shared" si="9"/>
        <v>7.4766355140186826</v>
      </c>
      <c r="Q263" s="93"/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428</v>
      </c>
      <c r="B264" t="s">
        <v>487</v>
      </c>
      <c r="C264" s="93">
        <v>2025</v>
      </c>
      <c r="D264" t="s">
        <v>446</v>
      </c>
      <c r="E264" t="s">
        <v>490</v>
      </c>
      <c r="F264" s="97">
        <v>10.9</v>
      </c>
      <c r="G264" s="98">
        <v>10.73</v>
      </c>
      <c r="H264" s="98">
        <v>0.74</v>
      </c>
      <c r="I264" s="99">
        <v>0.2</v>
      </c>
      <c r="J264" s="97">
        <v>8.5</v>
      </c>
      <c r="K264" s="97">
        <v>13</v>
      </c>
      <c r="L264" t="s">
        <v>467</v>
      </c>
      <c r="M264" s="93">
        <v>3425</v>
      </c>
      <c r="N264" t="s">
        <v>468</v>
      </c>
      <c r="O264" s="97">
        <f t="shared" si="8"/>
        <v>1.584342963653308</v>
      </c>
      <c r="P264" s="97">
        <f t="shared" si="9"/>
        <v>1.584342963653308</v>
      </c>
      <c r="Q264" s="93"/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428</v>
      </c>
      <c r="B265" t="s">
        <v>487</v>
      </c>
      <c r="C265" s="93">
        <v>2025</v>
      </c>
      <c r="D265" t="s">
        <v>446</v>
      </c>
      <c r="E265" t="s">
        <v>491</v>
      </c>
      <c r="F265" s="97">
        <v>8.5</v>
      </c>
      <c r="G265" s="98">
        <v>9.5500000000000007</v>
      </c>
      <c r="H265" s="98">
        <v>0.74</v>
      </c>
      <c r="I265" s="99">
        <v>-1.4</v>
      </c>
      <c r="J265" s="97">
        <v>7.3</v>
      </c>
      <c r="K265" s="97">
        <v>11.8</v>
      </c>
      <c r="L265" t="s">
        <v>467</v>
      </c>
      <c r="M265" s="93">
        <v>3424</v>
      </c>
      <c r="N265" t="s">
        <v>468</v>
      </c>
      <c r="O265" s="97">
        <f t="shared" si="8"/>
        <v>-10.994764397905765</v>
      </c>
      <c r="P265" s="97">
        <f t="shared" si="9"/>
        <v>10.994764397905765</v>
      </c>
      <c r="Q265" s="93"/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428</v>
      </c>
      <c r="B266" t="s">
        <v>487</v>
      </c>
      <c r="C266" s="93">
        <v>2025</v>
      </c>
      <c r="D266" t="s">
        <v>446</v>
      </c>
      <c r="E266" t="s">
        <v>492</v>
      </c>
      <c r="F266" s="97">
        <v>12.4</v>
      </c>
      <c r="G266" s="98">
        <v>11.43</v>
      </c>
      <c r="H266" s="98">
        <v>0.84</v>
      </c>
      <c r="I266" s="99">
        <v>1.2</v>
      </c>
      <c r="J266" s="97">
        <v>8.9</v>
      </c>
      <c r="K266" s="97">
        <v>14</v>
      </c>
      <c r="L266" t="s">
        <v>467</v>
      </c>
      <c r="M266" s="93">
        <v>3415</v>
      </c>
      <c r="N266" t="s">
        <v>468</v>
      </c>
      <c r="O266" s="97">
        <f t="shared" si="8"/>
        <v>8.4864391951006191</v>
      </c>
      <c r="P266" s="97">
        <f t="shared" si="9"/>
        <v>8.4864391951006191</v>
      </c>
      <c r="Q266" s="93"/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428</v>
      </c>
      <c r="B267" t="s">
        <v>487</v>
      </c>
      <c r="C267" s="93">
        <v>2025</v>
      </c>
      <c r="D267" t="s">
        <v>447</v>
      </c>
      <c r="E267" t="s">
        <v>488</v>
      </c>
      <c r="F267" s="97">
        <v>0.31</v>
      </c>
      <c r="G267" s="98">
        <v>0.3</v>
      </c>
      <c r="H267" s="98">
        <v>2.3E-2</v>
      </c>
      <c r="I267" s="99">
        <v>0.4</v>
      </c>
      <c r="J267" s="97">
        <v>0.23</v>
      </c>
      <c r="K267" s="97">
        <v>0.37</v>
      </c>
      <c r="L267" t="s">
        <v>467</v>
      </c>
      <c r="M267" s="93">
        <v>3413</v>
      </c>
      <c r="N267" t="s">
        <v>473</v>
      </c>
      <c r="O267" s="97">
        <f t="shared" si="8"/>
        <v>3.3333333333333366</v>
      </c>
      <c r="P267" s="97">
        <f t="shared" si="9"/>
        <v>3.3333333333333366</v>
      </c>
      <c r="Q267" s="93"/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428</v>
      </c>
      <c r="B268" t="s">
        <v>487</v>
      </c>
      <c r="C268" s="93">
        <v>2025</v>
      </c>
      <c r="D268" t="s">
        <v>447</v>
      </c>
      <c r="E268" t="s">
        <v>489</v>
      </c>
      <c r="F268" s="97">
        <v>0.65</v>
      </c>
      <c r="G268" s="98">
        <v>0.71399999999999997</v>
      </c>
      <c r="H268" s="98">
        <v>5.1999999999999998E-2</v>
      </c>
      <c r="I268" s="99">
        <v>-1.2</v>
      </c>
      <c r="J268" s="97">
        <v>0.55000000000000004</v>
      </c>
      <c r="K268" s="97">
        <v>0.87</v>
      </c>
      <c r="L268" t="s">
        <v>467</v>
      </c>
      <c r="M268" s="93">
        <v>3416</v>
      </c>
      <c r="N268" t="s">
        <v>473</v>
      </c>
      <c r="O268" s="97">
        <f t="shared" si="8"/>
        <v>-8.9635854341736625</v>
      </c>
      <c r="P268" s="97">
        <f t="shared" si="9"/>
        <v>8.9635854341736625</v>
      </c>
      <c r="Q268" s="93"/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428</v>
      </c>
      <c r="B269" t="s">
        <v>487</v>
      </c>
      <c r="C269" s="93">
        <v>2025</v>
      </c>
      <c r="D269" t="s">
        <v>447</v>
      </c>
      <c r="E269" t="s">
        <v>490</v>
      </c>
      <c r="F269" s="97">
        <v>0.82</v>
      </c>
      <c r="G269" s="98">
        <v>0.81699999999999995</v>
      </c>
      <c r="H269" s="98">
        <v>5.8000000000000003E-2</v>
      </c>
      <c r="I269" s="99">
        <v>0.1</v>
      </c>
      <c r="J269" s="97">
        <v>0.64</v>
      </c>
      <c r="K269" s="97">
        <v>1</v>
      </c>
      <c r="L269" t="s">
        <v>467</v>
      </c>
      <c r="M269" s="93">
        <v>3416</v>
      </c>
      <c r="N269" t="s">
        <v>473</v>
      </c>
      <c r="O269" s="97">
        <f t="shared" si="8"/>
        <v>0.36719706242350098</v>
      </c>
      <c r="P269" s="97">
        <f t="shared" si="9"/>
        <v>0.36719706242350098</v>
      </c>
      <c r="Q269" s="93"/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428</v>
      </c>
      <c r="B270" t="s">
        <v>487</v>
      </c>
      <c r="C270" s="93">
        <v>2025</v>
      </c>
      <c r="D270" t="s">
        <v>447</v>
      </c>
      <c r="E270" t="s">
        <v>491</v>
      </c>
      <c r="F270" s="97">
        <v>0.24</v>
      </c>
      <c r="G270" s="98">
        <v>0.28000000000000003</v>
      </c>
      <c r="H270" s="98">
        <v>2.3E-2</v>
      </c>
      <c r="I270" s="99">
        <v>-1.7</v>
      </c>
      <c r="J270" s="97">
        <v>0.21</v>
      </c>
      <c r="K270" s="97">
        <v>0.35</v>
      </c>
      <c r="L270" t="s">
        <v>467</v>
      </c>
      <c r="M270" s="93">
        <v>3420</v>
      </c>
      <c r="N270" t="s">
        <v>473</v>
      </c>
      <c r="O270" s="97">
        <f t="shared" si="8"/>
        <v>-14.285714285714295</v>
      </c>
      <c r="P270" s="97">
        <f t="shared" si="9"/>
        <v>14.285714285714295</v>
      </c>
      <c r="Q270" s="93"/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428</v>
      </c>
      <c r="B271" t="s">
        <v>487</v>
      </c>
      <c r="C271" s="93">
        <v>2025</v>
      </c>
      <c r="D271" t="s">
        <v>447</v>
      </c>
      <c r="E271" t="s">
        <v>492</v>
      </c>
      <c r="F271" s="97">
        <v>2.19</v>
      </c>
      <c r="G271" s="98">
        <v>2.032</v>
      </c>
      <c r="H271" s="98">
        <v>0.154</v>
      </c>
      <c r="I271" s="99">
        <v>1</v>
      </c>
      <c r="J271" s="97">
        <v>1.57</v>
      </c>
      <c r="K271" s="97">
        <v>2.5</v>
      </c>
      <c r="L271" t="s">
        <v>467</v>
      </c>
      <c r="M271" s="93">
        <v>3408</v>
      </c>
      <c r="N271" t="s">
        <v>473</v>
      </c>
      <c r="O271" s="97">
        <f t="shared" si="8"/>
        <v>7.7755905511810983</v>
      </c>
      <c r="P271" s="97">
        <f t="shared" si="9"/>
        <v>7.7755905511810983</v>
      </c>
      <c r="Q271" s="93"/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428</v>
      </c>
      <c r="B272" t="s">
        <v>487</v>
      </c>
      <c r="C272" s="93">
        <v>2025</v>
      </c>
      <c r="D272" t="s">
        <v>448</v>
      </c>
      <c r="E272" t="s">
        <v>488</v>
      </c>
      <c r="F272" s="97">
        <v>53.3</v>
      </c>
      <c r="G272" s="98">
        <v>52.843000000000004</v>
      </c>
      <c r="H272" s="98">
        <v>0.72399999999999998</v>
      </c>
      <c r="I272" s="99">
        <v>0.6</v>
      </c>
      <c r="J272" s="97">
        <v>50.72</v>
      </c>
      <c r="K272" s="97">
        <v>54.96</v>
      </c>
      <c r="L272" t="s">
        <v>467</v>
      </c>
      <c r="M272" s="93">
        <v>3356</v>
      </c>
      <c r="N272" t="s">
        <v>468</v>
      </c>
      <c r="O272" s="97">
        <f t="shared" si="8"/>
        <v>0.86482599398216142</v>
      </c>
      <c r="P272" s="97">
        <f t="shared" si="9"/>
        <v>0.86482599398216142</v>
      </c>
      <c r="Q272" s="93"/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428</v>
      </c>
      <c r="B273" t="s">
        <v>487</v>
      </c>
      <c r="C273" s="93">
        <v>2025</v>
      </c>
      <c r="D273" t="s">
        <v>448</v>
      </c>
      <c r="E273" t="s">
        <v>489</v>
      </c>
      <c r="F273" s="97">
        <v>35.5</v>
      </c>
      <c r="G273" s="98">
        <v>35.49</v>
      </c>
      <c r="H273" s="98">
        <v>0.48699999999999999</v>
      </c>
      <c r="I273" s="99">
        <v>0</v>
      </c>
      <c r="J273" s="97">
        <v>34.07</v>
      </c>
      <c r="K273" s="97">
        <v>36.909999999999997</v>
      </c>
      <c r="L273" t="s">
        <v>467</v>
      </c>
      <c r="M273" s="93">
        <v>3355</v>
      </c>
      <c r="N273" t="s">
        <v>468</v>
      </c>
      <c r="O273" s="97">
        <f t="shared" si="8"/>
        <v>2.8176951253868723E-2</v>
      </c>
      <c r="P273" s="97">
        <f t="shared" si="9"/>
        <v>2.8176951253868723E-2</v>
      </c>
      <c r="Q273" s="93"/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428</v>
      </c>
      <c r="B274" t="s">
        <v>487</v>
      </c>
      <c r="C274" s="93">
        <v>2025</v>
      </c>
      <c r="D274" t="s">
        <v>448</v>
      </c>
      <c r="E274" t="s">
        <v>490</v>
      </c>
      <c r="F274" s="97">
        <v>17.7</v>
      </c>
      <c r="G274" s="98">
        <v>17.670999999999999</v>
      </c>
      <c r="H274" s="98">
        <v>0.28899999999999998</v>
      </c>
      <c r="I274" s="99">
        <v>0.1</v>
      </c>
      <c r="J274" s="97">
        <v>16.96</v>
      </c>
      <c r="K274" s="97">
        <v>18.38</v>
      </c>
      <c r="L274" t="s">
        <v>467</v>
      </c>
      <c r="M274" s="93">
        <v>3354</v>
      </c>
      <c r="N274" t="s">
        <v>468</v>
      </c>
      <c r="O274" s="97">
        <f t="shared" si="8"/>
        <v>0.16411068983079574</v>
      </c>
      <c r="P274" s="97">
        <f t="shared" si="9"/>
        <v>0.16411068983079574</v>
      </c>
      <c r="Q274" s="93"/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428</v>
      </c>
      <c r="B275" t="s">
        <v>487</v>
      </c>
      <c r="C275" s="93">
        <v>2025</v>
      </c>
      <c r="D275" t="s">
        <v>448</v>
      </c>
      <c r="E275" t="s">
        <v>491</v>
      </c>
      <c r="F275" s="97">
        <v>16.600000000000001</v>
      </c>
      <c r="G275" s="98">
        <v>16.492000000000001</v>
      </c>
      <c r="H275" s="98">
        <v>0.27800000000000002</v>
      </c>
      <c r="I275" s="99">
        <v>0.4</v>
      </c>
      <c r="J275" s="97">
        <v>15.83</v>
      </c>
      <c r="K275" s="97">
        <v>17.16</v>
      </c>
      <c r="L275" t="s">
        <v>467</v>
      </c>
      <c r="M275" s="93">
        <v>3354</v>
      </c>
      <c r="N275" t="s">
        <v>468</v>
      </c>
      <c r="O275" s="97">
        <f t="shared" si="8"/>
        <v>0.6548629638612693</v>
      </c>
      <c r="P275" s="97">
        <f t="shared" si="9"/>
        <v>0.6548629638612693</v>
      </c>
      <c r="Q275" s="93"/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428</v>
      </c>
      <c r="B276" t="s">
        <v>487</v>
      </c>
      <c r="C276" s="93">
        <v>2025</v>
      </c>
      <c r="D276" t="s">
        <v>448</v>
      </c>
      <c r="E276" t="s">
        <v>492</v>
      </c>
      <c r="F276" s="97">
        <v>47.1</v>
      </c>
      <c r="G276" s="98">
        <v>46.302999999999997</v>
      </c>
      <c r="H276" s="98">
        <v>0.628</v>
      </c>
      <c r="I276" s="99">
        <v>1.3</v>
      </c>
      <c r="J276" s="97">
        <v>44.45</v>
      </c>
      <c r="K276" s="97">
        <v>48.16</v>
      </c>
      <c r="L276" t="s">
        <v>467</v>
      </c>
      <c r="M276" s="93">
        <v>3338</v>
      </c>
      <c r="N276" t="s">
        <v>468</v>
      </c>
      <c r="O276" s="97">
        <f t="shared" si="8"/>
        <v>1.7212707599939621</v>
      </c>
      <c r="P276" s="97">
        <f t="shared" si="9"/>
        <v>1.7212707599939621</v>
      </c>
      <c r="Q276" s="93"/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428</v>
      </c>
      <c r="B277" t="s">
        <v>487</v>
      </c>
      <c r="C277" s="93">
        <v>2025</v>
      </c>
      <c r="D277" t="s">
        <v>449</v>
      </c>
      <c r="E277" t="s">
        <v>488</v>
      </c>
      <c r="F277" s="97">
        <v>18.3</v>
      </c>
      <c r="G277" s="98">
        <v>18.100000000000001</v>
      </c>
      <c r="H277" s="98">
        <v>0.17</v>
      </c>
      <c r="I277" s="99">
        <v>1.2</v>
      </c>
      <c r="J277" s="97">
        <v>17.3</v>
      </c>
      <c r="K277" s="97">
        <v>18.899999999999999</v>
      </c>
      <c r="L277" t="s">
        <v>467</v>
      </c>
      <c r="M277" s="93">
        <v>3516</v>
      </c>
      <c r="N277" t="s">
        <v>474</v>
      </c>
      <c r="O277" s="97">
        <f t="shared" si="8"/>
        <v>1.1049723756906038</v>
      </c>
      <c r="P277" s="97">
        <f t="shared" si="9"/>
        <v>1.1049723756906038</v>
      </c>
      <c r="Q277" s="93"/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428</v>
      </c>
      <c r="B278" t="s">
        <v>487</v>
      </c>
      <c r="C278" s="93">
        <v>2025</v>
      </c>
      <c r="D278" t="s">
        <v>449</v>
      </c>
      <c r="E278" t="s">
        <v>489</v>
      </c>
      <c r="F278" s="97">
        <v>12.2</v>
      </c>
      <c r="G278" s="98">
        <v>12.22</v>
      </c>
      <c r="H278" s="98">
        <v>0.11</v>
      </c>
      <c r="I278" s="99">
        <v>-0.1</v>
      </c>
      <c r="J278" s="97">
        <v>11.7</v>
      </c>
      <c r="K278" s="97">
        <v>12.8</v>
      </c>
      <c r="L278" t="s">
        <v>467</v>
      </c>
      <c r="M278" s="93">
        <v>3510</v>
      </c>
      <c r="N278" t="s">
        <v>474</v>
      </c>
      <c r="O278" s="97">
        <f t="shared" si="8"/>
        <v>-0.16366612111294065</v>
      </c>
      <c r="P278" s="97">
        <f t="shared" si="9"/>
        <v>0.16366612111294065</v>
      </c>
      <c r="Q278" s="93"/>
      <c r="S278" t="str">
        <f>IF($W278&lt;&gt;"NAO ACEITO","",COUNTIFS($W$2:$W278,"NAO ACEITO"))</f>
        <v/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ACEITO</v>
      </c>
      <c r="X278" t="str">
        <f>IF(OR($D278="",$W278&lt;&gt;"NAO ACEITO"),"",IF(COUNTIFS($D$2:$D278,$D278,$W$2:$W278,"NAO ACEITO")=1,1,0))</f>
        <v/>
      </c>
    </row>
    <row r="279" spans="1:24" x14ac:dyDescent="0.25">
      <c r="A279" t="s">
        <v>428</v>
      </c>
      <c r="B279" t="s">
        <v>487</v>
      </c>
      <c r="C279" s="93">
        <v>2025</v>
      </c>
      <c r="D279" t="s">
        <v>449</v>
      </c>
      <c r="E279" t="s">
        <v>490</v>
      </c>
      <c r="F279" s="97">
        <v>6.1</v>
      </c>
      <c r="G279" s="98">
        <v>6.04</v>
      </c>
      <c r="H279" s="98">
        <v>7.0000000000000007E-2</v>
      </c>
      <c r="I279" s="99">
        <v>0.8</v>
      </c>
      <c r="J279" s="97">
        <v>5.7</v>
      </c>
      <c r="K279" s="97">
        <v>6.3</v>
      </c>
      <c r="L279" t="s">
        <v>467</v>
      </c>
      <c r="M279" s="93">
        <v>3486</v>
      </c>
      <c r="N279" t="s">
        <v>474</v>
      </c>
      <c r="O279" s="97">
        <f t="shared" si="8"/>
        <v>0.99337748344370203</v>
      </c>
      <c r="P279" s="97">
        <f t="shared" si="9"/>
        <v>0.99337748344370203</v>
      </c>
      <c r="Q279" s="93"/>
      <c r="S279" t="str">
        <f>IF($W279&lt;&gt;"NAO ACEITO","",COUNTIFS($W$2:$W279,"NAO ACEITO"))</f>
        <v/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ACEITO</v>
      </c>
      <c r="X279" t="str">
        <f>IF(OR($D279="",$W279&lt;&gt;"NAO ACEITO"),"",IF(COUNTIFS($D$2:$D279,$D279,$W$2:$W279,"NAO ACEITO")=1,1,0))</f>
        <v/>
      </c>
    </row>
    <row r="280" spans="1:24" x14ac:dyDescent="0.25">
      <c r="A280" t="s">
        <v>428</v>
      </c>
      <c r="B280" t="s">
        <v>487</v>
      </c>
      <c r="C280" s="93">
        <v>2025</v>
      </c>
      <c r="D280" t="s">
        <v>449</v>
      </c>
      <c r="E280" t="s">
        <v>491</v>
      </c>
      <c r="F280" s="97">
        <v>5.6</v>
      </c>
      <c r="G280" s="98">
        <v>5.62</v>
      </c>
      <c r="H280" s="98">
        <v>0.08</v>
      </c>
      <c r="I280" s="99">
        <v>-0.3</v>
      </c>
      <c r="J280" s="97">
        <v>5.3</v>
      </c>
      <c r="K280" s="97">
        <v>5.9</v>
      </c>
      <c r="L280" t="s">
        <v>467</v>
      </c>
      <c r="M280" s="93">
        <v>3514</v>
      </c>
      <c r="N280" t="s">
        <v>474</v>
      </c>
      <c r="O280" s="97">
        <f t="shared" si="8"/>
        <v>-0.35587188612100468</v>
      </c>
      <c r="P280" s="97">
        <f t="shared" si="9"/>
        <v>0.35587188612100468</v>
      </c>
      <c r="Q280" s="93"/>
      <c r="S280" t="str">
        <f>IF($W280&lt;&gt;"NAO ACEITO","",COUNTIFS($W$2:$W280,"NAO ACEITO"))</f>
        <v/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ACEITO</v>
      </c>
      <c r="X280" t="str">
        <f>IF(OR($D280="",$W280&lt;&gt;"NAO ACEITO"),"",IF(COUNTIFS($D$2:$D280,$D280,$W$2:$W280,"NAO ACEITO")=1,1,0))</f>
        <v/>
      </c>
    </row>
    <row r="281" spans="1:24" x14ac:dyDescent="0.25">
      <c r="A281" t="s">
        <v>428</v>
      </c>
      <c r="B281" t="s">
        <v>487</v>
      </c>
      <c r="C281" s="93">
        <v>2025</v>
      </c>
      <c r="D281" t="s">
        <v>449</v>
      </c>
      <c r="E281" t="s">
        <v>492</v>
      </c>
      <c r="F281" s="97">
        <v>16.5</v>
      </c>
      <c r="G281" s="98">
        <v>16.23</v>
      </c>
      <c r="H281" s="98">
        <v>0.15</v>
      </c>
      <c r="I281" s="99">
        <v>1.8</v>
      </c>
      <c r="J281" s="97">
        <v>15.5</v>
      </c>
      <c r="K281" s="97">
        <v>16.899999999999999</v>
      </c>
      <c r="L281" t="s">
        <v>467</v>
      </c>
      <c r="M281" s="93">
        <v>3497</v>
      </c>
      <c r="N281" t="s">
        <v>474</v>
      </c>
      <c r="O281" s="97">
        <f t="shared" si="8"/>
        <v>1.6635859519408478</v>
      </c>
      <c r="P281" s="97">
        <f t="shared" si="9"/>
        <v>1.6635859519408478</v>
      </c>
      <c r="Q281" s="93"/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428</v>
      </c>
      <c r="B282" t="s">
        <v>487</v>
      </c>
      <c r="C282" s="93">
        <v>2025</v>
      </c>
      <c r="D282" t="s">
        <v>450</v>
      </c>
      <c r="E282" t="s">
        <v>488</v>
      </c>
      <c r="F282" s="97">
        <v>11</v>
      </c>
      <c r="G282" s="98">
        <v>11.31</v>
      </c>
      <c r="H282" s="98">
        <v>0.41</v>
      </c>
      <c r="I282" s="99">
        <v>-0.8</v>
      </c>
      <c r="J282" s="97"/>
      <c r="K282" s="97"/>
      <c r="L282" t="s">
        <v>475</v>
      </c>
      <c r="M282" s="93">
        <v>3233</v>
      </c>
      <c r="N282" t="s">
        <v>468</v>
      </c>
      <c r="O282" s="97">
        <f t="shared" si="8"/>
        <v>-2.7409372236958487</v>
      </c>
      <c r="P282" s="97">
        <f t="shared" si="9"/>
        <v>2.7409372236958487</v>
      </c>
      <c r="Q282" s="93"/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NAO AVALIADO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428</v>
      </c>
      <c r="B283" t="s">
        <v>487</v>
      </c>
      <c r="C283" s="93">
        <v>2025</v>
      </c>
      <c r="D283" t="s">
        <v>450</v>
      </c>
      <c r="E283" t="s">
        <v>489</v>
      </c>
      <c r="F283" s="97">
        <v>11.8</v>
      </c>
      <c r="G283" s="98">
        <v>11.24</v>
      </c>
      <c r="H283" s="98">
        <v>0.33</v>
      </c>
      <c r="I283" s="99">
        <v>1.7</v>
      </c>
      <c r="J283" s="97"/>
      <c r="K283" s="97"/>
      <c r="L283" t="s">
        <v>475</v>
      </c>
      <c r="M283" s="93">
        <v>3235</v>
      </c>
      <c r="N283" t="s">
        <v>468</v>
      </c>
      <c r="O283" s="97">
        <f t="shared" si="8"/>
        <v>4.9822064056939546</v>
      </c>
      <c r="P283" s="97">
        <f t="shared" si="9"/>
        <v>4.9822064056939546</v>
      </c>
      <c r="Q283" s="93"/>
      <c r="S283" t="str">
        <f>IF($W283&lt;&gt;"NAO ACEITO","",COUNTIFS($W$2:$W283,"NAO ACEITO"))</f>
        <v/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AVALIADO</v>
      </c>
      <c r="X283" t="str">
        <f>IF(OR($D283="",$W283&lt;&gt;"NAO ACEITO"),"",IF(COUNTIFS($D$2:$D283,$D283,$W$2:$W283,"NAO ACEITO")=1,1,0))</f>
        <v/>
      </c>
    </row>
    <row r="284" spans="1:24" x14ac:dyDescent="0.25">
      <c r="A284" t="s">
        <v>428</v>
      </c>
      <c r="B284" t="s">
        <v>487</v>
      </c>
      <c r="C284" s="93">
        <v>2025</v>
      </c>
      <c r="D284" t="s">
        <v>450</v>
      </c>
      <c r="E284" t="s">
        <v>490</v>
      </c>
      <c r="F284" s="97">
        <v>11.4</v>
      </c>
      <c r="G284" s="98">
        <v>11.19</v>
      </c>
      <c r="H284" s="98">
        <v>0.32</v>
      </c>
      <c r="I284" s="99">
        <v>0.7</v>
      </c>
      <c r="J284" s="97"/>
      <c r="K284" s="97"/>
      <c r="L284" t="s">
        <v>475</v>
      </c>
      <c r="M284" s="93">
        <v>3243</v>
      </c>
      <c r="N284" t="s">
        <v>468</v>
      </c>
      <c r="O284" s="97">
        <f t="shared" si="8"/>
        <v>1.8766756032171661</v>
      </c>
      <c r="P284" s="97">
        <f t="shared" si="9"/>
        <v>1.8766756032171661</v>
      </c>
      <c r="Q284" s="93"/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NAO AVALIADO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428</v>
      </c>
      <c r="B285" t="s">
        <v>487</v>
      </c>
      <c r="C285" s="93">
        <v>2025</v>
      </c>
      <c r="D285" t="s">
        <v>450</v>
      </c>
      <c r="E285" t="s">
        <v>491</v>
      </c>
      <c r="F285" s="97">
        <v>9.5</v>
      </c>
      <c r="G285" s="98">
        <v>10.18</v>
      </c>
      <c r="H285" s="98">
        <v>0.38</v>
      </c>
      <c r="I285" s="99">
        <v>-1.8</v>
      </c>
      <c r="J285" s="97"/>
      <c r="K285" s="97"/>
      <c r="L285" t="s">
        <v>475</v>
      </c>
      <c r="M285" s="93">
        <v>3239</v>
      </c>
      <c r="N285" t="s">
        <v>468</v>
      </c>
      <c r="O285" s="97">
        <f t="shared" si="8"/>
        <v>-6.6797642436149287</v>
      </c>
      <c r="P285" s="97">
        <f t="shared" si="9"/>
        <v>6.6797642436149287</v>
      </c>
      <c r="Q285" s="93"/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NAO AVALIADO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428</v>
      </c>
      <c r="B286" t="s">
        <v>487</v>
      </c>
      <c r="C286" s="93">
        <v>2025</v>
      </c>
      <c r="D286" t="s">
        <v>450</v>
      </c>
      <c r="E286" t="s">
        <v>492</v>
      </c>
      <c r="F286" s="97">
        <v>11.4</v>
      </c>
      <c r="G286" s="98">
        <v>12.15</v>
      </c>
      <c r="H286" s="98">
        <v>0.35</v>
      </c>
      <c r="I286" s="99">
        <v>-2.1</v>
      </c>
      <c r="J286" s="97"/>
      <c r="K286" s="97"/>
      <c r="L286" t="s">
        <v>475</v>
      </c>
      <c r="M286" s="93">
        <v>3235</v>
      </c>
      <c r="N286" t="s">
        <v>468</v>
      </c>
      <c r="O286" s="97">
        <f t="shared" si="8"/>
        <v>-6.1728395061728394</v>
      </c>
      <c r="P286" s="97">
        <f t="shared" si="9"/>
        <v>6.1728395061728394</v>
      </c>
      <c r="Q286" s="93"/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NAO AVALIADO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428</v>
      </c>
      <c r="B287" t="s">
        <v>487</v>
      </c>
      <c r="C287" s="93">
        <v>2025</v>
      </c>
      <c r="D287" t="s">
        <v>451</v>
      </c>
      <c r="E287" t="s">
        <v>488</v>
      </c>
      <c r="F287" s="97">
        <v>0.31</v>
      </c>
      <c r="G287" s="98">
        <v>0.316</v>
      </c>
      <c r="H287" s="98">
        <v>1.4E-2</v>
      </c>
      <c r="I287" s="99">
        <v>-0.4</v>
      </c>
      <c r="J287" s="97"/>
      <c r="K287" s="97"/>
      <c r="L287" t="s">
        <v>475</v>
      </c>
      <c r="M287" s="93">
        <v>3205</v>
      </c>
      <c r="N287" t="s">
        <v>473</v>
      </c>
      <c r="O287" s="97">
        <f t="shared" si="8"/>
        <v>-1.8987341772151916</v>
      </c>
      <c r="P287" s="97">
        <f t="shared" si="9"/>
        <v>1.8987341772151916</v>
      </c>
      <c r="Q287" s="93"/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 t="str">
        <f>IF($D287="","",IF(COUNTIF($D$2:$D287,$D287)=1,MAX($U$1:$U286)+1,""))</f>
        <v/>
      </c>
      <c r="V287">
        <f>IF($D287="","",IF(COUNTIFS($B$2:$B287,$B287,$D$2:$D287,$D287)=1,1,0))</f>
        <v>1</v>
      </c>
      <c r="W287" t="str">
        <f>IF($D287="","",mEQA.PadronizarStatus($L287))</f>
        <v>NAO AVALIADO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428</v>
      </c>
      <c r="B288" t="s">
        <v>487</v>
      </c>
      <c r="C288" s="93">
        <v>2025</v>
      </c>
      <c r="D288" t="s">
        <v>451</v>
      </c>
      <c r="E288" t="s">
        <v>489</v>
      </c>
      <c r="F288" s="97">
        <v>0.78</v>
      </c>
      <c r="G288" s="98">
        <v>0.75</v>
      </c>
      <c r="H288" s="98">
        <v>2.5999999999999999E-2</v>
      </c>
      <c r="I288" s="99">
        <v>1.2</v>
      </c>
      <c r="J288" s="97"/>
      <c r="K288" s="97"/>
      <c r="L288" t="s">
        <v>475</v>
      </c>
      <c r="M288" s="93">
        <v>3219</v>
      </c>
      <c r="N288" t="s">
        <v>473</v>
      </c>
      <c r="O288" s="97">
        <f t="shared" si="8"/>
        <v>4.0000000000000036</v>
      </c>
      <c r="P288" s="97">
        <f t="shared" si="9"/>
        <v>4.0000000000000036</v>
      </c>
      <c r="Q288" s="93"/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NAO AVALIADO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428</v>
      </c>
      <c r="B289" t="s">
        <v>487</v>
      </c>
      <c r="C289" s="93">
        <v>2025</v>
      </c>
      <c r="D289" t="s">
        <v>451</v>
      </c>
      <c r="E289" t="s">
        <v>490</v>
      </c>
      <c r="F289" s="97">
        <v>0.86</v>
      </c>
      <c r="G289" s="98">
        <v>0.85199999999999998</v>
      </c>
      <c r="H289" s="98">
        <v>2.9000000000000001E-2</v>
      </c>
      <c r="I289" s="99">
        <v>0.3</v>
      </c>
      <c r="J289" s="97"/>
      <c r="K289" s="97"/>
      <c r="L289" t="s">
        <v>475</v>
      </c>
      <c r="M289" s="93">
        <v>3216</v>
      </c>
      <c r="N289" t="s">
        <v>473</v>
      </c>
      <c r="O289" s="97">
        <f t="shared" si="8"/>
        <v>0.93896713615023564</v>
      </c>
      <c r="P289" s="97">
        <f t="shared" si="9"/>
        <v>0.93896713615023564</v>
      </c>
      <c r="Q289" s="93"/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NAO AVALIADO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428</v>
      </c>
      <c r="B290" t="s">
        <v>487</v>
      </c>
      <c r="C290" s="93">
        <v>2025</v>
      </c>
      <c r="D290" t="s">
        <v>451</v>
      </c>
      <c r="E290" t="s">
        <v>491</v>
      </c>
      <c r="F290" s="97">
        <v>0.27</v>
      </c>
      <c r="G290" s="98">
        <v>0.29799999999999999</v>
      </c>
      <c r="H290" s="98">
        <v>1.2999999999999999E-2</v>
      </c>
      <c r="I290" s="99">
        <v>-2.2000000000000002</v>
      </c>
      <c r="J290" s="97"/>
      <c r="K290" s="97"/>
      <c r="L290" t="s">
        <v>475</v>
      </c>
      <c r="M290" s="93">
        <v>3209</v>
      </c>
      <c r="N290" t="s">
        <v>473</v>
      </c>
      <c r="O290" s="97">
        <f t="shared" si="8"/>
        <v>-9.395973154362407</v>
      </c>
      <c r="P290" s="97">
        <f t="shared" si="9"/>
        <v>9.395973154362407</v>
      </c>
      <c r="Q290" s="93"/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NAO AVALIADO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428</v>
      </c>
      <c r="B291" t="s">
        <v>487</v>
      </c>
      <c r="C291" s="93">
        <v>2025</v>
      </c>
      <c r="D291" t="s">
        <v>451</v>
      </c>
      <c r="E291" t="s">
        <v>492</v>
      </c>
      <c r="F291" s="97">
        <v>2.0099999999999998</v>
      </c>
      <c r="G291" s="98">
        <v>2.161</v>
      </c>
      <c r="H291" s="98">
        <v>7.0000000000000007E-2</v>
      </c>
      <c r="I291" s="99">
        <v>-2.2000000000000002</v>
      </c>
      <c r="J291" s="97"/>
      <c r="K291" s="97"/>
      <c r="L291" t="s">
        <v>475</v>
      </c>
      <c r="M291" s="93">
        <v>3211</v>
      </c>
      <c r="N291" t="s">
        <v>473</v>
      </c>
      <c r="O291" s="97">
        <f t="shared" si="8"/>
        <v>-6.9875057843591044</v>
      </c>
      <c r="P291" s="97">
        <f t="shared" si="9"/>
        <v>6.9875057843591044</v>
      </c>
      <c r="Q291" s="93"/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NAO AVALIADO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428</v>
      </c>
      <c r="B292" t="s">
        <v>487</v>
      </c>
      <c r="C292" s="93">
        <v>2025</v>
      </c>
      <c r="D292" t="s">
        <v>452</v>
      </c>
      <c r="E292" t="s">
        <v>488</v>
      </c>
      <c r="F292" s="97">
        <v>20.8</v>
      </c>
      <c r="G292" s="98">
        <v>19.989999999999998</v>
      </c>
      <c r="H292" s="98">
        <v>0.5</v>
      </c>
      <c r="I292" s="99">
        <v>1.6</v>
      </c>
      <c r="J292" s="97"/>
      <c r="K292" s="97"/>
      <c r="L292" t="s">
        <v>475</v>
      </c>
      <c r="M292" s="93">
        <v>2448</v>
      </c>
      <c r="N292" t="s">
        <v>468</v>
      </c>
      <c r="O292" s="97">
        <f t="shared" si="8"/>
        <v>4.0520260130065147</v>
      </c>
      <c r="P292" s="97">
        <f t="shared" si="9"/>
        <v>4.0520260130065147</v>
      </c>
      <c r="Q292" s="93"/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NAO AVALIADO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428</v>
      </c>
      <c r="B293" t="s">
        <v>487</v>
      </c>
      <c r="C293" s="93">
        <v>2025</v>
      </c>
      <c r="D293" t="s">
        <v>452</v>
      </c>
      <c r="E293" t="s">
        <v>489</v>
      </c>
      <c r="F293" s="97">
        <v>20.100000000000001</v>
      </c>
      <c r="G293" s="98">
        <v>20</v>
      </c>
      <c r="H293" s="98">
        <v>0.72</v>
      </c>
      <c r="I293" s="99">
        <v>0.1</v>
      </c>
      <c r="J293" s="97"/>
      <c r="K293" s="97"/>
      <c r="L293" t="s">
        <v>475</v>
      </c>
      <c r="M293" s="93">
        <v>2452</v>
      </c>
      <c r="N293" t="s">
        <v>468</v>
      </c>
      <c r="O293" s="97">
        <f t="shared" si="8"/>
        <v>0.50000000000000711</v>
      </c>
      <c r="P293" s="97">
        <f t="shared" si="9"/>
        <v>0.50000000000000711</v>
      </c>
      <c r="Q293" s="93"/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NAO AVALIADO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428</v>
      </c>
      <c r="B294" t="s">
        <v>487</v>
      </c>
      <c r="C294" s="93">
        <v>2025</v>
      </c>
      <c r="D294" t="s">
        <v>452</v>
      </c>
      <c r="E294" t="s">
        <v>490</v>
      </c>
      <c r="F294" s="97">
        <v>20</v>
      </c>
      <c r="G294" s="98">
        <v>20.010000000000002</v>
      </c>
      <c r="H294" s="98">
        <v>0.82</v>
      </c>
      <c r="I294" s="99">
        <v>0</v>
      </c>
      <c r="J294" s="97"/>
      <c r="K294" s="97"/>
      <c r="L294" t="s">
        <v>475</v>
      </c>
      <c r="M294" s="93">
        <v>2456</v>
      </c>
      <c r="N294" t="s">
        <v>468</v>
      </c>
      <c r="O294" s="97">
        <f t="shared" si="8"/>
        <v>-4.9975012493760927E-2</v>
      </c>
      <c r="P294" s="97">
        <f t="shared" si="9"/>
        <v>4.9975012493760927E-2</v>
      </c>
      <c r="Q294" s="93"/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NAO AVALIADO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428</v>
      </c>
      <c r="B295" t="s">
        <v>487</v>
      </c>
      <c r="C295" s="93">
        <v>2025</v>
      </c>
      <c r="D295" t="s">
        <v>452</v>
      </c>
      <c r="E295" t="s">
        <v>491</v>
      </c>
      <c r="F295" s="97">
        <v>20</v>
      </c>
      <c r="G295" s="98">
        <v>19.98</v>
      </c>
      <c r="H295" s="98">
        <v>0.54</v>
      </c>
      <c r="I295" s="99">
        <v>0</v>
      </c>
      <c r="J295" s="97"/>
      <c r="K295" s="97"/>
      <c r="L295" t="s">
        <v>475</v>
      </c>
      <c r="M295" s="93">
        <v>2450</v>
      </c>
      <c r="N295" t="s">
        <v>468</v>
      </c>
      <c r="O295" s="97">
        <f t="shared" si="8"/>
        <v>0.10010010010009797</v>
      </c>
      <c r="P295" s="97">
        <f t="shared" si="9"/>
        <v>0.10010010010009797</v>
      </c>
      <c r="Q295" s="93"/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NAO AVALIADO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428</v>
      </c>
      <c r="B296" t="s">
        <v>487</v>
      </c>
      <c r="C296" s="93">
        <v>2025</v>
      </c>
      <c r="D296" t="s">
        <v>452</v>
      </c>
      <c r="E296" t="s">
        <v>492</v>
      </c>
      <c r="F296" s="97">
        <v>20.399999999999999</v>
      </c>
      <c r="G296" s="98">
        <v>20.02</v>
      </c>
      <c r="H296" s="98">
        <v>0.75</v>
      </c>
      <c r="I296" s="99">
        <v>0.5</v>
      </c>
      <c r="J296" s="97"/>
      <c r="K296" s="97"/>
      <c r="L296" t="s">
        <v>475</v>
      </c>
      <c r="M296" s="93">
        <v>2452</v>
      </c>
      <c r="N296" t="s">
        <v>468</v>
      </c>
      <c r="O296" s="97">
        <f t="shared" si="8"/>
        <v>1.8981018981018931</v>
      </c>
      <c r="P296" s="97">
        <f t="shared" si="9"/>
        <v>1.8981018981018931</v>
      </c>
      <c r="Q296" s="93"/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NAO AVALIADO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428</v>
      </c>
      <c r="B297" t="s">
        <v>487</v>
      </c>
      <c r="C297" s="93">
        <v>2025</v>
      </c>
      <c r="D297" t="s">
        <v>453</v>
      </c>
      <c r="E297" t="s">
        <v>488</v>
      </c>
      <c r="F297" s="97">
        <v>28.8</v>
      </c>
      <c r="G297" s="98">
        <v>27.65</v>
      </c>
      <c r="H297" s="98">
        <v>1.54</v>
      </c>
      <c r="I297" s="99">
        <v>0.7</v>
      </c>
      <c r="J297" s="97">
        <v>23</v>
      </c>
      <c r="K297" s="97">
        <v>32.299999999999997</v>
      </c>
      <c r="L297" t="s">
        <v>467</v>
      </c>
      <c r="M297" s="93">
        <v>3453</v>
      </c>
      <c r="N297" t="s">
        <v>468</v>
      </c>
      <c r="O297" s="97">
        <f t="shared" si="8"/>
        <v>4.1591320072332811</v>
      </c>
      <c r="P297" s="97">
        <f t="shared" si="9"/>
        <v>4.1591320072332811</v>
      </c>
      <c r="Q297" s="93"/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428</v>
      </c>
      <c r="B298" t="s">
        <v>487</v>
      </c>
      <c r="C298" s="93">
        <v>2025</v>
      </c>
      <c r="D298" t="s">
        <v>453</v>
      </c>
      <c r="E298" t="s">
        <v>489</v>
      </c>
      <c r="F298" s="97">
        <v>27.6</v>
      </c>
      <c r="G298" s="98">
        <v>28.43</v>
      </c>
      <c r="H298" s="98">
        <v>1.33</v>
      </c>
      <c r="I298" s="99">
        <v>-0.6</v>
      </c>
      <c r="J298" s="97">
        <v>24.4</v>
      </c>
      <c r="K298" s="97">
        <v>32.5</v>
      </c>
      <c r="L298" t="s">
        <v>467</v>
      </c>
      <c r="M298" s="93">
        <v>3458</v>
      </c>
      <c r="N298" t="s">
        <v>468</v>
      </c>
      <c r="O298" s="97">
        <f t="shared" si="8"/>
        <v>-2.9194512838550768</v>
      </c>
      <c r="P298" s="97">
        <f t="shared" si="9"/>
        <v>2.9194512838550768</v>
      </c>
      <c r="Q298" s="93"/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428</v>
      </c>
      <c r="B299" t="s">
        <v>487</v>
      </c>
      <c r="C299" s="93">
        <v>2025</v>
      </c>
      <c r="D299" t="s">
        <v>453</v>
      </c>
      <c r="E299" t="s">
        <v>490</v>
      </c>
      <c r="F299" s="97">
        <v>28.5</v>
      </c>
      <c r="G299" s="98">
        <v>28.34</v>
      </c>
      <c r="H299" s="98">
        <v>1.24</v>
      </c>
      <c r="I299" s="99">
        <v>0.1</v>
      </c>
      <c r="J299" s="97">
        <v>24.6</v>
      </c>
      <c r="K299" s="97">
        <v>32.1</v>
      </c>
      <c r="L299" t="s">
        <v>467</v>
      </c>
      <c r="M299" s="93">
        <v>3463</v>
      </c>
      <c r="N299" t="s">
        <v>468</v>
      </c>
      <c r="O299" s="97">
        <f t="shared" si="8"/>
        <v>0.5645730416372623</v>
      </c>
      <c r="P299" s="97">
        <f t="shared" si="9"/>
        <v>0.5645730416372623</v>
      </c>
      <c r="Q299" s="93"/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428</v>
      </c>
      <c r="B300" t="s">
        <v>487</v>
      </c>
      <c r="C300" s="93">
        <v>2025</v>
      </c>
      <c r="D300" t="s">
        <v>453</v>
      </c>
      <c r="E300" t="s">
        <v>491</v>
      </c>
      <c r="F300" s="97">
        <v>35.299999999999997</v>
      </c>
      <c r="G300" s="98">
        <v>34.659999999999997</v>
      </c>
      <c r="H300" s="98">
        <v>1.48</v>
      </c>
      <c r="I300" s="99">
        <v>0.4</v>
      </c>
      <c r="J300" s="97">
        <v>30.2</v>
      </c>
      <c r="K300" s="97">
        <v>39.1</v>
      </c>
      <c r="L300" t="s">
        <v>467</v>
      </c>
      <c r="M300" s="93">
        <v>3450</v>
      </c>
      <c r="N300" t="s">
        <v>468</v>
      </c>
      <c r="O300" s="97">
        <f t="shared" si="8"/>
        <v>1.8465089440276996</v>
      </c>
      <c r="P300" s="97">
        <f t="shared" si="9"/>
        <v>1.8465089440276996</v>
      </c>
      <c r="Q300" s="93"/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428</v>
      </c>
      <c r="B301" t="s">
        <v>487</v>
      </c>
      <c r="C301" s="93">
        <v>2025</v>
      </c>
      <c r="D301" t="s">
        <v>453</v>
      </c>
      <c r="E301" t="s">
        <v>492</v>
      </c>
      <c r="F301" s="97">
        <v>26.7</v>
      </c>
      <c r="G301" s="98">
        <v>24.6</v>
      </c>
      <c r="H301" s="98">
        <v>1.18</v>
      </c>
      <c r="I301" s="99">
        <v>1.8</v>
      </c>
      <c r="J301" s="97">
        <v>21</v>
      </c>
      <c r="K301" s="97">
        <v>28.2</v>
      </c>
      <c r="L301" t="s">
        <v>467</v>
      </c>
      <c r="M301" s="93">
        <v>3457</v>
      </c>
      <c r="N301" t="s">
        <v>468</v>
      </c>
      <c r="O301" s="97">
        <f t="shared" si="8"/>
        <v>8.5365853658536501</v>
      </c>
      <c r="P301" s="97">
        <f t="shared" si="9"/>
        <v>8.5365853658536501</v>
      </c>
      <c r="Q301" s="93"/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428</v>
      </c>
      <c r="B302" t="s">
        <v>487</v>
      </c>
      <c r="C302" s="93">
        <v>2025</v>
      </c>
      <c r="D302" t="s">
        <v>454</v>
      </c>
      <c r="E302" t="s">
        <v>488</v>
      </c>
      <c r="F302" s="97">
        <v>0.81</v>
      </c>
      <c r="G302" s="98">
        <v>0.77400000000000002</v>
      </c>
      <c r="H302" s="98">
        <v>4.7E-2</v>
      </c>
      <c r="I302" s="99">
        <v>0.8</v>
      </c>
      <c r="J302" s="97">
        <v>0.63</v>
      </c>
      <c r="K302" s="97">
        <v>0.92</v>
      </c>
      <c r="L302" t="s">
        <v>467</v>
      </c>
      <c r="M302" s="93">
        <v>3438</v>
      </c>
      <c r="N302" t="s">
        <v>473</v>
      </c>
      <c r="O302" s="97">
        <f t="shared" si="8"/>
        <v>4.6511627906976782</v>
      </c>
      <c r="P302" s="97">
        <f t="shared" si="9"/>
        <v>4.6511627906976782</v>
      </c>
      <c r="Q302" s="93"/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428</v>
      </c>
      <c r="B303" t="s">
        <v>487</v>
      </c>
      <c r="C303" s="93">
        <v>2025</v>
      </c>
      <c r="D303" t="s">
        <v>454</v>
      </c>
      <c r="E303" t="s">
        <v>489</v>
      </c>
      <c r="F303" s="97">
        <v>1.82</v>
      </c>
      <c r="G303" s="98">
        <v>1.897</v>
      </c>
      <c r="H303" s="98">
        <v>9.8000000000000004E-2</v>
      </c>
      <c r="I303" s="99">
        <v>-0.8</v>
      </c>
      <c r="J303" s="97">
        <v>1.6</v>
      </c>
      <c r="K303" s="97">
        <v>2.2000000000000002</v>
      </c>
      <c r="L303" t="s">
        <v>467</v>
      </c>
      <c r="M303" s="93">
        <v>3450</v>
      </c>
      <c r="N303" t="s">
        <v>473</v>
      </c>
      <c r="O303" s="97">
        <f t="shared" si="8"/>
        <v>-4.0590405904059015</v>
      </c>
      <c r="P303" s="97">
        <f t="shared" si="9"/>
        <v>4.0590405904059015</v>
      </c>
      <c r="Q303" s="93"/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428</v>
      </c>
      <c r="B304" t="s">
        <v>487</v>
      </c>
      <c r="C304" s="93">
        <v>2025</v>
      </c>
      <c r="D304" t="s">
        <v>454</v>
      </c>
      <c r="E304" t="s">
        <v>490</v>
      </c>
      <c r="F304" s="97">
        <v>2.15</v>
      </c>
      <c r="G304" s="98">
        <v>2.1579999999999999</v>
      </c>
      <c r="H304" s="98">
        <v>0.10100000000000001</v>
      </c>
      <c r="I304" s="99">
        <v>-0.1</v>
      </c>
      <c r="J304" s="97">
        <v>1.85</v>
      </c>
      <c r="K304" s="97">
        <v>2.4700000000000002</v>
      </c>
      <c r="L304" t="s">
        <v>467</v>
      </c>
      <c r="M304" s="93">
        <v>3455</v>
      </c>
      <c r="N304" t="s">
        <v>473</v>
      </c>
      <c r="O304" s="97">
        <f t="shared" si="8"/>
        <v>-0.37071362372567229</v>
      </c>
      <c r="P304" s="97">
        <f t="shared" si="9"/>
        <v>0.37071362372567229</v>
      </c>
      <c r="Q304" s="93"/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428</v>
      </c>
      <c r="B305" t="s">
        <v>487</v>
      </c>
      <c r="C305" s="93">
        <v>2025</v>
      </c>
      <c r="D305" t="s">
        <v>454</v>
      </c>
      <c r="E305" t="s">
        <v>491</v>
      </c>
      <c r="F305" s="97">
        <v>1</v>
      </c>
      <c r="G305" s="98">
        <v>1.016</v>
      </c>
      <c r="H305" s="98">
        <v>0.05</v>
      </c>
      <c r="I305" s="99">
        <v>-0.3</v>
      </c>
      <c r="J305" s="97">
        <v>0.86</v>
      </c>
      <c r="K305" s="97">
        <v>1.17</v>
      </c>
      <c r="L305" t="s">
        <v>467</v>
      </c>
      <c r="M305" s="93">
        <v>3448</v>
      </c>
      <c r="N305" t="s">
        <v>473</v>
      </c>
      <c r="O305" s="97">
        <f t="shared" si="8"/>
        <v>-1.5748031496063006</v>
      </c>
      <c r="P305" s="97">
        <f t="shared" si="9"/>
        <v>1.5748031496063006</v>
      </c>
      <c r="Q305" s="93"/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428</v>
      </c>
      <c r="B306" t="s">
        <v>487</v>
      </c>
      <c r="C306" s="93">
        <v>2025</v>
      </c>
      <c r="D306" t="s">
        <v>454</v>
      </c>
      <c r="E306" t="s">
        <v>492</v>
      </c>
      <c r="F306" s="97">
        <v>4.72</v>
      </c>
      <c r="G306" s="98">
        <v>4.375</v>
      </c>
      <c r="H306" s="98">
        <v>0.224</v>
      </c>
      <c r="I306" s="99">
        <v>1.5</v>
      </c>
      <c r="J306" s="97">
        <v>3.7</v>
      </c>
      <c r="K306" s="97">
        <v>5.05</v>
      </c>
      <c r="L306" t="s">
        <v>467</v>
      </c>
      <c r="M306" s="93">
        <v>3450</v>
      </c>
      <c r="N306" t="s">
        <v>473</v>
      </c>
      <c r="O306" s="97">
        <f t="shared" si="8"/>
        <v>7.8857142857142808</v>
      </c>
      <c r="P306" s="97">
        <f t="shared" si="9"/>
        <v>7.8857142857142808</v>
      </c>
      <c r="Q306" s="93"/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428</v>
      </c>
      <c r="B307" t="s">
        <v>487</v>
      </c>
      <c r="C307" s="93">
        <v>2025</v>
      </c>
      <c r="D307" t="s">
        <v>156</v>
      </c>
      <c r="E307" t="s">
        <v>488</v>
      </c>
      <c r="F307" s="97">
        <v>28.4</v>
      </c>
      <c r="G307" s="98">
        <v>28.72</v>
      </c>
      <c r="H307" s="98">
        <v>0.33</v>
      </c>
      <c r="I307" s="99">
        <v>-1</v>
      </c>
      <c r="J307" s="97">
        <v>27.7</v>
      </c>
      <c r="K307" s="97">
        <v>29.8</v>
      </c>
      <c r="L307" t="s">
        <v>467</v>
      </c>
      <c r="M307" s="93">
        <v>3454</v>
      </c>
      <c r="N307" t="s">
        <v>476</v>
      </c>
      <c r="O307" s="97">
        <f t="shared" si="8"/>
        <v>-1.1142061281337057</v>
      </c>
      <c r="P307" s="97">
        <f t="shared" si="9"/>
        <v>1.1142061281337057</v>
      </c>
      <c r="Q307" s="93"/>
      <c r="S307" t="str">
        <f>IF($W307&lt;&gt;"NAO ACEITO","",COUNTIFS($W$2:$W307,"NAO ACEITO"))</f>
        <v/>
      </c>
      <c r="T307" t="str">
        <f>IF($B307="","",IF(COUNTIF($B$2:$B307,$B307)=1,MAX($T$1:$T306)+1,""))</f>
        <v/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428</v>
      </c>
      <c r="B308" t="s">
        <v>487</v>
      </c>
      <c r="C308" s="93">
        <v>2025</v>
      </c>
      <c r="D308" t="s">
        <v>156</v>
      </c>
      <c r="E308" t="s">
        <v>489</v>
      </c>
      <c r="F308" s="97">
        <v>28</v>
      </c>
      <c r="G308" s="98">
        <v>28.57</v>
      </c>
      <c r="H308" s="98">
        <v>0.32</v>
      </c>
      <c r="I308" s="99">
        <v>-1.8</v>
      </c>
      <c r="J308" s="97">
        <v>27.6</v>
      </c>
      <c r="K308" s="97">
        <v>29.6</v>
      </c>
      <c r="L308" t="s">
        <v>467</v>
      </c>
      <c r="M308" s="93">
        <v>3450</v>
      </c>
      <c r="N308" t="s">
        <v>476</v>
      </c>
      <c r="O308" s="97">
        <f t="shared" si="8"/>
        <v>-1.9950997549877503</v>
      </c>
      <c r="P308" s="97">
        <f t="shared" si="9"/>
        <v>1.9950997549877503</v>
      </c>
      <c r="Q308" s="93"/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428</v>
      </c>
      <c r="B309" t="s">
        <v>487</v>
      </c>
      <c r="C309" s="93">
        <v>2025</v>
      </c>
      <c r="D309" t="s">
        <v>156</v>
      </c>
      <c r="E309" t="s">
        <v>490</v>
      </c>
      <c r="F309" s="97">
        <v>25</v>
      </c>
      <c r="G309" s="98">
        <v>25.3</v>
      </c>
      <c r="H309" s="98">
        <v>0.32</v>
      </c>
      <c r="I309" s="99">
        <v>-0.9</v>
      </c>
      <c r="J309" s="97">
        <v>24.3</v>
      </c>
      <c r="K309" s="97">
        <v>26.3</v>
      </c>
      <c r="L309" t="s">
        <v>467</v>
      </c>
      <c r="M309" s="93">
        <v>3453</v>
      </c>
      <c r="N309" t="s">
        <v>476</v>
      </c>
      <c r="O309" s="97">
        <f t="shared" si="8"/>
        <v>-1.185770750988145</v>
      </c>
      <c r="P309" s="97">
        <f t="shared" si="9"/>
        <v>1.185770750988145</v>
      </c>
      <c r="Q309" s="93"/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428</v>
      </c>
      <c r="B310" t="s">
        <v>487</v>
      </c>
      <c r="C310" s="93">
        <v>2025</v>
      </c>
      <c r="D310" t="s">
        <v>156</v>
      </c>
      <c r="E310" t="s">
        <v>491</v>
      </c>
      <c r="F310" s="97">
        <v>24.9</v>
      </c>
      <c r="G310" s="98">
        <v>25.5</v>
      </c>
      <c r="H310" s="98">
        <v>0.35</v>
      </c>
      <c r="I310" s="99">
        <v>-1.7</v>
      </c>
      <c r="J310" s="97">
        <v>24.4</v>
      </c>
      <c r="K310" s="97">
        <v>26.6</v>
      </c>
      <c r="L310" t="s">
        <v>467</v>
      </c>
      <c r="M310" s="93">
        <v>3451</v>
      </c>
      <c r="N310" t="s">
        <v>476</v>
      </c>
      <c r="O310" s="97">
        <f t="shared" si="8"/>
        <v>-2.3529411764705936</v>
      </c>
      <c r="P310" s="97">
        <f t="shared" si="9"/>
        <v>2.3529411764705936</v>
      </c>
      <c r="Q310" s="93"/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428</v>
      </c>
      <c r="B311" t="s">
        <v>487</v>
      </c>
      <c r="C311" s="93">
        <v>2025</v>
      </c>
      <c r="D311" t="s">
        <v>156</v>
      </c>
      <c r="E311" t="s">
        <v>492</v>
      </c>
      <c r="F311" s="97">
        <v>30.8</v>
      </c>
      <c r="G311" s="98">
        <v>31.29</v>
      </c>
      <c r="H311" s="98">
        <v>0.36</v>
      </c>
      <c r="I311" s="99">
        <v>-1.4</v>
      </c>
      <c r="J311" s="97">
        <v>30.2</v>
      </c>
      <c r="K311" s="97">
        <v>32.4</v>
      </c>
      <c r="L311" t="s">
        <v>467</v>
      </c>
      <c r="M311" s="93">
        <v>3452</v>
      </c>
      <c r="N311" t="s">
        <v>476</v>
      </c>
      <c r="O311" s="97">
        <f t="shared" si="8"/>
        <v>-1.5659955257270646</v>
      </c>
      <c r="P311" s="97">
        <f t="shared" si="9"/>
        <v>1.5659955257270646</v>
      </c>
      <c r="Q311" s="93"/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428</v>
      </c>
      <c r="B312" t="s">
        <v>487</v>
      </c>
      <c r="C312" s="93">
        <v>2025</v>
      </c>
      <c r="D312" t="s">
        <v>157</v>
      </c>
      <c r="E312" t="s">
        <v>488</v>
      </c>
      <c r="F312" s="97">
        <v>34.299999999999997</v>
      </c>
      <c r="G312" s="98">
        <v>34.25</v>
      </c>
      <c r="H312" s="98">
        <v>0.49</v>
      </c>
      <c r="I312" s="99">
        <v>0.1</v>
      </c>
      <c r="J312" s="97">
        <v>32.700000000000003</v>
      </c>
      <c r="K312" s="97">
        <v>35.799999999999997</v>
      </c>
      <c r="L312" t="s">
        <v>467</v>
      </c>
      <c r="M312" s="93">
        <v>3464</v>
      </c>
      <c r="N312" t="s">
        <v>474</v>
      </c>
      <c r="O312" s="97">
        <f t="shared" si="8"/>
        <v>0.14598540145984573</v>
      </c>
      <c r="P312" s="97">
        <f t="shared" si="9"/>
        <v>0.14598540145984573</v>
      </c>
      <c r="Q312" s="93"/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428</v>
      </c>
      <c r="B313" t="s">
        <v>487</v>
      </c>
      <c r="C313" s="93">
        <v>2025</v>
      </c>
      <c r="D313" t="s">
        <v>157</v>
      </c>
      <c r="E313" t="s">
        <v>489</v>
      </c>
      <c r="F313" s="97">
        <v>34.4</v>
      </c>
      <c r="G313" s="98">
        <v>34.43</v>
      </c>
      <c r="H313" s="98">
        <v>0.49</v>
      </c>
      <c r="I313" s="99">
        <v>-0.1</v>
      </c>
      <c r="J313" s="97">
        <v>32.9</v>
      </c>
      <c r="K313" s="97">
        <v>36</v>
      </c>
      <c r="L313" t="s">
        <v>467</v>
      </c>
      <c r="M313" s="93">
        <v>3459</v>
      </c>
      <c r="N313" t="s">
        <v>474</v>
      </c>
      <c r="O313" s="97">
        <f t="shared" si="8"/>
        <v>-8.7133313970377976E-2</v>
      </c>
      <c r="P313" s="97">
        <f t="shared" si="9"/>
        <v>8.7133313970377976E-2</v>
      </c>
      <c r="Q313" s="93"/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428</v>
      </c>
      <c r="B314" t="s">
        <v>487</v>
      </c>
      <c r="C314" s="93">
        <v>2025</v>
      </c>
      <c r="D314" t="s">
        <v>157</v>
      </c>
      <c r="E314" t="s">
        <v>490</v>
      </c>
      <c r="F314" s="97">
        <v>34.5</v>
      </c>
      <c r="G314" s="98">
        <v>34.21</v>
      </c>
      <c r="H314" s="98">
        <v>0.56999999999999995</v>
      </c>
      <c r="I314" s="99">
        <v>0.5</v>
      </c>
      <c r="J314" s="97">
        <v>32.4</v>
      </c>
      <c r="K314" s="97">
        <v>36</v>
      </c>
      <c r="L314" t="s">
        <v>467</v>
      </c>
      <c r="M314" s="93">
        <v>3463</v>
      </c>
      <c r="N314" t="s">
        <v>474</v>
      </c>
      <c r="O314" s="97">
        <f t="shared" si="8"/>
        <v>0.84770534931306385</v>
      </c>
      <c r="P314" s="97">
        <f t="shared" si="9"/>
        <v>0.84770534931306385</v>
      </c>
      <c r="Q314" s="93"/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428</v>
      </c>
      <c r="B315" t="s">
        <v>487</v>
      </c>
      <c r="C315" s="93">
        <v>2025</v>
      </c>
      <c r="D315" t="s">
        <v>157</v>
      </c>
      <c r="E315" t="s">
        <v>491</v>
      </c>
      <c r="F315" s="97">
        <v>33.700000000000003</v>
      </c>
      <c r="G315" s="98">
        <v>34.090000000000003</v>
      </c>
      <c r="H315" s="98">
        <v>0.61</v>
      </c>
      <c r="I315" s="99">
        <v>-0.6</v>
      </c>
      <c r="J315" s="97">
        <v>32.200000000000003</v>
      </c>
      <c r="K315" s="97">
        <v>36</v>
      </c>
      <c r="L315" t="s">
        <v>467</v>
      </c>
      <c r="M315" s="93">
        <v>3459</v>
      </c>
      <c r="N315" t="s">
        <v>474</v>
      </c>
      <c r="O315" s="97">
        <f t="shared" si="8"/>
        <v>-1.1440305074802009</v>
      </c>
      <c r="P315" s="97">
        <f t="shared" si="9"/>
        <v>1.1440305074802009</v>
      </c>
      <c r="Q315" s="93"/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428</v>
      </c>
      <c r="B316" t="s">
        <v>487</v>
      </c>
      <c r="C316" s="93">
        <v>2025</v>
      </c>
      <c r="D316" t="s">
        <v>157</v>
      </c>
      <c r="E316" t="s">
        <v>492</v>
      </c>
      <c r="F316" s="97">
        <v>35</v>
      </c>
      <c r="G316" s="98">
        <v>35.049999999999997</v>
      </c>
      <c r="H316" s="98">
        <v>0.51</v>
      </c>
      <c r="I316" s="99">
        <v>-0.1</v>
      </c>
      <c r="J316" s="97">
        <v>33.5</v>
      </c>
      <c r="K316" s="97">
        <v>36.6</v>
      </c>
      <c r="L316" t="s">
        <v>467</v>
      </c>
      <c r="M316" s="93">
        <v>3458</v>
      </c>
      <c r="N316" t="s">
        <v>474</v>
      </c>
      <c r="O316" s="97">
        <f t="shared" si="8"/>
        <v>-0.14265335235377222</v>
      </c>
      <c r="P316" s="97">
        <f t="shared" si="9"/>
        <v>0.14265335235377222</v>
      </c>
      <c r="Q316" s="93"/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428</v>
      </c>
      <c r="B317" t="s">
        <v>487</v>
      </c>
      <c r="C317" s="93">
        <v>2025</v>
      </c>
      <c r="D317" t="s">
        <v>155</v>
      </c>
      <c r="E317" t="s">
        <v>488</v>
      </c>
      <c r="F317" s="97">
        <v>82.6</v>
      </c>
      <c r="G317" s="98">
        <v>83.87</v>
      </c>
      <c r="H317" s="98">
        <v>0.86</v>
      </c>
      <c r="I317" s="99">
        <v>-1.5</v>
      </c>
      <c r="J317" s="97">
        <v>81.2</v>
      </c>
      <c r="K317" s="97">
        <v>86.5</v>
      </c>
      <c r="L317" t="s">
        <v>467</v>
      </c>
      <c r="M317" s="93">
        <v>3478</v>
      </c>
      <c r="N317" t="s">
        <v>478</v>
      </c>
      <c r="O317" s="97">
        <f t="shared" si="8"/>
        <v>-1.5142482413258735</v>
      </c>
      <c r="P317" s="97">
        <f t="shared" si="9"/>
        <v>1.5142482413258735</v>
      </c>
      <c r="Q317" s="93"/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428</v>
      </c>
      <c r="B318" t="s">
        <v>487</v>
      </c>
      <c r="C318" s="93">
        <v>2025</v>
      </c>
      <c r="D318" t="s">
        <v>155</v>
      </c>
      <c r="E318" t="s">
        <v>489</v>
      </c>
      <c r="F318" s="97">
        <v>81.599999999999994</v>
      </c>
      <c r="G318" s="98">
        <v>83.02</v>
      </c>
      <c r="H318" s="98">
        <v>0.86</v>
      </c>
      <c r="I318" s="99">
        <v>-1.6</v>
      </c>
      <c r="J318" s="97">
        <v>80.400000000000006</v>
      </c>
      <c r="K318" s="97">
        <v>85.7</v>
      </c>
      <c r="L318" t="s">
        <v>467</v>
      </c>
      <c r="M318" s="93">
        <v>3475</v>
      </c>
      <c r="N318" t="s">
        <v>478</v>
      </c>
      <c r="O318" s="97">
        <f t="shared" si="8"/>
        <v>-1.7104312213924378</v>
      </c>
      <c r="P318" s="97">
        <f t="shared" si="9"/>
        <v>1.7104312213924378</v>
      </c>
      <c r="Q318" s="93"/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428</v>
      </c>
      <c r="B319" t="s">
        <v>487</v>
      </c>
      <c r="C319" s="93">
        <v>2025</v>
      </c>
      <c r="D319" t="s">
        <v>155</v>
      </c>
      <c r="E319" t="s">
        <v>490</v>
      </c>
      <c r="F319" s="97">
        <v>72.5</v>
      </c>
      <c r="G319" s="98">
        <v>74.02</v>
      </c>
      <c r="H319" s="98">
        <v>0.83</v>
      </c>
      <c r="I319" s="99">
        <v>-1.8</v>
      </c>
      <c r="J319" s="97">
        <v>71.5</v>
      </c>
      <c r="K319" s="97">
        <v>76.599999999999994</v>
      </c>
      <c r="L319" t="s">
        <v>467</v>
      </c>
      <c r="M319" s="93">
        <v>3472</v>
      </c>
      <c r="N319" t="s">
        <v>478</v>
      </c>
      <c r="O319" s="97">
        <f t="shared" si="8"/>
        <v>-2.0534990543096407</v>
      </c>
      <c r="P319" s="97">
        <f t="shared" si="9"/>
        <v>2.0534990543096407</v>
      </c>
      <c r="Q319" s="93"/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428</v>
      </c>
      <c r="B320" t="s">
        <v>487</v>
      </c>
      <c r="C320" s="93">
        <v>2025</v>
      </c>
      <c r="D320" t="s">
        <v>155</v>
      </c>
      <c r="E320" t="s">
        <v>491</v>
      </c>
      <c r="F320" s="97">
        <v>73.8</v>
      </c>
      <c r="G320" s="98">
        <v>74.75</v>
      </c>
      <c r="H320" s="98">
        <v>0.84</v>
      </c>
      <c r="I320" s="99">
        <v>-1.4</v>
      </c>
      <c r="J320" s="97">
        <v>72.2</v>
      </c>
      <c r="K320" s="97">
        <v>77.3</v>
      </c>
      <c r="L320" t="s">
        <v>467</v>
      </c>
      <c r="M320" s="93">
        <v>3466</v>
      </c>
      <c r="N320" t="s">
        <v>478</v>
      </c>
      <c r="O320" s="97">
        <f t="shared" si="8"/>
        <v>-1.2709030100334486</v>
      </c>
      <c r="P320" s="97">
        <f t="shared" si="9"/>
        <v>1.2709030100334486</v>
      </c>
      <c r="Q320" s="93"/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428</v>
      </c>
      <c r="B321" t="s">
        <v>487</v>
      </c>
      <c r="C321" s="93">
        <v>2025</v>
      </c>
      <c r="D321" t="s">
        <v>155</v>
      </c>
      <c r="E321" t="s">
        <v>492</v>
      </c>
      <c r="F321" s="97">
        <v>87.9</v>
      </c>
      <c r="G321" s="98">
        <v>89.28</v>
      </c>
      <c r="H321" s="98">
        <v>0.92</v>
      </c>
      <c r="I321" s="99">
        <v>-1.5</v>
      </c>
      <c r="J321" s="97">
        <v>86.5</v>
      </c>
      <c r="K321" s="97">
        <v>92.1</v>
      </c>
      <c r="L321" t="s">
        <v>467</v>
      </c>
      <c r="M321" s="93">
        <v>3464</v>
      </c>
      <c r="N321" t="s">
        <v>478</v>
      </c>
      <c r="O321" s="97">
        <f t="shared" si="8"/>
        <v>-1.5456989247311776</v>
      </c>
      <c r="P321" s="97">
        <f t="shared" si="9"/>
        <v>1.5456989247311776</v>
      </c>
      <c r="Q321" s="93"/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428</v>
      </c>
      <c r="B322" t="s">
        <v>487</v>
      </c>
      <c r="C322" s="93">
        <v>2025</v>
      </c>
      <c r="D322" t="s">
        <v>175</v>
      </c>
      <c r="E322" t="s">
        <v>488</v>
      </c>
      <c r="F322" s="97">
        <v>9.1</v>
      </c>
      <c r="G322" s="98">
        <v>9.6</v>
      </c>
      <c r="H322" s="98">
        <v>0.22</v>
      </c>
      <c r="I322" s="99">
        <v>-2.2999999999999998</v>
      </c>
      <c r="J322" s="97">
        <v>8.9</v>
      </c>
      <c r="K322" s="97">
        <v>10.3</v>
      </c>
      <c r="L322" t="s">
        <v>467</v>
      </c>
      <c r="M322" s="93">
        <v>3290</v>
      </c>
      <c r="N322" t="s">
        <v>478</v>
      </c>
      <c r="O322" s="97">
        <f t="shared" ref="O322:O385" si="10">IFERROR((F322-G322)/G322*100,"")</f>
        <v>-5.2083333333333339</v>
      </c>
      <c r="P322" s="97">
        <f t="shared" ref="P322:P385" si="11">IF(O322="","",ABS(O322))</f>
        <v>5.2083333333333339</v>
      </c>
      <c r="Q322" s="93"/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428</v>
      </c>
      <c r="B323" t="s">
        <v>487</v>
      </c>
      <c r="C323" s="93">
        <v>2025</v>
      </c>
      <c r="D323" t="s">
        <v>175</v>
      </c>
      <c r="E323" t="s">
        <v>489</v>
      </c>
      <c r="F323" s="97">
        <v>9.4</v>
      </c>
      <c r="G323" s="98">
        <v>9.7899999999999991</v>
      </c>
      <c r="H323" s="98">
        <v>0.19</v>
      </c>
      <c r="I323" s="99">
        <v>-2</v>
      </c>
      <c r="J323" s="97">
        <v>9.1999999999999993</v>
      </c>
      <c r="K323" s="97">
        <v>10.4</v>
      </c>
      <c r="L323" t="s">
        <v>467</v>
      </c>
      <c r="M323" s="93">
        <v>3304</v>
      </c>
      <c r="N323" t="s">
        <v>478</v>
      </c>
      <c r="O323" s="97">
        <f t="shared" si="10"/>
        <v>-3.9836567926455451</v>
      </c>
      <c r="P323" s="97">
        <f t="shared" si="11"/>
        <v>3.9836567926455451</v>
      </c>
      <c r="Q323" s="93"/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428</v>
      </c>
      <c r="B324" t="s">
        <v>487</v>
      </c>
      <c r="C324" s="93">
        <v>2025</v>
      </c>
      <c r="D324" t="s">
        <v>175</v>
      </c>
      <c r="E324" t="s">
        <v>490</v>
      </c>
      <c r="F324" s="97">
        <v>9.6</v>
      </c>
      <c r="G324" s="98">
        <v>9.9499999999999993</v>
      </c>
      <c r="H324" s="98">
        <v>0.19</v>
      </c>
      <c r="I324" s="99">
        <v>-1.9</v>
      </c>
      <c r="J324" s="97">
        <v>9.3000000000000007</v>
      </c>
      <c r="K324" s="97">
        <v>10.6</v>
      </c>
      <c r="L324" t="s">
        <v>467</v>
      </c>
      <c r="M324" s="93">
        <v>3315</v>
      </c>
      <c r="N324" t="s">
        <v>478</v>
      </c>
      <c r="O324" s="97">
        <f t="shared" si="10"/>
        <v>-3.517587939698489</v>
      </c>
      <c r="P324" s="97">
        <f t="shared" si="11"/>
        <v>3.517587939698489</v>
      </c>
      <c r="Q324" s="93"/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428</v>
      </c>
      <c r="B325" t="s">
        <v>487</v>
      </c>
      <c r="C325" s="93">
        <v>2025</v>
      </c>
      <c r="D325" t="s">
        <v>175</v>
      </c>
      <c r="E325" t="s">
        <v>491</v>
      </c>
      <c r="F325" s="97">
        <v>10.199999999999999</v>
      </c>
      <c r="G325" s="98">
        <v>10.29</v>
      </c>
      <c r="H325" s="98">
        <v>0.34</v>
      </c>
      <c r="I325" s="99">
        <v>-0.3</v>
      </c>
      <c r="J325" s="97">
        <v>9.1999999999999993</v>
      </c>
      <c r="K325" s="97">
        <v>11.4</v>
      </c>
      <c r="L325" t="s">
        <v>467</v>
      </c>
      <c r="M325" s="93">
        <v>3317</v>
      </c>
      <c r="N325" t="s">
        <v>478</v>
      </c>
      <c r="O325" s="97">
        <f t="shared" si="10"/>
        <v>-0.87463556851311819</v>
      </c>
      <c r="P325" s="97">
        <f t="shared" si="11"/>
        <v>0.87463556851311819</v>
      </c>
      <c r="Q325" s="93"/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428</v>
      </c>
      <c r="B326" t="s">
        <v>487</v>
      </c>
      <c r="C326" s="93">
        <v>2025</v>
      </c>
      <c r="D326" t="s">
        <v>175</v>
      </c>
      <c r="E326" t="s">
        <v>492</v>
      </c>
      <c r="F326" s="97">
        <v>9.3000000000000007</v>
      </c>
      <c r="G326" s="98">
        <v>9.57</v>
      </c>
      <c r="H326" s="98">
        <v>0.15</v>
      </c>
      <c r="I326" s="99">
        <v>-1.8</v>
      </c>
      <c r="J326" s="97">
        <v>9.1</v>
      </c>
      <c r="K326" s="97">
        <v>10.1</v>
      </c>
      <c r="L326" t="s">
        <v>467</v>
      </c>
      <c r="M326" s="93">
        <v>3294</v>
      </c>
      <c r="N326" t="s">
        <v>478</v>
      </c>
      <c r="O326" s="97">
        <f t="shared" si="10"/>
        <v>-2.8213166144200579</v>
      </c>
      <c r="P326" s="97">
        <f t="shared" si="11"/>
        <v>2.8213166144200579</v>
      </c>
      <c r="Q326" s="93"/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428</v>
      </c>
      <c r="B327" t="s">
        <v>487</v>
      </c>
      <c r="C327" s="93">
        <v>2025</v>
      </c>
      <c r="D327" t="s">
        <v>455</v>
      </c>
      <c r="E327" t="s">
        <v>488</v>
      </c>
      <c r="F327" s="97">
        <v>12.1</v>
      </c>
      <c r="G327" s="98">
        <v>12.21</v>
      </c>
      <c r="H327" s="98">
        <v>1.48</v>
      </c>
      <c r="I327" s="99">
        <v>-0.1</v>
      </c>
      <c r="J327" s="97">
        <v>7.7</v>
      </c>
      <c r="K327" s="97">
        <v>16.7</v>
      </c>
      <c r="L327" t="s">
        <v>467</v>
      </c>
      <c r="M327" s="93">
        <v>3418</v>
      </c>
      <c r="N327" t="s">
        <v>468</v>
      </c>
      <c r="O327" s="97">
        <f t="shared" si="10"/>
        <v>-0.90090090090091079</v>
      </c>
      <c r="P327" s="97">
        <f t="shared" si="11"/>
        <v>0.90090090090091079</v>
      </c>
      <c r="Q327" s="93"/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428</v>
      </c>
      <c r="B328" t="s">
        <v>487</v>
      </c>
      <c r="C328" s="93">
        <v>2025</v>
      </c>
      <c r="D328" t="s">
        <v>455</v>
      </c>
      <c r="E328" t="s">
        <v>489</v>
      </c>
      <c r="F328" s="97">
        <v>12.1</v>
      </c>
      <c r="G328" s="98">
        <v>11.63</v>
      </c>
      <c r="H328" s="98">
        <v>1.27</v>
      </c>
      <c r="I328" s="99">
        <v>0.4</v>
      </c>
      <c r="J328" s="97">
        <v>7.8</v>
      </c>
      <c r="K328" s="97">
        <v>15.5</v>
      </c>
      <c r="L328" t="s">
        <v>467</v>
      </c>
      <c r="M328" s="93">
        <v>3438</v>
      </c>
      <c r="N328" t="s">
        <v>468</v>
      </c>
      <c r="O328" s="97">
        <f t="shared" si="10"/>
        <v>4.0412725709372213</v>
      </c>
      <c r="P328" s="97">
        <f t="shared" si="11"/>
        <v>4.0412725709372213</v>
      </c>
      <c r="Q328" s="93"/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428</v>
      </c>
      <c r="B329" t="s">
        <v>487</v>
      </c>
      <c r="C329" s="93">
        <v>2025</v>
      </c>
      <c r="D329" t="s">
        <v>455</v>
      </c>
      <c r="E329" t="s">
        <v>490</v>
      </c>
      <c r="F329" s="97">
        <v>12.1</v>
      </c>
      <c r="G329" s="98">
        <v>11.83</v>
      </c>
      <c r="H329" s="98">
        <v>1.1599999999999999</v>
      </c>
      <c r="I329" s="99">
        <v>0.2</v>
      </c>
      <c r="J329" s="97">
        <v>8.3000000000000007</v>
      </c>
      <c r="K329" s="97">
        <v>15.4</v>
      </c>
      <c r="L329" t="s">
        <v>467</v>
      </c>
      <c r="M329" s="93">
        <v>3431</v>
      </c>
      <c r="N329" t="s">
        <v>468</v>
      </c>
      <c r="O329" s="97">
        <f t="shared" si="10"/>
        <v>2.2823330515638172</v>
      </c>
      <c r="P329" s="97">
        <f t="shared" si="11"/>
        <v>2.2823330515638172</v>
      </c>
      <c r="Q329" s="93"/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428</v>
      </c>
      <c r="B330" t="s">
        <v>487</v>
      </c>
      <c r="C330" s="93">
        <v>2025</v>
      </c>
      <c r="D330" t="s">
        <v>455</v>
      </c>
      <c r="E330" t="s">
        <v>491</v>
      </c>
      <c r="F330" s="97">
        <v>13.4</v>
      </c>
      <c r="G330" s="98">
        <v>11.36</v>
      </c>
      <c r="H330" s="98">
        <v>1.31</v>
      </c>
      <c r="I330" s="99">
        <v>1.6</v>
      </c>
      <c r="J330" s="97">
        <v>7.4</v>
      </c>
      <c r="K330" s="97">
        <v>15.3</v>
      </c>
      <c r="L330" t="s">
        <v>467</v>
      </c>
      <c r="M330" s="93">
        <v>3422</v>
      </c>
      <c r="N330" t="s">
        <v>468</v>
      </c>
      <c r="O330" s="97">
        <f t="shared" si="10"/>
        <v>17.957746478873247</v>
      </c>
      <c r="P330" s="97">
        <f t="shared" si="11"/>
        <v>17.957746478873247</v>
      </c>
      <c r="Q330" s="93"/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428</v>
      </c>
      <c r="B331" t="s">
        <v>487</v>
      </c>
      <c r="C331" s="93">
        <v>2025</v>
      </c>
      <c r="D331" t="s">
        <v>455</v>
      </c>
      <c r="E331" t="s">
        <v>492</v>
      </c>
      <c r="F331" s="97">
        <v>9.4</v>
      </c>
      <c r="G331" s="98">
        <v>10.84</v>
      </c>
      <c r="H331" s="98">
        <v>1.17</v>
      </c>
      <c r="I331" s="99">
        <v>-1.2</v>
      </c>
      <c r="J331" s="97">
        <v>7.3</v>
      </c>
      <c r="K331" s="97">
        <v>14.4</v>
      </c>
      <c r="L331" t="s">
        <v>467</v>
      </c>
      <c r="M331" s="93">
        <v>3423</v>
      </c>
      <c r="N331" t="s">
        <v>468</v>
      </c>
      <c r="O331" s="97">
        <f t="shared" si="10"/>
        <v>-13.284132841328407</v>
      </c>
      <c r="P331" s="97">
        <f t="shared" si="11"/>
        <v>13.284132841328407</v>
      </c>
      <c r="Q331" s="93"/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428</v>
      </c>
      <c r="B332" t="s">
        <v>487</v>
      </c>
      <c r="C332" s="93">
        <v>2025</v>
      </c>
      <c r="D332" t="s">
        <v>456</v>
      </c>
      <c r="E332" t="s">
        <v>488</v>
      </c>
      <c r="F332" s="97">
        <v>0.34</v>
      </c>
      <c r="G332" s="98">
        <v>0.34200000000000003</v>
      </c>
      <c r="H332" s="98">
        <v>4.2999999999999997E-2</v>
      </c>
      <c r="I332" s="99">
        <v>0</v>
      </c>
      <c r="J332" s="97">
        <v>0.21</v>
      </c>
      <c r="K332" s="97">
        <v>0.47</v>
      </c>
      <c r="L332" t="s">
        <v>467</v>
      </c>
      <c r="M332" s="93">
        <v>3413</v>
      </c>
      <c r="N332" t="s">
        <v>473</v>
      </c>
      <c r="O332" s="97">
        <f t="shared" si="10"/>
        <v>-0.58479532163742742</v>
      </c>
      <c r="P332" s="97">
        <f t="shared" si="11"/>
        <v>0.58479532163742742</v>
      </c>
      <c r="Q332" s="93"/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428</v>
      </c>
      <c r="B333" t="s">
        <v>487</v>
      </c>
      <c r="C333" s="93">
        <v>2025</v>
      </c>
      <c r="D333" t="s">
        <v>456</v>
      </c>
      <c r="E333" t="s">
        <v>489</v>
      </c>
      <c r="F333" s="97">
        <v>0.8</v>
      </c>
      <c r="G333" s="98">
        <v>0.77600000000000002</v>
      </c>
      <c r="H333" s="98">
        <v>8.5999999999999993E-2</v>
      </c>
      <c r="I333" s="99">
        <v>0.3</v>
      </c>
      <c r="J333" s="97">
        <v>0.51</v>
      </c>
      <c r="K333" s="97">
        <v>1.04</v>
      </c>
      <c r="L333" t="s">
        <v>467</v>
      </c>
      <c r="M333" s="93">
        <v>3432</v>
      </c>
      <c r="N333" t="s">
        <v>473</v>
      </c>
      <c r="O333" s="97">
        <f t="shared" si="10"/>
        <v>3.0927835051546415</v>
      </c>
      <c r="P333" s="97">
        <f t="shared" si="11"/>
        <v>3.0927835051546415</v>
      </c>
      <c r="Q333" s="93"/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428</v>
      </c>
      <c r="B334" t="s">
        <v>487</v>
      </c>
      <c r="C334" s="93">
        <v>2025</v>
      </c>
      <c r="D334" t="s">
        <v>456</v>
      </c>
      <c r="E334" t="s">
        <v>490</v>
      </c>
      <c r="F334" s="97">
        <v>0.91</v>
      </c>
      <c r="G334" s="98">
        <v>0.90100000000000002</v>
      </c>
      <c r="H334" s="98">
        <v>9.0999999999999998E-2</v>
      </c>
      <c r="I334" s="99">
        <v>0.1</v>
      </c>
      <c r="J334" s="97">
        <v>0.62</v>
      </c>
      <c r="K334" s="97">
        <v>1.18</v>
      </c>
      <c r="L334" t="s">
        <v>467</v>
      </c>
      <c r="M334" s="93">
        <v>3421</v>
      </c>
      <c r="N334" t="s">
        <v>473</v>
      </c>
      <c r="O334" s="97">
        <f t="shared" si="10"/>
        <v>0.99889012208657124</v>
      </c>
      <c r="P334" s="97">
        <f t="shared" si="11"/>
        <v>0.99889012208657124</v>
      </c>
      <c r="Q334" s="93"/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428</v>
      </c>
      <c r="B335" t="s">
        <v>487</v>
      </c>
      <c r="C335" s="93">
        <v>2025</v>
      </c>
      <c r="D335" t="s">
        <v>456</v>
      </c>
      <c r="E335" t="s">
        <v>491</v>
      </c>
      <c r="F335" s="97">
        <v>0.38</v>
      </c>
      <c r="G335" s="98">
        <v>0.33300000000000002</v>
      </c>
      <c r="H335" s="98">
        <v>3.9E-2</v>
      </c>
      <c r="I335" s="99">
        <v>1.2</v>
      </c>
      <c r="J335" s="97">
        <v>0.21</v>
      </c>
      <c r="K335" s="97">
        <v>0.46</v>
      </c>
      <c r="L335" t="s">
        <v>467</v>
      </c>
      <c r="M335" s="93">
        <v>3407</v>
      </c>
      <c r="N335" t="s">
        <v>473</v>
      </c>
      <c r="O335" s="97">
        <f t="shared" si="10"/>
        <v>14.114114114114109</v>
      </c>
      <c r="P335" s="97">
        <f t="shared" si="11"/>
        <v>14.114114114114109</v>
      </c>
      <c r="Q335" s="93"/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428</v>
      </c>
      <c r="B336" t="s">
        <v>487</v>
      </c>
      <c r="C336" s="93">
        <v>2025</v>
      </c>
      <c r="D336" t="s">
        <v>456</v>
      </c>
      <c r="E336" t="s">
        <v>492</v>
      </c>
      <c r="F336" s="97">
        <v>1.67</v>
      </c>
      <c r="G336" s="98">
        <v>1.927</v>
      </c>
      <c r="H336" s="98">
        <v>0.21099999999999999</v>
      </c>
      <c r="I336" s="99">
        <v>-1.2</v>
      </c>
      <c r="J336" s="97">
        <v>1.29</v>
      </c>
      <c r="K336" s="97">
        <v>2.56</v>
      </c>
      <c r="L336" t="s">
        <v>467</v>
      </c>
      <c r="M336" s="93">
        <v>3412</v>
      </c>
      <c r="N336" t="s">
        <v>473</v>
      </c>
      <c r="O336" s="97">
        <f t="shared" si="10"/>
        <v>-13.336792942397516</v>
      </c>
      <c r="P336" s="97">
        <f t="shared" si="11"/>
        <v>13.336792942397516</v>
      </c>
      <c r="Q336" s="93"/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428</v>
      </c>
      <c r="B337" t="s">
        <v>487</v>
      </c>
      <c r="C337" s="93">
        <v>2025</v>
      </c>
      <c r="D337" t="s">
        <v>457</v>
      </c>
      <c r="E337" t="s">
        <v>488</v>
      </c>
      <c r="F337" s="97">
        <v>43.5</v>
      </c>
      <c r="G337" s="98">
        <v>44.59</v>
      </c>
      <c r="H337" s="98">
        <v>1.1499999999999999</v>
      </c>
      <c r="I337" s="99">
        <v>-1</v>
      </c>
      <c r="J337" s="97">
        <v>41.1</v>
      </c>
      <c r="K337" s="97">
        <v>48.1</v>
      </c>
      <c r="L337" t="s">
        <v>467</v>
      </c>
      <c r="M337" s="93">
        <v>3422</v>
      </c>
      <c r="N337" t="s">
        <v>468</v>
      </c>
      <c r="O337" s="97">
        <f t="shared" si="10"/>
        <v>-2.4444942812289825</v>
      </c>
      <c r="P337" s="97">
        <f t="shared" si="11"/>
        <v>2.4444942812289825</v>
      </c>
      <c r="Q337" s="93"/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428</v>
      </c>
      <c r="B338" t="s">
        <v>487</v>
      </c>
      <c r="C338" s="93">
        <v>2025</v>
      </c>
      <c r="D338" t="s">
        <v>457</v>
      </c>
      <c r="E338" t="s">
        <v>489</v>
      </c>
      <c r="F338" s="97">
        <v>45.4</v>
      </c>
      <c r="G338" s="98">
        <v>44.4</v>
      </c>
      <c r="H338" s="98">
        <v>0.92</v>
      </c>
      <c r="I338" s="99">
        <v>1.1000000000000001</v>
      </c>
      <c r="J338" s="97">
        <v>41.6</v>
      </c>
      <c r="K338" s="97">
        <v>47.2</v>
      </c>
      <c r="L338" t="s">
        <v>467</v>
      </c>
      <c r="M338" s="93">
        <v>3422</v>
      </c>
      <c r="N338" t="s">
        <v>468</v>
      </c>
      <c r="O338" s="97">
        <f t="shared" si="10"/>
        <v>2.2522522522522523</v>
      </c>
      <c r="P338" s="97">
        <f t="shared" si="11"/>
        <v>2.2522522522522523</v>
      </c>
      <c r="Q338" s="93"/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428</v>
      </c>
      <c r="B339" t="s">
        <v>487</v>
      </c>
      <c r="C339" s="93">
        <v>2025</v>
      </c>
      <c r="D339" t="s">
        <v>457</v>
      </c>
      <c r="E339" t="s">
        <v>490</v>
      </c>
      <c r="F339" s="97">
        <v>43.6</v>
      </c>
      <c r="G339" s="98">
        <v>44.28</v>
      </c>
      <c r="H339" s="98">
        <v>0.9</v>
      </c>
      <c r="I339" s="99">
        <v>-0.8</v>
      </c>
      <c r="J339" s="97">
        <v>41.5</v>
      </c>
      <c r="K339" s="97">
        <v>47</v>
      </c>
      <c r="L339" t="s">
        <v>467</v>
      </c>
      <c r="M339" s="93">
        <v>3421</v>
      </c>
      <c r="N339" t="s">
        <v>468</v>
      </c>
      <c r="O339" s="97">
        <f t="shared" si="10"/>
        <v>-1.5356820234869009</v>
      </c>
      <c r="P339" s="97">
        <f t="shared" si="11"/>
        <v>1.5356820234869009</v>
      </c>
      <c r="Q339" s="93"/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428</v>
      </c>
      <c r="B340" t="s">
        <v>487</v>
      </c>
      <c r="C340" s="93">
        <v>2025</v>
      </c>
      <c r="D340" t="s">
        <v>457</v>
      </c>
      <c r="E340" t="s">
        <v>491</v>
      </c>
      <c r="F340" s="97">
        <v>37.9</v>
      </c>
      <c r="G340" s="98">
        <v>39.590000000000003</v>
      </c>
      <c r="H340" s="98">
        <v>1.1100000000000001</v>
      </c>
      <c r="I340" s="99">
        <v>-1.5</v>
      </c>
      <c r="J340" s="97">
        <v>36.200000000000003</v>
      </c>
      <c r="K340" s="97">
        <v>43</v>
      </c>
      <c r="L340" t="s">
        <v>467</v>
      </c>
      <c r="M340" s="93">
        <v>3421</v>
      </c>
      <c r="N340" t="s">
        <v>468</v>
      </c>
      <c r="O340" s="97">
        <f t="shared" si="10"/>
        <v>-4.2687547360444675</v>
      </c>
      <c r="P340" s="97">
        <f t="shared" si="11"/>
        <v>4.2687547360444675</v>
      </c>
      <c r="Q340" s="93"/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428</v>
      </c>
      <c r="B341" t="s">
        <v>487</v>
      </c>
      <c r="C341" s="93">
        <v>2025</v>
      </c>
      <c r="D341" t="s">
        <v>457</v>
      </c>
      <c r="E341" t="s">
        <v>492</v>
      </c>
      <c r="F341" s="97">
        <v>46.8</v>
      </c>
      <c r="G341" s="98">
        <v>48.3</v>
      </c>
      <c r="H341" s="98">
        <v>0.94</v>
      </c>
      <c r="I341" s="99">
        <v>-1.6</v>
      </c>
      <c r="J341" s="97">
        <v>45.4</v>
      </c>
      <c r="K341" s="97">
        <v>51.2</v>
      </c>
      <c r="L341" t="s">
        <v>467</v>
      </c>
      <c r="M341" s="93">
        <v>3418</v>
      </c>
      <c r="N341" t="s">
        <v>468</v>
      </c>
      <c r="O341" s="97">
        <f t="shared" si="10"/>
        <v>-3.1055900621118013</v>
      </c>
      <c r="P341" s="97">
        <f t="shared" si="11"/>
        <v>3.1055900621118013</v>
      </c>
      <c r="Q341" s="93"/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428</v>
      </c>
      <c r="B342" t="s">
        <v>487</v>
      </c>
      <c r="C342" s="93">
        <v>2025</v>
      </c>
      <c r="D342" t="s">
        <v>458</v>
      </c>
      <c r="E342" t="s">
        <v>488</v>
      </c>
      <c r="F342" s="97">
        <v>1.22</v>
      </c>
      <c r="G342" s="98">
        <v>1.2490000000000001</v>
      </c>
      <c r="H342" s="98">
        <v>4.2999999999999997E-2</v>
      </c>
      <c r="I342" s="99">
        <v>-0.7</v>
      </c>
      <c r="J342" s="97">
        <v>1.1100000000000001</v>
      </c>
      <c r="K342" s="97">
        <v>1.38</v>
      </c>
      <c r="L342" t="s">
        <v>467</v>
      </c>
      <c r="M342" s="93">
        <v>3417</v>
      </c>
      <c r="N342" t="s">
        <v>473</v>
      </c>
      <c r="O342" s="97">
        <f t="shared" si="10"/>
        <v>-2.3218574859888017</v>
      </c>
      <c r="P342" s="97">
        <f t="shared" si="11"/>
        <v>2.3218574859888017</v>
      </c>
      <c r="Q342" s="93"/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428</v>
      </c>
      <c r="B343" t="s">
        <v>487</v>
      </c>
      <c r="C343" s="93">
        <v>2025</v>
      </c>
      <c r="D343" t="s">
        <v>458</v>
      </c>
      <c r="E343" t="s">
        <v>489</v>
      </c>
      <c r="F343" s="97">
        <v>2.99</v>
      </c>
      <c r="G343" s="98">
        <v>2.9630000000000001</v>
      </c>
      <c r="H343" s="98">
        <v>8.4000000000000005E-2</v>
      </c>
      <c r="I343" s="99">
        <v>0.3</v>
      </c>
      <c r="J343" s="97">
        <v>2.7</v>
      </c>
      <c r="K343" s="97">
        <v>3.22</v>
      </c>
      <c r="L343" t="s">
        <v>467</v>
      </c>
      <c r="M343" s="93">
        <v>3424</v>
      </c>
      <c r="N343" t="s">
        <v>473</v>
      </c>
      <c r="O343" s="97">
        <f t="shared" si="10"/>
        <v>0.91123860951738545</v>
      </c>
      <c r="P343" s="97">
        <f t="shared" si="11"/>
        <v>0.91123860951738545</v>
      </c>
      <c r="Q343" s="93"/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428</v>
      </c>
      <c r="B344" t="s">
        <v>487</v>
      </c>
      <c r="C344" s="93">
        <v>2025</v>
      </c>
      <c r="D344" t="s">
        <v>458</v>
      </c>
      <c r="E344" t="s">
        <v>490</v>
      </c>
      <c r="F344" s="97">
        <v>3.29</v>
      </c>
      <c r="G344" s="98">
        <v>3.3719999999999999</v>
      </c>
      <c r="H344" s="98">
        <v>9.1999999999999998E-2</v>
      </c>
      <c r="I344" s="99">
        <v>-0.9</v>
      </c>
      <c r="J344" s="97">
        <v>3.09</v>
      </c>
      <c r="K344" s="97">
        <v>3.65</v>
      </c>
      <c r="L344" t="s">
        <v>467</v>
      </c>
      <c r="M344" s="93">
        <v>3415</v>
      </c>
      <c r="N344" t="s">
        <v>473</v>
      </c>
      <c r="O344" s="97">
        <f t="shared" si="10"/>
        <v>-2.4317912218268045</v>
      </c>
      <c r="P344" s="97">
        <f t="shared" si="11"/>
        <v>2.4317912218268045</v>
      </c>
      <c r="Q344" s="93"/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428</v>
      </c>
      <c r="B345" t="s">
        <v>487</v>
      </c>
      <c r="C345" s="93">
        <v>2025</v>
      </c>
      <c r="D345" t="s">
        <v>458</v>
      </c>
      <c r="E345" t="s">
        <v>491</v>
      </c>
      <c r="F345" s="97">
        <v>1.07</v>
      </c>
      <c r="G345" s="98">
        <v>1.161</v>
      </c>
      <c r="H345" s="98">
        <v>4.3999999999999997E-2</v>
      </c>
      <c r="I345" s="99">
        <v>-2</v>
      </c>
      <c r="J345" s="97">
        <v>1.02</v>
      </c>
      <c r="K345" s="97">
        <v>1.3</v>
      </c>
      <c r="L345" t="s">
        <v>467</v>
      </c>
      <c r="M345" s="93">
        <v>3418</v>
      </c>
      <c r="N345" t="s">
        <v>473</v>
      </c>
      <c r="O345" s="97">
        <f t="shared" si="10"/>
        <v>-7.8380706287682997</v>
      </c>
      <c r="P345" s="97">
        <f t="shared" si="11"/>
        <v>7.8380706287682997</v>
      </c>
      <c r="Q345" s="93"/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428</v>
      </c>
      <c r="B346" t="s">
        <v>487</v>
      </c>
      <c r="C346" s="93">
        <v>2025</v>
      </c>
      <c r="D346" t="s">
        <v>458</v>
      </c>
      <c r="E346" t="s">
        <v>492</v>
      </c>
      <c r="F346" s="97">
        <v>8.27</v>
      </c>
      <c r="G346" s="98">
        <v>8.5909999999999993</v>
      </c>
      <c r="H346" s="98">
        <v>0.21</v>
      </c>
      <c r="I346" s="99">
        <v>-1.5</v>
      </c>
      <c r="J346" s="97">
        <v>7.96</v>
      </c>
      <c r="K346" s="97">
        <v>9.23</v>
      </c>
      <c r="L346" t="s">
        <v>467</v>
      </c>
      <c r="M346" s="93">
        <v>3410</v>
      </c>
      <c r="N346" t="s">
        <v>473</v>
      </c>
      <c r="O346" s="97">
        <f t="shared" si="10"/>
        <v>-3.736468397159816</v>
      </c>
      <c r="P346" s="97">
        <f t="shared" si="11"/>
        <v>3.736468397159816</v>
      </c>
      <c r="Q346" s="93"/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428</v>
      </c>
      <c r="B347" t="s">
        <v>487</v>
      </c>
      <c r="C347" s="93">
        <v>2025</v>
      </c>
      <c r="D347" t="s">
        <v>459</v>
      </c>
      <c r="E347" t="s">
        <v>488</v>
      </c>
      <c r="F347" s="97">
        <v>143</v>
      </c>
      <c r="G347" s="98">
        <v>127.8</v>
      </c>
      <c r="H347" s="98">
        <v>5.0999999999999996</v>
      </c>
      <c r="I347" s="99">
        <v>3</v>
      </c>
      <c r="J347" s="97">
        <v>95</v>
      </c>
      <c r="K347" s="97">
        <v>160</v>
      </c>
      <c r="L347" t="s">
        <v>467</v>
      </c>
      <c r="M347" s="93">
        <v>3492</v>
      </c>
      <c r="N347" t="s">
        <v>473</v>
      </c>
      <c r="O347" s="97">
        <f t="shared" si="10"/>
        <v>11.893583724569643</v>
      </c>
      <c r="P347" s="97">
        <f t="shared" si="11"/>
        <v>11.893583724569643</v>
      </c>
      <c r="Q347" s="93"/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428</v>
      </c>
      <c r="B348" t="s">
        <v>487</v>
      </c>
      <c r="C348" s="93">
        <v>2025</v>
      </c>
      <c r="D348" t="s">
        <v>459</v>
      </c>
      <c r="E348" t="s">
        <v>489</v>
      </c>
      <c r="F348" s="97">
        <v>219</v>
      </c>
      <c r="G348" s="98">
        <v>213</v>
      </c>
      <c r="H348" s="98">
        <v>6.3</v>
      </c>
      <c r="I348" s="99">
        <v>0.9</v>
      </c>
      <c r="J348" s="97">
        <v>159</v>
      </c>
      <c r="K348" s="97">
        <v>267</v>
      </c>
      <c r="L348" t="s">
        <v>467</v>
      </c>
      <c r="M348" s="93">
        <v>3497</v>
      </c>
      <c r="N348" t="s">
        <v>473</v>
      </c>
      <c r="O348" s="97">
        <f t="shared" si="10"/>
        <v>2.8169014084507045</v>
      </c>
      <c r="P348" s="97">
        <f t="shared" si="11"/>
        <v>2.8169014084507045</v>
      </c>
      <c r="Q348" s="93"/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428</v>
      </c>
      <c r="B349" t="s">
        <v>487</v>
      </c>
      <c r="C349" s="93">
        <v>2025</v>
      </c>
      <c r="D349" t="s">
        <v>459</v>
      </c>
      <c r="E349" t="s">
        <v>490</v>
      </c>
      <c r="F349" s="97">
        <v>313</v>
      </c>
      <c r="G349" s="98">
        <v>304.89999999999998</v>
      </c>
      <c r="H349" s="98">
        <v>11.3</v>
      </c>
      <c r="I349" s="99">
        <v>0.7</v>
      </c>
      <c r="J349" s="97">
        <v>228</v>
      </c>
      <c r="K349" s="97">
        <v>382</v>
      </c>
      <c r="L349" t="s">
        <v>467</v>
      </c>
      <c r="M349" s="93">
        <v>3500</v>
      </c>
      <c r="N349" t="s">
        <v>473</v>
      </c>
      <c r="O349" s="97">
        <f t="shared" si="10"/>
        <v>2.6566087241718672</v>
      </c>
      <c r="P349" s="97">
        <f t="shared" si="11"/>
        <v>2.6566087241718672</v>
      </c>
      <c r="Q349" s="93"/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428</v>
      </c>
      <c r="B350" t="s">
        <v>487</v>
      </c>
      <c r="C350" s="93">
        <v>2025</v>
      </c>
      <c r="D350" t="s">
        <v>459</v>
      </c>
      <c r="E350" t="s">
        <v>491</v>
      </c>
      <c r="F350" s="97">
        <v>53</v>
      </c>
      <c r="G350" s="98">
        <v>51.4</v>
      </c>
      <c r="H350" s="98">
        <v>3</v>
      </c>
      <c r="I350" s="99">
        <v>0.5</v>
      </c>
      <c r="J350" s="97">
        <v>38</v>
      </c>
      <c r="K350" s="97">
        <v>65</v>
      </c>
      <c r="L350" t="s">
        <v>467</v>
      </c>
      <c r="M350" s="93">
        <v>3497</v>
      </c>
      <c r="N350" t="s">
        <v>473</v>
      </c>
      <c r="O350" s="97">
        <f t="shared" si="10"/>
        <v>3.1128404669260727</v>
      </c>
      <c r="P350" s="97">
        <f t="shared" si="11"/>
        <v>3.1128404669260727</v>
      </c>
      <c r="Q350" s="93"/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428</v>
      </c>
      <c r="B351" t="s">
        <v>487</v>
      </c>
      <c r="C351" s="93">
        <v>2025</v>
      </c>
      <c r="D351" t="s">
        <v>459</v>
      </c>
      <c r="E351" t="s">
        <v>492</v>
      </c>
      <c r="F351" s="97">
        <v>563</v>
      </c>
      <c r="G351" s="98">
        <v>508.6</v>
      </c>
      <c r="H351" s="98">
        <v>12.2</v>
      </c>
      <c r="I351" s="99">
        <v>4.5</v>
      </c>
      <c r="J351" s="97">
        <v>381</v>
      </c>
      <c r="K351" s="97">
        <v>636</v>
      </c>
      <c r="L351" t="s">
        <v>467</v>
      </c>
      <c r="M351" s="93">
        <v>3485</v>
      </c>
      <c r="N351" t="s">
        <v>473</v>
      </c>
      <c r="O351" s="97">
        <f t="shared" si="10"/>
        <v>10.696028313016118</v>
      </c>
      <c r="P351" s="97">
        <f t="shared" si="11"/>
        <v>10.696028313016118</v>
      </c>
      <c r="Q351" s="93"/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428</v>
      </c>
      <c r="B352" t="s">
        <v>487</v>
      </c>
      <c r="C352" s="93">
        <v>2025</v>
      </c>
      <c r="D352" t="s">
        <v>460</v>
      </c>
      <c r="E352" t="s">
        <v>488</v>
      </c>
      <c r="F352" s="97">
        <v>18.399999999999999</v>
      </c>
      <c r="G352" s="98">
        <v>18</v>
      </c>
      <c r="H352" s="98">
        <v>0.32</v>
      </c>
      <c r="I352" s="99">
        <v>1.2</v>
      </c>
      <c r="J352" s="97">
        <v>17</v>
      </c>
      <c r="K352" s="97">
        <v>19</v>
      </c>
      <c r="L352" t="s">
        <v>467</v>
      </c>
      <c r="M352" s="93">
        <v>2923</v>
      </c>
      <c r="N352" t="s">
        <v>468</v>
      </c>
      <c r="O352" s="97">
        <f t="shared" si="10"/>
        <v>2.2222222222222143</v>
      </c>
      <c r="P352" s="97">
        <f t="shared" si="11"/>
        <v>2.2222222222222143</v>
      </c>
      <c r="Q352" s="93"/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428</v>
      </c>
      <c r="B353" t="s">
        <v>487</v>
      </c>
      <c r="C353" s="93">
        <v>2025</v>
      </c>
      <c r="D353" t="s">
        <v>460</v>
      </c>
      <c r="E353" t="s">
        <v>489</v>
      </c>
      <c r="F353" s="97">
        <v>15.3</v>
      </c>
      <c r="G353" s="98">
        <v>15.46</v>
      </c>
      <c r="H353" s="98">
        <v>0.12</v>
      </c>
      <c r="I353" s="99">
        <v>-1.3</v>
      </c>
      <c r="J353" s="97">
        <v>15</v>
      </c>
      <c r="K353" s="97">
        <v>15.9</v>
      </c>
      <c r="L353" t="s">
        <v>467</v>
      </c>
      <c r="M353" s="93">
        <v>2910</v>
      </c>
      <c r="N353" t="s">
        <v>468</v>
      </c>
      <c r="O353" s="97">
        <f t="shared" si="10"/>
        <v>-1.0349288486416566</v>
      </c>
      <c r="P353" s="97">
        <f t="shared" si="11"/>
        <v>1.0349288486416566</v>
      </c>
      <c r="Q353" s="93"/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428</v>
      </c>
      <c r="B354" t="s">
        <v>487</v>
      </c>
      <c r="C354" s="93">
        <v>2025</v>
      </c>
      <c r="D354" t="s">
        <v>460</v>
      </c>
      <c r="E354" t="s">
        <v>490</v>
      </c>
      <c r="F354" s="97">
        <v>17.399999999999999</v>
      </c>
      <c r="G354" s="98">
        <v>17.2</v>
      </c>
      <c r="H354" s="98">
        <v>0.14000000000000001</v>
      </c>
      <c r="I354" s="99">
        <v>1.4</v>
      </c>
      <c r="J354" s="97">
        <v>16.7</v>
      </c>
      <c r="K354" s="97">
        <v>17.7</v>
      </c>
      <c r="L354" t="s">
        <v>467</v>
      </c>
      <c r="M354" s="93">
        <v>2914</v>
      </c>
      <c r="N354" t="s">
        <v>468</v>
      </c>
      <c r="O354" s="97">
        <f t="shared" si="10"/>
        <v>1.1627906976744147</v>
      </c>
      <c r="P354" s="97">
        <f t="shared" si="11"/>
        <v>1.1627906976744147</v>
      </c>
      <c r="Q354" s="93"/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428</v>
      </c>
      <c r="B355" t="s">
        <v>487</v>
      </c>
      <c r="C355" s="93">
        <v>2025</v>
      </c>
      <c r="D355" t="s">
        <v>460</v>
      </c>
      <c r="E355" t="s">
        <v>491</v>
      </c>
      <c r="F355" s="97">
        <v>18</v>
      </c>
      <c r="G355" s="98">
        <v>17.68</v>
      </c>
      <c r="H355" s="98">
        <v>0.13</v>
      </c>
      <c r="I355" s="99">
        <v>2.4</v>
      </c>
      <c r="J355" s="97">
        <v>17.2</v>
      </c>
      <c r="K355" s="97">
        <v>18.100000000000001</v>
      </c>
      <c r="L355" t="s">
        <v>467</v>
      </c>
      <c r="M355" s="93">
        <v>2912</v>
      </c>
      <c r="N355" t="s">
        <v>468</v>
      </c>
      <c r="O355" s="97">
        <f t="shared" si="10"/>
        <v>1.8099547511312233</v>
      </c>
      <c r="P355" s="97">
        <f t="shared" si="11"/>
        <v>1.8099547511312233</v>
      </c>
      <c r="Q355" s="93"/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428</v>
      </c>
      <c r="B356" t="s">
        <v>487</v>
      </c>
      <c r="C356" s="93">
        <v>2025</v>
      </c>
      <c r="D356" t="s">
        <v>460</v>
      </c>
      <c r="E356" t="s">
        <v>492</v>
      </c>
      <c r="F356" s="97">
        <v>14.9</v>
      </c>
      <c r="G356" s="98">
        <v>14.85</v>
      </c>
      <c r="H356" s="98">
        <v>0.13</v>
      </c>
      <c r="I356" s="99">
        <v>0.4</v>
      </c>
      <c r="J356" s="97">
        <v>14.4</v>
      </c>
      <c r="K356" s="97">
        <v>15.3</v>
      </c>
      <c r="L356" t="s">
        <v>467</v>
      </c>
      <c r="M356" s="93">
        <v>2900</v>
      </c>
      <c r="N356" t="s">
        <v>468</v>
      </c>
      <c r="O356" s="97">
        <f t="shared" si="10"/>
        <v>0.3367003367003415</v>
      </c>
      <c r="P356" s="97">
        <f t="shared" si="11"/>
        <v>0.3367003367003415</v>
      </c>
      <c r="Q356" s="93"/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428</v>
      </c>
      <c r="B357" t="s">
        <v>487</v>
      </c>
      <c r="C357" s="93">
        <v>2025</v>
      </c>
      <c r="D357" t="s">
        <v>461</v>
      </c>
      <c r="E357" t="s">
        <v>488</v>
      </c>
      <c r="F357" s="97">
        <v>6.45</v>
      </c>
      <c r="G357" s="98">
        <v>6.3019999999999996</v>
      </c>
      <c r="H357" s="98">
        <v>6.0999999999999999E-2</v>
      </c>
      <c r="I357" s="99">
        <v>2.4</v>
      </c>
      <c r="J357" s="97">
        <v>6.05</v>
      </c>
      <c r="K357" s="97">
        <v>6.56</v>
      </c>
      <c r="L357" t="s">
        <v>467</v>
      </c>
      <c r="M357" s="93">
        <v>3489</v>
      </c>
      <c r="N357" t="s">
        <v>479</v>
      </c>
      <c r="O357" s="97">
        <f t="shared" si="10"/>
        <v>2.3484608060933132</v>
      </c>
      <c r="P357" s="97">
        <f t="shared" si="11"/>
        <v>2.3484608060933132</v>
      </c>
      <c r="Q357" s="93"/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428</v>
      </c>
      <c r="B358" t="s">
        <v>487</v>
      </c>
      <c r="C358" s="93">
        <v>2025</v>
      </c>
      <c r="D358" t="s">
        <v>461</v>
      </c>
      <c r="E358" t="s">
        <v>489</v>
      </c>
      <c r="F358" s="97">
        <v>4.3499999999999996</v>
      </c>
      <c r="G358" s="98">
        <v>4.2759999999999998</v>
      </c>
      <c r="H358" s="98">
        <v>4.2000000000000003E-2</v>
      </c>
      <c r="I358" s="99">
        <v>1.8</v>
      </c>
      <c r="J358" s="97">
        <v>4.0999999999999996</v>
      </c>
      <c r="K358" s="97">
        <v>4.45</v>
      </c>
      <c r="L358" t="s">
        <v>467</v>
      </c>
      <c r="M358" s="93">
        <v>3501</v>
      </c>
      <c r="N358" t="s">
        <v>479</v>
      </c>
      <c r="O358" s="97">
        <f t="shared" si="10"/>
        <v>1.7305893358278728</v>
      </c>
      <c r="P358" s="97">
        <f t="shared" si="11"/>
        <v>1.7305893358278728</v>
      </c>
      <c r="Q358" s="93"/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428</v>
      </c>
      <c r="B359" t="s">
        <v>487</v>
      </c>
      <c r="C359" s="93">
        <v>2025</v>
      </c>
      <c r="D359" t="s">
        <v>461</v>
      </c>
      <c r="E359" t="s">
        <v>490</v>
      </c>
      <c r="F359" s="97">
        <v>2.44</v>
      </c>
      <c r="G359" s="98">
        <v>2.3879999999999999</v>
      </c>
      <c r="H359" s="98">
        <v>2.9000000000000001E-2</v>
      </c>
      <c r="I359" s="99">
        <v>1.8</v>
      </c>
      <c r="J359" s="97">
        <v>2.29</v>
      </c>
      <c r="K359" s="97">
        <v>2.4900000000000002</v>
      </c>
      <c r="L359" t="s">
        <v>467</v>
      </c>
      <c r="M359" s="93">
        <v>3489</v>
      </c>
      <c r="N359" t="s">
        <v>479</v>
      </c>
      <c r="O359" s="97">
        <f t="shared" si="10"/>
        <v>2.1775544388609736</v>
      </c>
      <c r="P359" s="97">
        <f t="shared" si="11"/>
        <v>2.1775544388609736</v>
      </c>
      <c r="Q359" s="93"/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428</v>
      </c>
      <c r="B360" t="s">
        <v>487</v>
      </c>
      <c r="C360" s="93">
        <v>2025</v>
      </c>
      <c r="D360" t="s">
        <v>461</v>
      </c>
      <c r="E360" t="s">
        <v>491</v>
      </c>
      <c r="F360" s="97">
        <v>2.25</v>
      </c>
      <c r="G360" s="98">
        <v>2.206</v>
      </c>
      <c r="H360" s="98">
        <v>2.8000000000000001E-2</v>
      </c>
      <c r="I360" s="99">
        <v>1.6</v>
      </c>
      <c r="J360" s="97">
        <v>2.11</v>
      </c>
      <c r="K360" s="97">
        <v>2.2999999999999998</v>
      </c>
      <c r="L360" t="s">
        <v>467</v>
      </c>
      <c r="M360" s="93">
        <v>3491</v>
      </c>
      <c r="N360" t="s">
        <v>479</v>
      </c>
      <c r="O360" s="97">
        <f t="shared" si="10"/>
        <v>1.9945602901178621</v>
      </c>
      <c r="P360" s="97">
        <f t="shared" si="11"/>
        <v>1.9945602901178621</v>
      </c>
      <c r="Q360" s="93"/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428</v>
      </c>
      <c r="B361" t="s">
        <v>487</v>
      </c>
      <c r="C361" s="93">
        <v>2025</v>
      </c>
      <c r="D361" t="s">
        <v>461</v>
      </c>
      <c r="E361" t="s">
        <v>492</v>
      </c>
      <c r="F361" s="97">
        <v>5.36</v>
      </c>
      <c r="G361" s="98">
        <v>5.1879999999999997</v>
      </c>
      <c r="H361" s="98">
        <v>0.05</v>
      </c>
      <c r="I361" s="99">
        <v>3.4</v>
      </c>
      <c r="J361" s="97">
        <v>4.9800000000000004</v>
      </c>
      <c r="K361" s="97">
        <v>5.4</v>
      </c>
      <c r="L361" t="s">
        <v>467</v>
      </c>
      <c r="M361" s="93">
        <v>3486</v>
      </c>
      <c r="N361" t="s">
        <v>479</v>
      </c>
      <c r="O361" s="97">
        <f t="shared" si="10"/>
        <v>3.3153430994603044</v>
      </c>
      <c r="P361" s="97">
        <f t="shared" si="11"/>
        <v>3.3153430994603044</v>
      </c>
      <c r="Q361" s="93"/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428</v>
      </c>
      <c r="B362" t="s">
        <v>487</v>
      </c>
      <c r="C362" s="93">
        <v>2025</v>
      </c>
      <c r="D362" t="s">
        <v>462</v>
      </c>
      <c r="E362" t="s">
        <v>488</v>
      </c>
      <c r="F362" s="97">
        <v>2.8</v>
      </c>
      <c r="G362" s="98">
        <v>2.8</v>
      </c>
      <c r="H362" s="98">
        <v>7.0000000000000007E-2</v>
      </c>
      <c r="I362" s="99">
        <v>0</v>
      </c>
      <c r="J362" s="97">
        <v>2.5</v>
      </c>
      <c r="K362" s="97">
        <v>3.1</v>
      </c>
      <c r="L362" t="s">
        <v>467</v>
      </c>
      <c r="M362" s="93">
        <v>3515</v>
      </c>
      <c r="N362" t="s">
        <v>473</v>
      </c>
      <c r="O362" s="97">
        <f t="shared" si="10"/>
        <v>0</v>
      </c>
      <c r="P362" s="97">
        <f t="shared" si="11"/>
        <v>0</v>
      </c>
      <c r="Q362" s="93"/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428</v>
      </c>
      <c r="B363" t="s">
        <v>487</v>
      </c>
      <c r="C363" s="93">
        <v>2025</v>
      </c>
      <c r="D363" t="s">
        <v>462</v>
      </c>
      <c r="E363" t="s">
        <v>489</v>
      </c>
      <c r="F363" s="97">
        <v>6.6</v>
      </c>
      <c r="G363" s="98">
        <v>6.67</v>
      </c>
      <c r="H363" s="98">
        <v>0.13</v>
      </c>
      <c r="I363" s="99">
        <v>-0.6</v>
      </c>
      <c r="J363" s="97">
        <v>6</v>
      </c>
      <c r="K363" s="97">
        <v>7.4</v>
      </c>
      <c r="L363" t="s">
        <v>467</v>
      </c>
      <c r="M363" s="93">
        <v>3494</v>
      </c>
      <c r="N363" t="s">
        <v>473</v>
      </c>
      <c r="O363" s="97">
        <f t="shared" si="10"/>
        <v>-1.0494752623688197</v>
      </c>
      <c r="P363" s="97">
        <f t="shared" si="11"/>
        <v>1.0494752623688197</v>
      </c>
      <c r="Q363" s="93"/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428</v>
      </c>
      <c r="B364" t="s">
        <v>487</v>
      </c>
      <c r="C364" s="93">
        <v>2025</v>
      </c>
      <c r="D364" t="s">
        <v>462</v>
      </c>
      <c r="E364" t="s">
        <v>490</v>
      </c>
      <c r="F364" s="97">
        <v>7.5</v>
      </c>
      <c r="G364" s="98">
        <v>7.62</v>
      </c>
      <c r="H364" s="98">
        <v>0.14000000000000001</v>
      </c>
      <c r="I364" s="99">
        <v>-0.8</v>
      </c>
      <c r="J364" s="97">
        <v>6.8</v>
      </c>
      <c r="K364" s="97">
        <v>8.4</v>
      </c>
      <c r="L364" t="s">
        <v>467</v>
      </c>
      <c r="M364" s="93">
        <v>3507</v>
      </c>
      <c r="N364" t="s">
        <v>473</v>
      </c>
      <c r="O364" s="97">
        <f t="shared" si="10"/>
        <v>-1.5748031496063006</v>
      </c>
      <c r="P364" s="97">
        <f t="shared" si="11"/>
        <v>1.5748031496063006</v>
      </c>
      <c r="Q364" s="93"/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428</v>
      </c>
      <c r="B365" t="s">
        <v>487</v>
      </c>
      <c r="C365" s="93">
        <v>2025</v>
      </c>
      <c r="D365" t="s">
        <v>462</v>
      </c>
      <c r="E365" t="s">
        <v>491</v>
      </c>
      <c r="F365" s="97">
        <v>2.8</v>
      </c>
      <c r="G365" s="98">
        <v>2.93</v>
      </c>
      <c r="H365" s="98">
        <v>0.08</v>
      </c>
      <c r="I365" s="99">
        <v>-1.7</v>
      </c>
      <c r="J365" s="97">
        <v>2.6</v>
      </c>
      <c r="K365" s="97">
        <v>3.3</v>
      </c>
      <c r="L365" t="s">
        <v>467</v>
      </c>
      <c r="M365" s="93">
        <v>3501</v>
      </c>
      <c r="N365" t="s">
        <v>473</v>
      </c>
      <c r="O365" s="97">
        <f t="shared" si="10"/>
        <v>-4.4368600682593966</v>
      </c>
      <c r="P365" s="97">
        <f t="shared" si="11"/>
        <v>4.4368600682593966</v>
      </c>
      <c r="Q365" s="93"/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428</v>
      </c>
      <c r="B366" t="s">
        <v>487</v>
      </c>
      <c r="C366" s="93">
        <v>2025</v>
      </c>
      <c r="D366" t="s">
        <v>462</v>
      </c>
      <c r="E366" t="s">
        <v>492</v>
      </c>
      <c r="F366" s="97">
        <v>17.7</v>
      </c>
      <c r="G366" s="98">
        <v>17.79</v>
      </c>
      <c r="H366" s="98">
        <v>0.27</v>
      </c>
      <c r="I366" s="99">
        <v>-0.3</v>
      </c>
      <c r="J366" s="97">
        <v>16</v>
      </c>
      <c r="K366" s="97">
        <v>19.600000000000001</v>
      </c>
      <c r="L366" t="s">
        <v>467</v>
      </c>
      <c r="M366" s="93">
        <v>3483</v>
      </c>
      <c r="N366" t="s">
        <v>473</v>
      </c>
      <c r="O366" s="97">
        <f t="shared" si="10"/>
        <v>-0.50590219224283228</v>
      </c>
      <c r="P366" s="97">
        <f t="shared" si="11"/>
        <v>0.50590219224283228</v>
      </c>
      <c r="Q366" s="93"/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428</v>
      </c>
      <c r="B367" t="s">
        <v>487</v>
      </c>
      <c r="C367" s="93">
        <v>2025</v>
      </c>
      <c r="D367" t="s">
        <v>463</v>
      </c>
      <c r="E367" t="s">
        <v>488</v>
      </c>
      <c r="F367" s="97">
        <v>0</v>
      </c>
      <c r="G367" s="98">
        <v>1E-3</v>
      </c>
      <c r="H367" s="98">
        <v>4.0000000000000001E-3</v>
      </c>
      <c r="I367" s="99">
        <v>-0.3</v>
      </c>
      <c r="J367" s="97"/>
      <c r="K367" s="97"/>
      <c r="L367" t="s">
        <v>475</v>
      </c>
      <c r="M367" s="93">
        <v>3028</v>
      </c>
      <c r="N367" t="s">
        <v>473</v>
      </c>
      <c r="O367" s="97">
        <f t="shared" si="10"/>
        <v>-100</v>
      </c>
      <c r="P367" s="97">
        <f t="shared" si="11"/>
        <v>100</v>
      </c>
      <c r="Q367" s="93"/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NAO AVALIADO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428</v>
      </c>
      <c r="B368" t="s">
        <v>487</v>
      </c>
      <c r="C368" s="93">
        <v>2025</v>
      </c>
      <c r="D368" t="s">
        <v>463</v>
      </c>
      <c r="E368" t="s">
        <v>489</v>
      </c>
      <c r="F368" s="97">
        <v>0.48</v>
      </c>
      <c r="G368" s="98">
        <v>0.432</v>
      </c>
      <c r="H368" s="98">
        <v>3.5999999999999997E-2</v>
      </c>
      <c r="I368" s="99">
        <v>1.3</v>
      </c>
      <c r="J368" s="97"/>
      <c r="K368" s="97"/>
      <c r="L368" t="s">
        <v>475</v>
      </c>
      <c r="M368" s="93">
        <v>3059</v>
      </c>
      <c r="N368" t="s">
        <v>473</v>
      </c>
      <c r="O368" s="97">
        <f t="shared" si="10"/>
        <v>11.111111111111107</v>
      </c>
      <c r="P368" s="97">
        <f t="shared" si="11"/>
        <v>11.111111111111107</v>
      </c>
      <c r="Q368" s="93"/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NAO AVALIADO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428</v>
      </c>
      <c r="B369" t="s">
        <v>487</v>
      </c>
      <c r="C369" s="93">
        <v>2025</v>
      </c>
      <c r="D369" t="s">
        <v>463</v>
      </c>
      <c r="E369" t="s">
        <v>490</v>
      </c>
      <c r="F369" s="97">
        <v>0</v>
      </c>
      <c r="G369" s="98">
        <v>4.0000000000000001E-3</v>
      </c>
      <c r="H369" s="98">
        <v>5.0000000000000001E-3</v>
      </c>
      <c r="I369" s="99">
        <v>-0.8</v>
      </c>
      <c r="J369" s="97"/>
      <c r="K369" s="97"/>
      <c r="L369" t="s">
        <v>475</v>
      </c>
      <c r="M369" s="93">
        <v>3037</v>
      </c>
      <c r="N369" t="s">
        <v>473</v>
      </c>
      <c r="O369" s="97">
        <f t="shared" si="10"/>
        <v>-100</v>
      </c>
      <c r="P369" s="97">
        <f t="shared" si="11"/>
        <v>100</v>
      </c>
      <c r="Q369" s="93"/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NAO AVALIADO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428</v>
      </c>
      <c r="B370" t="s">
        <v>487</v>
      </c>
      <c r="C370" s="93">
        <v>2025</v>
      </c>
      <c r="D370" t="s">
        <v>463</v>
      </c>
      <c r="E370" t="s">
        <v>491</v>
      </c>
      <c r="F370" s="97">
        <v>0.13</v>
      </c>
      <c r="G370" s="98">
        <v>0.151</v>
      </c>
      <c r="H370" s="98">
        <v>1.7000000000000001E-2</v>
      </c>
      <c r="I370" s="99">
        <v>-1.2</v>
      </c>
      <c r="J370" s="97"/>
      <c r="K370" s="97"/>
      <c r="L370" t="s">
        <v>475</v>
      </c>
      <c r="M370" s="93">
        <v>3059</v>
      </c>
      <c r="N370" t="s">
        <v>473</v>
      </c>
      <c r="O370" s="97">
        <f t="shared" si="10"/>
        <v>-13.907284768211914</v>
      </c>
      <c r="P370" s="97">
        <f t="shared" si="11"/>
        <v>13.907284768211914</v>
      </c>
      <c r="Q370" s="93"/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NAO AVALIADO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428</v>
      </c>
      <c r="B371" t="s">
        <v>487</v>
      </c>
      <c r="C371" s="93">
        <v>2025</v>
      </c>
      <c r="D371" t="s">
        <v>463</v>
      </c>
      <c r="E371" t="s">
        <v>492</v>
      </c>
      <c r="F371" s="97">
        <v>1.1399999999999999</v>
      </c>
      <c r="G371" s="98">
        <v>1.109</v>
      </c>
      <c r="H371" s="98">
        <v>3.9E-2</v>
      </c>
      <c r="I371" s="99">
        <v>0.8</v>
      </c>
      <c r="J371" s="97"/>
      <c r="K371" s="97"/>
      <c r="L371" t="s">
        <v>475</v>
      </c>
      <c r="M371" s="93">
        <v>3002</v>
      </c>
      <c r="N371" t="s">
        <v>473</v>
      </c>
      <c r="O371" s="97">
        <f t="shared" si="10"/>
        <v>2.7953110910730312</v>
      </c>
      <c r="P371" s="97">
        <f t="shared" si="11"/>
        <v>2.7953110910730312</v>
      </c>
      <c r="Q371" s="93"/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NAO AVALIADO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428</v>
      </c>
      <c r="B372" t="s">
        <v>487</v>
      </c>
      <c r="C372" s="93">
        <v>2025</v>
      </c>
      <c r="D372" t="s">
        <v>464</v>
      </c>
      <c r="E372" t="s">
        <v>488</v>
      </c>
      <c r="F372" s="97">
        <v>0</v>
      </c>
      <c r="G372" s="98">
        <v>0.05</v>
      </c>
      <c r="H372" s="98">
        <v>0.14000000000000001</v>
      </c>
      <c r="I372" s="99">
        <v>-0.4</v>
      </c>
      <c r="J372" s="97"/>
      <c r="K372" s="97"/>
      <c r="L372" t="s">
        <v>475</v>
      </c>
      <c r="M372" s="93">
        <v>3190</v>
      </c>
      <c r="N372" t="s">
        <v>480</v>
      </c>
      <c r="O372" s="97">
        <f t="shared" si="10"/>
        <v>-100</v>
      </c>
      <c r="P372" s="97">
        <f t="shared" si="11"/>
        <v>100</v>
      </c>
      <c r="Q372" s="93"/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NAO AVALIADO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428</v>
      </c>
      <c r="B373" t="s">
        <v>487</v>
      </c>
      <c r="C373" s="93">
        <v>2025</v>
      </c>
      <c r="D373" t="s">
        <v>464</v>
      </c>
      <c r="E373" t="s">
        <v>489</v>
      </c>
      <c r="F373" s="97">
        <v>7.3</v>
      </c>
      <c r="G373" s="98">
        <v>6.53</v>
      </c>
      <c r="H373" s="98">
        <v>0.35</v>
      </c>
      <c r="I373" s="99">
        <v>2.2000000000000002</v>
      </c>
      <c r="J373" s="97"/>
      <c r="K373" s="97"/>
      <c r="L373" t="s">
        <v>475</v>
      </c>
      <c r="M373" s="93">
        <v>3147</v>
      </c>
      <c r="N373" t="s">
        <v>480</v>
      </c>
      <c r="O373" s="97">
        <f t="shared" si="10"/>
        <v>11.791730474732001</v>
      </c>
      <c r="P373" s="97">
        <f t="shared" si="11"/>
        <v>11.791730474732001</v>
      </c>
      <c r="Q373" s="93"/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NAO AVALIADO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428</v>
      </c>
      <c r="B374" t="s">
        <v>487</v>
      </c>
      <c r="C374" s="93">
        <v>2025</v>
      </c>
      <c r="D374" t="s">
        <v>464</v>
      </c>
      <c r="E374" t="s">
        <v>490</v>
      </c>
      <c r="F374" s="97">
        <v>0</v>
      </c>
      <c r="G374" s="98">
        <v>0.04</v>
      </c>
      <c r="H374" s="98">
        <v>0.05</v>
      </c>
      <c r="I374" s="99">
        <v>-0.8</v>
      </c>
      <c r="J374" s="97"/>
      <c r="K374" s="97"/>
      <c r="L374" t="s">
        <v>475</v>
      </c>
      <c r="M374" s="93">
        <v>3126</v>
      </c>
      <c r="N374" t="s">
        <v>480</v>
      </c>
      <c r="O374" s="97">
        <f t="shared" si="10"/>
        <v>-100</v>
      </c>
      <c r="P374" s="97">
        <f t="shared" si="11"/>
        <v>100</v>
      </c>
      <c r="Q374" s="93"/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NAO AVALIADO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428</v>
      </c>
      <c r="B375" t="s">
        <v>487</v>
      </c>
      <c r="C375" s="93">
        <v>2025</v>
      </c>
      <c r="D375" t="s">
        <v>464</v>
      </c>
      <c r="E375" t="s">
        <v>491</v>
      </c>
      <c r="F375" s="97">
        <v>4.5999999999999996</v>
      </c>
      <c r="G375" s="98">
        <v>5.17</v>
      </c>
      <c r="H375" s="98">
        <v>0.5</v>
      </c>
      <c r="I375" s="99">
        <v>-1.1000000000000001</v>
      </c>
      <c r="J375" s="97"/>
      <c r="K375" s="97"/>
      <c r="L375" t="s">
        <v>475</v>
      </c>
      <c r="M375" s="93">
        <v>3159</v>
      </c>
      <c r="N375" t="s">
        <v>480</v>
      </c>
      <c r="O375" s="97">
        <f t="shared" si="10"/>
        <v>-11.025145067698265</v>
      </c>
      <c r="P375" s="97">
        <f t="shared" si="11"/>
        <v>11.025145067698265</v>
      </c>
      <c r="Q375" s="93"/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NAO AVALIADO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428</v>
      </c>
      <c r="B376" t="s">
        <v>487</v>
      </c>
      <c r="C376" s="93">
        <v>2025</v>
      </c>
      <c r="D376" t="s">
        <v>464</v>
      </c>
      <c r="E376" t="s">
        <v>492</v>
      </c>
      <c r="F376" s="97">
        <v>6.4</v>
      </c>
      <c r="G376" s="98">
        <v>6.23</v>
      </c>
      <c r="H376" s="98">
        <v>0.21</v>
      </c>
      <c r="I376" s="99">
        <v>0.8</v>
      </c>
      <c r="J376" s="97"/>
      <c r="K376" s="97"/>
      <c r="L376" t="s">
        <v>475</v>
      </c>
      <c r="M376" s="93">
        <v>3128</v>
      </c>
      <c r="N376" t="s">
        <v>480</v>
      </c>
      <c r="O376" s="97">
        <f t="shared" si="10"/>
        <v>2.7287319422150871</v>
      </c>
      <c r="P376" s="97">
        <f t="shared" si="11"/>
        <v>2.7287319422150871</v>
      </c>
      <c r="Q376" s="93"/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NAO AVALIADO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327</v>
      </c>
      <c r="B377">
        <v>1</v>
      </c>
      <c r="C377" s="93">
        <v>2025</v>
      </c>
      <c r="D377" t="s">
        <v>154</v>
      </c>
      <c r="E377">
        <v>1</v>
      </c>
      <c r="F377" s="97">
        <v>46.004300000000001</v>
      </c>
      <c r="G377" s="98">
        <v>45.819099999999999</v>
      </c>
      <c r="H377" s="98">
        <v>1.3746</v>
      </c>
      <c r="I377" s="99">
        <v>0.13473010330278029</v>
      </c>
      <c r="J377" s="97">
        <v>41.695300000000003</v>
      </c>
      <c r="K377" s="97">
        <v>49.942900000000002</v>
      </c>
      <c r="L377" t="s">
        <v>493</v>
      </c>
      <c r="M377" s="93"/>
      <c r="O377" s="97">
        <f t="shared" si="10"/>
        <v>0.40419824920175607</v>
      </c>
      <c r="P377" s="97">
        <f t="shared" si="11"/>
        <v>0.40419824920175607</v>
      </c>
      <c r="Q377" s="93"/>
      <c r="R377" t="s">
        <v>494</v>
      </c>
      <c r="S377" t="str">
        <f>IF($W377&lt;&gt;"NAO ACEITO","",COUNTIFS($W$2:$W377,"NAO ACEITO"))</f>
        <v/>
      </c>
      <c r="T377">
        <f>IF($B377="","",IF(COUNTIF($B$2:$B377,$B377)=1,MAX($T$1:$T376)+1,""))</f>
        <v>4</v>
      </c>
      <c r="U377">
        <f>IF($D377="","",IF(COUNTIF($D$2:$D377,$D377)=1,MAX($U$1:$U376)+1,""))</f>
        <v>26</v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327</v>
      </c>
      <c r="B378">
        <v>1</v>
      </c>
      <c r="C378" s="93">
        <v>2025</v>
      </c>
      <c r="D378" t="s">
        <v>154</v>
      </c>
      <c r="E378">
        <v>2</v>
      </c>
      <c r="F378" s="97">
        <v>45.453200000000002</v>
      </c>
      <c r="G378" s="98">
        <v>44.652099999999997</v>
      </c>
      <c r="H378" s="98">
        <v>1.3395999999999999</v>
      </c>
      <c r="I378" s="99">
        <v>0.59801433263661186</v>
      </c>
      <c r="J378" s="97">
        <v>40.633299999999998</v>
      </c>
      <c r="K378" s="97">
        <v>48.670900000000003</v>
      </c>
      <c r="L378" t="s">
        <v>493</v>
      </c>
      <c r="M378" s="93"/>
      <c r="O378" s="97">
        <f t="shared" si="10"/>
        <v>1.7940925510782368</v>
      </c>
      <c r="P378" s="97">
        <f t="shared" si="11"/>
        <v>1.7940925510782368</v>
      </c>
      <c r="Q378" s="93"/>
      <c r="R378" t="s">
        <v>494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327</v>
      </c>
      <c r="B379">
        <v>1</v>
      </c>
      <c r="C379" s="93">
        <v>2025</v>
      </c>
      <c r="D379" t="s">
        <v>154</v>
      </c>
      <c r="E379">
        <v>3</v>
      </c>
      <c r="F379" s="97">
        <v>46.365900000000003</v>
      </c>
      <c r="G379" s="98">
        <v>45.619599999999998</v>
      </c>
      <c r="H379" s="98">
        <v>1.3686</v>
      </c>
      <c r="I379" s="99">
        <v>0.54530176823031207</v>
      </c>
      <c r="J379" s="97">
        <v>41.513800000000003</v>
      </c>
      <c r="K379" s="97">
        <v>49.7254</v>
      </c>
      <c r="L379" t="s">
        <v>493</v>
      </c>
      <c r="M379" s="93"/>
      <c r="O379" s="97">
        <f t="shared" si="10"/>
        <v>1.6359196485721161</v>
      </c>
      <c r="P379" s="97">
        <f t="shared" si="11"/>
        <v>1.6359196485721161</v>
      </c>
      <c r="Q379" s="93"/>
      <c r="R379" t="s">
        <v>494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327</v>
      </c>
      <c r="B380">
        <v>1</v>
      </c>
      <c r="C380" s="93">
        <v>2025</v>
      </c>
      <c r="D380" t="s">
        <v>154</v>
      </c>
      <c r="E380">
        <v>4</v>
      </c>
      <c r="F380" s="97">
        <v>45.273400000000002</v>
      </c>
      <c r="G380" s="98">
        <v>44.575200000000002</v>
      </c>
      <c r="H380" s="98">
        <v>1.3372999999999999</v>
      </c>
      <c r="I380" s="99">
        <v>0.52209676213265532</v>
      </c>
      <c r="J380" s="97">
        <v>40.563299999999998</v>
      </c>
      <c r="K380" s="97">
        <v>48.5871</v>
      </c>
      <c r="L380" t="s">
        <v>493</v>
      </c>
      <c r="M380" s="93"/>
      <c r="O380" s="97">
        <f t="shared" si="10"/>
        <v>1.5663418223586207</v>
      </c>
      <c r="P380" s="97">
        <f t="shared" si="11"/>
        <v>1.5663418223586207</v>
      </c>
      <c r="Q380" s="93"/>
      <c r="R380" t="s">
        <v>494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327</v>
      </c>
      <c r="B381">
        <v>1</v>
      </c>
      <c r="C381" s="93">
        <v>2025</v>
      </c>
      <c r="D381" t="s">
        <v>154</v>
      </c>
      <c r="E381">
        <v>5</v>
      </c>
      <c r="F381" s="97">
        <v>45.4803</v>
      </c>
      <c r="G381" s="98">
        <v>44.902900000000002</v>
      </c>
      <c r="H381" s="98">
        <v>1.3471</v>
      </c>
      <c r="I381" s="99">
        <v>0.42862445252764997</v>
      </c>
      <c r="J381" s="97">
        <v>40.861600000000003</v>
      </c>
      <c r="K381" s="97">
        <v>48.944200000000002</v>
      </c>
      <c r="L381" t="s">
        <v>493</v>
      </c>
      <c r="M381" s="93"/>
      <c r="O381" s="97">
        <f t="shared" si="10"/>
        <v>1.2858857668435606</v>
      </c>
      <c r="P381" s="97">
        <f t="shared" si="11"/>
        <v>1.2858857668435606</v>
      </c>
      <c r="Q381" s="93"/>
      <c r="R381" t="s">
        <v>494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327</v>
      </c>
      <c r="B382">
        <v>1</v>
      </c>
      <c r="C382" s="93">
        <v>2025</v>
      </c>
      <c r="D382" t="s">
        <v>153</v>
      </c>
      <c r="E382">
        <v>1</v>
      </c>
      <c r="F382" s="97">
        <v>15.679399999999999</v>
      </c>
      <c r="G382" s="98">
        <v>15.5265</v>
      </c>
      <c r="H382" s="98">
        <v>0.46579999999999999</v>
      </c>
      <c r="I382" s="99">
        <v>0.32825246887075771</v>
      </c>
      <c r="J382" s="97">
        <v>14.129099999999999</v>
      </c>
      <c r="K382" s="97">
        <v>16.9239</v>
      </c>
      <c r="L382" t="s">
        <v>493</v>
      </c>
      <c r="M382" s="93"/>
      <c r="O382" s="97">
        <f t="shared" si="10"/>
        <v>0.98476797732907562</v>
      </c>
      <c r="P382" s="97">
        <f t="shared" si="11"/>
        <v>0.98476797732907562</v>
      </c>
      <c r="Q382" s="93"/>
      <c r="R382" t="s">
        <v>494</v>
      </c>
      <c r="S382" t="str">
        <f>IF($W382&lt;&gt;"NAO ACEITO","",COUNTIFS($W$2:$W382,"NAO ACEITO"))</f>
        <v/>
      </c>
      <c r="T382" t="str">
        <f>IF($B382="","",IF(COUNTIF($B$2:$B382,$B382)=1,MAX($T$1:$T381)+1,""))</f>
        <v/>
      </c>
      <c r="U382">
        <f>IF($D382="","",IF(COUNTIF($D$2:$D382,$D382)=1,MAX($U$1:$U381)+1,""))</f>
        <v>27</v>
      </c>
      <c r="V382">
        <f>IF($D382="","",IF(COUNTIFS($B$2:$B382,$B382,$D$2:$D382,$D382)=1,1,0))</f>
        <v>1</v>
      </c>
      <c r="W382" t="str">
        <f>IF($D382="","",mEQA.PadronizarStatus($L382))</f>
        <v>ACEITO</v>
      </c>
      <c r="X382" t="str">
        <f>IF(OR($D382="",$W382&lt;&gt;"NAO ACEITO"),"",IF(COUNTIFS($D$2:$D382,$D382,$W$2:$W382,"NAO ACEITO")=1,1,0))</f>
        <v/>
      </c>
    </row>
    <row r="383" spans="1:24" x14ac:dyDescent="0.25">
      <c r="A383" t="s">
        <v>327</v>
      </c>
      <c r="B383">
        <v>1</v>
      </c>
      <c r="C383" s="93">
        <v>2025</v>
      </c>
      <c r="D383" t="s">
        <v>153</v>
      </c>
      <c r="E383">
        <v>2</v>
      </c>
      <c r="F383" s="97">
        <v>15.6126</v>
      </c>
      <c r="G383" s="98">
        <v>15.497199999999999</v>
      </c>
      <c r="H383" s="98">
        <v>0.46489999999999998</v>
      </c>
      <c r="I383" s="99">
        <v>0.24822542482254475</v>
      </c>
      <c r="J383" s="97">
        <v>14.102499999999999</v>
      </c>
      <c r="K383" s="97">
        <v>16.8919</v>
      </c>
      <c r="L383" t="s">
        <v>493</v>
      </c>
      <c r="M383" s="93"/>
      <c r="O383" s="97">
        <f t="shared" si="10"/>
        <v>0.74465064656841917</v>
      </c>
      <c r="P383" s="97">
        <f t="shared" si="11"/>
        <v>0.74465064656841917</v>
      </c>
      <c r="Q383" s="93"/>
      <c r="R383" t="s">
        <v>494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327</v>
      </c>
      <c r="B384">
        <v>1</v>
      </c>
      <c r="C384" s="93">
        <v>2025</v>
      </c>
      <c r="D384" t="s">
        <v>153</v>
      </c>
      <c r="E384">
        <v>3</v>
      </c>
      <c r="F384" s="97">
        <v>15.695</v>
      </c>
      <c r="G384" s="98">
        <v>15.6189</v>
      </c>
      <c r="H384" s="98">
        <v>0.46860000000000002</v>
      </c>
      <c r="I384" s="99">
        <v>0.16239863422962073</v>
      </c>
      <c r="J384" s="97">
        <v>14.213100000000001</v>
      </c>
      <c r="K384" s="97">
        <v>17.024699999999999</v>
      </c>
      <c r="L384" t="s">
        <v>493</v>
      </c>
      <c r="M384" s="93"/>
      <c r="O384" s="97">
        <f t="shared" si="10"/>
        <v>0.48723021467581118</v>
      </c>
      <c r="P384" s="97">
        <f t="shared" si="11"/>
        <v>0.48723021467581118</v>
      </c>
      <c r="Q384" s="93"/>
      <c r="R384" t="s">
        <v>494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327</v>
      </c>
      <c r="B385">
        <v>1</v>
      </c>
      <c r="C385" s="93">
        <v>2025</v>
      </c>
      <c r="D385" t="s">
        <v>153</v>
      </c>
      <c r="E385">
        <v>4</v>
      </c>
      <c r="F385" s="97">
        <v>15.7712</v>
      </c>
      <c r="G385" s="98">
        <v>15.6587</v>
      </c>
      <c r="H385" s="98">
        <v>0.4698</v>
      </c>
      <c r="I385" s="99">
        <v>0.23946360153256857</v>
      </c>
      <c r="J385" s="97">
        <v>14.2493</v>
      </c>
      <c r="K385" s="97">
        <v>17.068100000000001</v>
      </c>
      <c r="L385" t="s">
        <v>493</v>
      </c>
      <c r="M385" s="93"/>
      <c r="O385" s="97">
        <f t="shared" si="10"/>
        <v>0.71845044607790376</v>
      </c>
      <c r="P385" s="97">
        <f t="shared" si="11"/>
        <v>0.71845044607790376</v>
      </c>
      <c r="Q385" s="93"/>
      <c r="R385" t="s">
        <v>494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327</v>
      </c>
      <c r="B386">
        <v>1</v>
      </c>
      <c r="C386" s="93">
        <v>2025</v>
      </c>
      <c r="D386" t="s">
        <v>153</v>
      </c>
      <c r="E386">
        <v>5</v>
      </c>
      <c r="F386" s="97">
        <v>15.734999999999999</v>
      </c>
      <c r="G386" s="98">
        <v>15.642200000000001</v>
      </c>
      <c r="H386" s="98">
        <v>0.46929999999999999</v>
      </c>
      <c r="I386" s="99">
        <v>0.19774131685488741</v>
      </c>
      <c r="J386" s="97">
        <v>14.234299999999999</v>
      </c>
      <c r="K386" s="97">
        <v>17.0501</v>
      </c>
      <c r="L386" t="s">
        <v>493</v>
      </c>
      <c r="M386" s="93"/>
      <c r="O386" s="97">
        <f t="shared" ref="O386:O449" si="12">IFERROR((F386-G386)/G386*100,"")</f>
        <v>0.59326693176150835</v>
      </c>
      <c r="P386" s="97">
        <f t="shared" ref="P386:P449" si="13">IF(O386="","",ABS(O386))</f>
        <v>0.59326693176150835</v>
      </c>
      <c r="Q386" s="93"/>
      <c r="R386" t="s">
        <v>494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327</v>
      </c>
      <c r="B387">
        <v>1</v>
      </c>
      <c r="C387" s="93">
        <v>2025</v>
      </c>
      <c r="D387" t="s">
        <v>156</v>
      </c>
      <c r="E387">
        <v>1</v>
      </c>
      <c r="F387" s="97">
        <v>30.723700000000001</v>
      </c>
      <c r="G387" s="98">
        <v>30.461600000000001</v>
      </c>
      <c r="H387" s="98">
        <v>0.91379999999999995</v>
      </c>
      <c r="I387" s="99">
        <v>0.28682425038301623</v>
      </c>
      <c r="J387" s="97">
        <v>27.720199999999998</v>
      </c>
      <c r="K387" s="97">
        <v>33.203000000000003</v>
      </c>
      <c r="L387" t="s">
        <v>493</v>
      </c>
      <c r="M387" s="93"/>
      <c r="O387" s="97">
        <f t="shared" si="12"/>
        <v>0.86042755469180943</v>
      </c>
      <c r="P387" s="97">
        <f t="shared" si="13"/>
        <v>0.86042755469180943</v>
      </c>
      <c r="Q387" s="93"/>
      <c r="R387" t="s">
        <v>494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327</v>
      </c>
      <c r="B388">
        <v>1</v>
      </c>
      <c r="C388" s="93">
        <v>2025</v>
      </c>
      <c r="D388" t="s">
        <v>156</v>
      </c>
      <c r="E388">
        <v>2</v>
      </c>
      <c r="F388" s="97">
        <v>30.704899999999999</v>
      </c>
      <c r="G388" s="98">
        <v>30.5687</v>
      </c>
      <c r="H388" s="98">
        <v>0.91710000000000003</v>
      </c>
      <c r="I388" s="99">
        <v>0.14851161269218052</v>
      </c>
      <c r="J388" s="97">
        <v>27.817399999999999</v>
      </c>
      <c r="K388" s="97">
        <v>33.32</v>
      </c>
      <c r="L388" t="s">
        <v>493</v>
      </c>
      <c r="M388" s="93"/>
      <c r="O388" s="97">
        <f t="shared" si="12"/>
        <v>0.44555378540794588</v>
      </c>
      <c r="P388" s="97">
        <f t="shared" si="13"/>
        <v>0.44555378540794588</v>
      </c>
      <c r="Q388" s="93"/>
      <c r="R388" t="s">
        <v>494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327</v>
      </c>
      <c r="B389">
        <v>1</v>
      </c>
      <c r="C389" s="93">
        <v>2025</v>
      </c>
      <c r="D389" t="s">
        <v>156</v>
      </c>
      <c r="E389">
        <v>3</v>
      </c>
      <c r="F389" s="97">
        <v>30.499700000000001</v>
      </c>
      <c r="G389" s="98">
        <v>30.173100000000002</v>
      </c>
      <c r="H389" s="98">
        <v>0.9052</v>
      </c>
      <c r="I389" s="99">
        <v>0.36080424215642853</v>
      </c>
      <c r="J389" s="97">
        <v>27.4575</v>
      </c>
      <c r="K389" s="97">
        <v>32.8887</v>
      </c>
      <c r="L389" t="s">
        <v>493</v>
      </c>
      <c r="M389" s="93"/>
      <c r="O389" s="97">
        <f t="shared" si="12"/>
        <v>1.0824210969373351</v>
      </c>
      <c r="P389" s="97">
        <f t="shared" si="13"/>
        <v>1.0824210969373351</v>
      </c>
      <c r="Q389" s="93"/>
      <c r="R389" t="s">
        <v>494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327</v>
      </c>
      <c r="B390">
        <v>1</v>
      </c>
      <c r="C390" s="93">
        <v>2025</v>
      </c>
      <c r="D390" t="s">
        <v>156</v>
      </c>
      <c r="E390">
        <v>4</v>
      </c>
      <c r="F390" s="97">
        <v>30.941400000000002</v>
      </c>
      <c r="G390" s="98">
        <v>30.623100000000001</v>
      </c>
      <c r="H390" s="98">
        <v>0.91869999999999996</v>
      </c>
      <c r="I390" s="99">
        <v>0.34646783498421757</v>
      </c>
      <c r="J390" s="97">
        <v>27.867000000000001</v>
      </c>
      <c r="K390" s="97">
        <v>33.379199999999997</v>
      </c>
      <c r="L390" t="s">
        <v>493</v>
      </c>
      <c r="M390" s="93"/>
      <c r="O390" s="97">
        <f t="shared" si="12"/>
        <v>1.0394114247088007</v>
      </c>
      <c r="P390" s="97">
        <f t="shared" si="13"/>
        <v>1.0394114247088007</v>
      </c>
      <c r="Q390" s="93"/>
      <c r="R390" t="s">
        <v>494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327</v>
      </c>
      <c r="B391">
        <v>1</v>
      </c>
      <c r="C391" s="93">
        <v>2025</v>
      </c>
      <c r="D391" t="s">
        <v>156</v>
      </c>
      <c r="E391">
        <v>5</v>
      </c>
      <c r="F391" s="97">
        <v>31.165600000000001</v>
      </c>
      <c r="G391" s="98">
        <v>31.040299999999998</v>
      </c>
      <c r="H391" s="98">
        <v>0.93120000000000003</v>
      </c>
      <c r="I391" s="99">
        <v>0.13455756013746009</v>
      </c>
      <c r="J391" s="97">
        <v>28.246700000000001</v>
      </c>
      <c r="K391" s="97">
        <v>33.8339</v>
      </c>
      <c r="L391" t="s">
        <v>493</v>
      </c>
      <c r="M391" s="93"/>
      <c r="O391" s="97">
        <f t="shared" si="12"/>
        <v>0.4036687789744392</v>
      </c>
      <c r="P391" s="97">
        <f t="shared" si="13"/>
        <v>0.4036687789744392</v>
      </c>
      <c r="Q391" s="93"/>
      <c r="R391" t="s">
        <v>494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327</v>
      </c>
      <c r="B392">
        <v>1</v>
      </c>
      <c r="C392" s="93">
        <v>2025</v>
      </c>
      <c r="D392" t="s">
        <v>155</v>
      </c>
      <c r="E392">
        <v>1</v>
      </c>
      <c r="F392" s="97">
        <v>88.894999999999996</v>
      </c>
      <c r="G392" s="98">
        <v>88.188199999999995</v>
      </c>
      <c r="H392" s="98">
        <v>2.6456</v>
      </c>
      <c r="I392" s="99">
        <v>0.26716056849108</v>
      </c>
      <c r="J392" s="97">
        <v>80.251400000000004</v>
      </c>
      <c r="K392" s="97">
        <v>96.125</v>
      </c>
      <c r="L392" t="s">
        <v>493</v>
      </c>
      <c r="M392" s="93"/>
      <c r="O392" s="97">
        <f t="shared" si="12"/>
        <v>0.80146777006447711</v>
      </c>
      <c r="P392" s="97">
        <f t="shared" si="13"/>
        <v>0.80146777006447711</v>
      </c>
      <c r="Q392" s="93"/>
      <c r="R392" t="s">
        <v>494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327</v>
      </c>
      <c r="B393">
        <v>1</v>
      </c>
      <c r="C393" s="93">
        <v>2025</v>
      </c>
      <c r="D393" t="s">
        <v>155</v>
      </c>
      <c r="E393">
        <v>2</v>
      </c>
      <c r="F393" s="97">
        <v>88.330600000000004</v>
      </c>
      <c r="G393" s="98">
        <v>87.428299999999993</v>
      </c>
      <c r="H393" s="98">
        <v>2.6227999999999998</v>
      </c>
      <c r="I393" s="99">
        <v>0.34402165624523834</v>
      </c>
      <c r="J393" s="97">
        <v>79.559899999999999</v>
      </c>
      <c r="K393" s="97">
        <v>95.296700000000001</v>
      </c>
      <c r="L393" t="s">
        <v>493</v>
      </c>
      <c r="M393" s="93"/>
      <c r="O393" s="97">
        <f t="shared" si="12"/>
        <v>1.0320456877235529</v>
      </c>
      <c r="P393" s="97">
        <f t="shared" si="13"/>
        <v>1.0320456877235529</v>
      </c>
      <c r="Q393" s="93"/>
      <c r="R393" t="s">
        <v>494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327</v>
      </c>
      <c r="B394">
        <v>1</v>
      </c>
      <c r="C394" s="93">
        <v>2025</v>
      </c>
      <c r="D394" t="s">
        <v>155</v>
      </c>
      <c r="E394">
        <v>3</v>
      </c>
      <c r="F394" s="97">
        <v>89.349400000000003</v>
      </c>
      <c r="G394" s="98">
        <v>87.833799999999997</v>
      </c>
      <c r="H394" s="98">
        <v>2.6349999999999998</v>
      </c>
      <c r="I394" s="99">
        <v>0.57518026565465141</v>
      </c>
      <c r="J394" s="97">
        <v>79.928799999999995</v>
      </c>
      <c r="K394" s="97">
        <v>95.738799999999998</v>
      </c>
      <c r="L394" t="s">
        <v>493</v>
      </c>
      <c r="M394" s="93"/>
      <c r="O394" s="97">
        <f t="shared" si="12"/>
        <v>1.7255316290539706</v>
      </c>
      <c r="P394" s="97">
        <f t="shared" si="13"/>
        <v>1.7255316290539706</v>
      </c>
      <c r="Q394" s="93"/>
      <c r="R394" t="s">
        <v>494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327</v>
      </c>
      <c r="B395">
        <v>1</v>
      </c>
      <c r="C395" s="93">
        <v>2025</v>
      </c>
      <c r="D395" t="s">
        <v>155</v>
      </c>
      <c r="E395">
        <v>4</v>
      </c>
      <c r="F395" s="97">
        <v>89.123900000000006</v>
      </c>
      <c r="G395" s="98">
        <v>87.684899999999999</v>
      </c>
      <c r="H395" s="98">
        <v>2.6305000000000001</v>
      </c>
      <c r="I395" s="99">
        <v>0.54704428815814754</v>
      </c>
      <c r="J395" s="97">
        <v>79.793400000000005</v>
      </c>
      <c r="K395" s="97">
        <v>95.576400000000007</v>
      </c>
      <c r="L395" t="s">
        <v>493</v>
      </c>
      <c r="M395" s="93"/>
      <c r="O395" s="97">
        <f t="shared" si="12"/>
        <v>1.6411035423431026</v>
      </c>
      <c r="P395" s="97">
        <f t="shared" si="13"/>
        <v>1.6411035423431026</v>
      </c>
      <c r="Q395" s="93"/>
      <c r="R395" t="s">
        <v>494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327</v>
      </c>
      <c r="B396">
        <v>1</v>
      </c>
      <c r="C396" s="93">
        <v>2025</v>
      </c>
      <c r="D396" t="s">
        <v>155</v>
      </c>
      <c r="E396">
        <v>5</v>
      </c>
      <c r="F396" s="97">
        <v>88.482299999999995</v>
      </c>
      <c r="G396" s="98">
        <v>87.297399999999996</v>
      </c>
      <c r="H396" s="98">
        <v>2.6189</v>
      </c>
      <c r="I396" s="99">
        <v>0.45244186490511246</v>
      </c>
      <c r="J396" s="97">
        <v>79.440700000000007</v>
      </c>
      <c r="K396" s="97">
        <v>95.1541</v>
      </c>
      <c r="L396" t="s">
        <v>493</v>
      </c>
      <c r="M396" s="93"/>
      <c r="O396" s="97">
        <f t="shared" si="12"/>
        <v>1.3573141926334564</v>
      </c>
      <c r="P396" s="97">
        <f t="shared" si="13"/>
        <v>1.3573141926334564</v>
      </c>
      <c r="Q396" s="93"/>
      <c r="R396" t="s">
        <v>494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327</v>
      </c>
      <c r="B397">
        <v>1</v>
      </c>
      <c r="C397" s="93">
        <v>2025</v>
      </c>
      <c r="D397" t="s">
        <v>151</v>
      </c>
      <c r="E397">
        <v>1</v>
      </c>
      <c r="F397" s="97">
        <v>5.2108999999999996</v>
      </c>
      <c r="G397" s="98">
        <v>5.1687000000000003</v>
      </c>
      <c r="H397" s="98">
        <v>0.15509999999999999</v>
      </c>
      <c r="I397" s="99">
        <v>0.27208252740167216</v>
      </c>
      <c r="J397" s="97">
        <v>4.7034000000000002</v>
      </c>
      <c r="K397" s="97">
        <v>5.6340000000000003</v>
      </c>
      <c r="L397" t="s">
        <v>493</v>
      </c>
      <c r="M397" s="93"/>
      <c r="O397" s="97">
        <f t="shared" si="12"/>
        <v>0.81645287983437509</v>
      </c>
      <c r="P397" s="97">
        <f t="shared" si="13"/>
        <v>0.81645287983437509</v>
      </c>
      <c r="Q397" s="93"/>
      <c r="R397" t="s">
        <v>494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>
        <f>IF($D397="","",IF(COUNTIF($D$2:$D397,$D397)=1,MAX($U$1:$U396)+1,""))</f>
        <v>28</v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327</v>
      </c>
      <c r="B398">
        <v>1</v>
      </c>
      <c r="C398" s="93">
        <v>2025</v>
      </c>
      <c r="D398" t="s">
        <v>151</v>
      </c>
      <c r="E398">
        <v>2</v>
      </c>
      <c r="F398" s="97">
        <v>5.1375000000000002</v>
      </c>
      <c r="G398" s="98">
        <v>5.0846999999999998</v>
      </c>
      <c r="H398" s="98">
        <v>0.1525</v>
      </c>
      <c r="I398" s="99">
        <v>0.34622950819672393</v>
      </c>
      <c r="J398" s="97">
        <v>4.6272000000000002</v>
      </c>
      <c r="K398" s="97">
        <v>5.5422000000000002</v>
      </c>
      <c r="L398" t="s">
        <v>493</v>
      </c>
      <c r="M398" s="93"/>
      <c r="O398" s="97">
        <f t="shared" si="12"/>
        <v>1.038409345684119</v>
      </c>
      <c r="P398" s="97">
        <f t="shared" si="13"/>
        <v>1.038409345684119</v>
      </c>
      <c r="Q398" s="93"/>
      <c r="R398" t="s">
        <v>494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327</v>
      </c>
      <c r="B399">
        <v>1</v>
      </c>
      <c r="C399" s="93">
        <v>2025</v>
      </c>
      <c r="D399" t="s">
        <v>151</v>
      </c>
      <c r="E399">
        <v>3</v>
      </c>
      <c r="F399" s="97">
        <v>5.2004000000000001</v>
      </c>
      <c r="G399" s="98">
        <v>5.1595000000000004</v>
      </c>
      <c r="H399" s="98">
        <v>0.15479999999999999</v>
      </c>
      <c r="I399" s="99">
        <v>0.26421188630490772</v>
      </c>
      <c r="J399" s="97">
        <v>4.6951000000000001</v>
      </c>
      <c r="K399" s="97">
        <v>5.6238999999999999</v>
      </c>
      <c r="L399" t="s">
        <v>493</v>
      </c>
      <c r="M399" s="93"/>
      <c r="O399" s="97">
        <f t="shared" si="12"/>
        <v>0.79271247213876761</v>
      </c>
      <c r="P399" s="97">
        <f t="shared" si="13"/>
        <v>0.79271247213876761</v>
      </c>
      <c r="Q399" s="93"/>
      <c r="R399" t="s">
        <v>494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327</v>
      </c>
      <c r="B400">
        <v>1</v>
      </c>
      <c r="C400" s="93">
        <v>2025</v>
      </c>
      <c r="D400" t="s">
        <v>151</v>
      </c>
      <c r="E400">
        <v>4</v>
      </c>
      <c r="F400" s="97">
        <v>5.2164000000000001</v>
      </c>
      <c r="G400" s="98">
        <v>5.1506999999999996</v>
      </c>
      <c r="H400" s="98">
        <v>0.1545</v>
      </c>
      <c r="I400" s="99">
        <v>0.42524271844660544</v>
      </c>
      <c r="J400" s="97">
        <v>4.6871999999999998</v>
      </c>
      <c r="K400" s="97">
        <v>5.6142000000000003</v>
      </c>
      <c r="L400" t="s">
        <v>493</v>
      </c>
      <c r="M400" s="93"/>
      <c r="O400" s="97">
        <f t="shared" si="12"/>
        <v>1.2755547789620933</v>
      </c>
      <c r="P400" s="97">
        <f t="shared" si="13"/>
        <v>1.2755547789620933</v>
      </c>
      <c r="Q400" s="93"/>
      <c r="R400" t="s">
        <v>494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327</v>
      </c>
      <c r="B401">
        <v>1</v>
      </c>
      <c r="C401" s="93">
        <v>2025</v>
      </c>
      <c r="D401" t="s">
        <v>151</v>
      </c>
      <c r="E401">
        <v>5</v>
      </c>
      <c r="F401" s="97">
        <v>5.1432000000000002</v>
      </c>
      <c r="G401" s="98">
        <v>5.1121999999999996</v>
      </c>
      <c r="H401" s="98">
        <v>0.15340000000000001</v>
      </c>
      <c r="I401" s="99">
        <v>0.20208604954368045</v>
      </c>
      <c r="J401" s="97">
        <v>4.6520000000000001</v>
      </c>
      <c r="K401" s="97">
        <v>5.5724</v>
      </c>
      <c r="L401" t="s">
        <v>493</v>
      </c>
      <c r="M401" s="93"/>
      <c r="O401" s="97">
        <f t="shared" si="12"/>
        <v>0.60639255115215729</v>
      </c>
      <c r="P401" s="97">
        <f t="shared" si="13"/>
        <v>0.60639255115215729</v>
      </c>
      <c r="Q401" s="93"/>
      <c r="R401" t="s">
        <v>494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327</v>
      </c>
      <c r="B402">
        <v>1</v>
      </c>
      <c r="C402" s="93">
        <v>2025</v>
      </c>
      <c r="D402" t="s">
        <v>148</v>
      </c>
      <c r="E402">
        <v>1</v>
      </c>
      <c r="F402" s="97">
        <v>16.810099999999998</v>
      </c>
      <c r="G402" s="98">
        <v>16.529399999999999</v>
      </c>
      <c r="H402" s="98">
        <v>0.49590000000000001</v>
      </c>
      <c r="I402" s="99">
        <v>0.56604154063319112</v>
      </c>
      <c r="J402" s="97">
        <v>15.041700000000001</v>
      </c>
      <c r="K402" s="97">
        <v>18.017099999999999</v>
      </c>
      <c r="L402" t="s">
        <v>493</v>
      </c>
      <c r="M402" s="93"/>
      <c r="O402" s="97">
        <f t="shared" si="12"/>
        <v>1.698186262054276</v>
      </c>
      <c r="P402" s="97">
        <f t="shared" si="13"/>
        <v>1.698186262054276</v>
      </c>
      <c r="Q402" s="93"/>
      <c r="R402" t="s">
        <v>494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>
        <f>IF($D402="","",IF(COUNTIF($D$2:$D402,$D402)=1,MAX($U$1:$U401)+1,""))</f>
        <v>29</v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327</v>
      </c>
      <c r="B403">
        <v>1</v>
      </c>
      <c r="C403" s="93">
        <v>2025</v>
      </c>
      <c r="D403" t="s">
        <v>148</v>
      </c>
      <c r="E403">
        <v>2</v>
      </c>
      <c r="F403" s="97">
        <v>16.872599999999998</v>
      </c>
      <c r="G403" s="98">
        <v>16.726199999999999</v>
      </c>
      <c r="H403" s="98">
        <v>0.50180000000000002</v>
      </c>
      <c r="I403" s="99">
        <v>0.29174970107612563</v>
      </c>
      <c r="J403" s="97">
        <v>15.220800000000001</v>
      </c>
      <c r="K403" s="97">
        <v>18.2316</v>
      </c>
      <c r="L403" t="s">
        <v>493</v>
      </c>
      <c r="M403" s="93"/>
      <c r="O403" s="97">
        <f t="shared" si="12"/>
        <v>0.8752735229759292</v>
      </c>
      <c r="P403" s="97">
        <f t="shared" si="13"/>
        <v>0.8752735229759292</v>
      </c>
      <c r="Q403" s="93"/>
      <c r="R403" t="s">
        <v>494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327</v>
      </c>
      <c r="B404">
        <v>1</v>
      </c>
      <c r="C404" s="93">
        <v>2025</v>
      </c>
      <c r="D404" t="s">
        <v>148</v>
      </c>
      <c r="E404">
        <v>3</v>
      </c>
      <c r="F404" s="97">
        <v>16.617599999999999</v>
      </c>
      <c r="G404" s="98">
        <v>16.474599999999999</v>
      </c>
      <c r="H404" s="98">
        <v>0.49419999999999997</v>
      </c>
      <c r="I404" s="99">
        <v>0.28935653581546072</v>
      </c>
      <c r="J404" s="97">
        <v>14.992000000000001</v>
      </c>
      <c r="K404" s="97">
        <v>17.9572</v>
      </c>
      <c r="L404" t="s">
        <v>493</v>
      </c>
      <c r="M404" s="93"/>
      <c r="O404" s="97">
        <f t="shared" si="12"/>
        <v>0.86800286501645374</v>
      </c>
      <c r="P404" s="97">
        <f t="shared" si="13"/>
        <v>0.86800286501645374</v>
      </c>
      <c r="Q404" s="93"/>
      <c r="R404" t="s">
        <v>494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327</v>
      </c>
      <c r="B405">
        <v>1</v>
      </c>
      <c r="C405" s="93">
        <v>2025</v>
      </c>
      <c r="D405" t="s">
        <v>148</v>
      </c>
      <c r="E405">
        <v>4</v>
      </c>
      <c r="F405" s="97">
        <v>16.796600000000002</v>
      </c>
      <c r="G405" s="98">
        <v>16.617899999999999</v>
      </c>
      <c r="H405" s="98">
        <v>0.4985</v>
      </c>
      <c r="I405" s="99">
        <v>0.35847542627884199</v>
      </c>
      <c r="J405" s="97">
        <v>15.122400000000001</v>
      </c>
      <c r="K405" s="97">
        <v>18.113399999999999</v>
      </c>
      <c r="L405" t="s">
        <v>493</v>
      </c>
      <c r="M405" s="93"/>
      <c r="O405" s="97">
        <f t="shared" si="12"/>
        <v>1.0753464637529577</v>
      </c>
      <c r="P405" s="97">
        <f t="shared" si="13"/>
        <v>1.0753464637529577</v>
      </c>
      <c r="Q405" s="93"/>
      <c r="R405" t="s">
        <v>494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327</v>
      </c>
      <c r="B406">
        <v>1</v>
      </c>
      <c r="C406" s="93">
        <v>2025</v>
      </c>
      <c r="D406" t="s">
        <v>148</v>
      </c>
      <c r="E406">
        <v>5</v>
      </c>
      <c r="F406" s="97">
        <v>16.695</v>
      </c>
      <c r="G406" s="98">
        <v>16.647200000000002</v>
      </c>
      <c r="H406" s="98">
        <v>0.49940000000000001</v>
      </c>
      <c r="I406" s="99">
        <v>9.5714857829392735E-2</v>
      </c>
      <c r="J406" s="97">
        <v>15.148999999999999</v>
      </c>
      <c r="K406" s="97">
        <v>18.145399999999999</v>
      </c>
      <c r="L406" t="s">
        <v>493</v>
      </c>
      <c r="M406" s="93"/>
      <c r="O406" s="97">
        <f t="shared" si="12"/>
        <v>0.287135374116961</v>
      </c>
      <c r="P406" s="97">
        <f t="shared" si="13"/>
        <v>0.287135374116961</v>
      </c>
      <c r="Q406" s="93"/>
      <c r="R406" t="s">
        <v>494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327</v>
      </c>
      <c r="B407">
        <v>2</v>
      </c>
      <c r="C407" s="93">
        <v>2025</v>
      </c>
      <c r="D407" t="s">
        <v>154</v>
      </c>
      <c r="E407">
        <v>1</v>
      </c>
      <c r="F407" s="97">
        <v>45.301299999999998</v>
      </c>
      <c r="G407" s="98">
        <v>44.580500000000001</v>
      </c>
      <c r="H407" s="98">
        <v>1.3373999999999999</v>
      </c>
      <c r="I407" s="99">
        <v>0.53895618363989606</v>
      </c>
      <c r="J407" s="97">
        <v>40.568300000000001</v>
      </c>
      <c r="K407" s="97">
        <v>48.592700000000001</v>
      </c>
      <c r="L407" t="s">
        <v>493</v>
      </c>
      <c r="M407" s="93"/>
      <c r="O407" s="97">
        <f t="shared" si="12"/>
        <v>1.6168504166619868</v>
      </c>
      <c r="P407" s="97">
        <f t="shared" si="13"/>
        <v>1.6168504166619868</v>
      </c>
      <c r="Q407" s="93"/>
      <c r="R407" t="s">
        <v>494</v>
      </c>
      <c r="S407" t="str">
        <f>IF($W407&lt;&gt;"NAO ACEITO","",COUNTIFS($W$2:$W407,"NAO ACEITO"))</f>
        <v/>
      </c>
      <c r="T407">
        <f>IF($B407="","",IF(COUNTIF($B$2:$B407,$B407)=1,MAX($T$1:$T406)+1,""))</f>
        <v>5</v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327</v>
      </c>
      <c r="B408">
        <v>2</v>
      </c>
      <c r="C408" s="93">
        <v>2025</v>
      </c>
      <c r="D408" t="s">
        <v>154</v>
      </c>
      <c r="E408">
        <v>2</v>
      </c>
      <c r="F408" s="97">
        <v>45.655799999999999</v>
      </c>
      <c r="G408" s="98">
        <v>45.0486</v>
      </c>
      <c r="H408" s="98">
        <v>1.3514999999999999</v>
      </c>
      <c r="I408" s="99">
        <v>0.44927857935626997</v>
      </c>
      <c r="J408" s="97">
        <v>40.994100000000003</v>
      </c>
      <c r="K408" s="97">
        <v>49.103099999999998</v>
      </c>
      <c r="L408" t="s">
        <v>493</v>
      </c>
      <c r="M408" s="93"/>
      <c r="O408" s="97">
        <f t="shared" si="12"/>
        <v>1.3478776254977931</v>
      </c>
      <c r="P408" s="97">
        <f t="shared" si="13"/>
        <v>1.3478776254977931</v>
      </c>
      <c r="Q408" s="93"/>
      <c r="R408" t="s">
        <v>494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327</v>
      </c>
      <c r="B409">
        <v>2</v>
      </c>
      <c r="C409" s="93">
        <v>2025</v>
      </c>
      <c r="D409" t="s">
        <v>154</v>
      </c>
      <c r="E409">
        <v>3</v>
      </c>
      <c r="F409" s="97">
        <v>45.115699999999997</v>
      </c>
      <c r="G409" s="98">
        <v>44.8108</v>
      </c>
      <c r="H409" s="98">
        <v>1.3443000000000001</v>
      </c>
      <c r="I409" s="99">
        <v>0.22680949192888222</v>
      </c>
      <c r="J409" s="97">
        <v>40.777900000000002</v>
      </c>
      <c r="K409" s="97">
        <v>48.843699999999998</v>
      </c>
      <c r="L409" t="s">
        <v>493</v>
      </c>
      <c r="M409" s="93"/>
      <c r="O409" s="97">
        <f t="shared" si="12"/>
        <v>0.68041632820658504</v>
      </c>
      <c r="P409" s="97">
        <f t="shared" si="13"/>
        <v>0.68041632820658504</v>
      </c>
      <c r="Q409" s="93"/>
      <c r="R409" t="s">
        <v>494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327</v>
      </c>
      <c r="B410">
        <v>2</v>
      </c>
      <c r="C410" s="93">
        <v>2025</v>
      </c>
      <c r="D410" t="s">
        <v>154</v>
      </c>
      <c r="E410">
        <v>4</v>
      </c>
      <c r="F410" s="97">
        <v>45.619599999999998</v>
      </c>
      <c r="G410" s="98">
        <v>44.692</v>
      </c>
      <c r="H410" s="98">
        <v>1.3408</v>
      </c>
      <c r="I410" s="99">
        <v>0.69182577565632319</v>
      </c>
      <c r="J410" s="97">
        <v>40.669600000000003</v>
      </c>
      <c r="K410" s="97">
        <v>48.714399999999998</v>
      </c>
      <c r="L410" t="s">
        <v>493</v>
      </c>
      <c r="M410" s="93"/>
      <c r="O410" s="97">
        <f t="shared" si="12"/>
        <v>2.0755392463975615</v>
      </c>
      <c r="P410" s="97">
        <f t="shared" si="13"/>
        <v>2.0755392463975615</v>
      </c>
      <c r="Q410" s="93"/>
      <c r="R410" t="s">
        <v>494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327</v>
      </c>
      <c r="B411">
        <v>2</v>
      </c>
      <c r="C411" s="93">
        <v>2025</v>
      </c>
      <c r="D411" t="s">
        <v>154</v>
      </c>
      <c r="E411">
        <v>5</v>
      </c>
      <c r="F411" s="97">
        <v>45.091000000000001</v>
      </c>
      <c r="G411" s="98">
        <v>44.824800000000003</v>
      </c>
      <c r="H411" s="98">
        <v>1.3447</v>
      </c>
      <c r="I411" s="99">
        <v>0.19796237078902193</v>
      </c>
      <c r="J411" s="97">
        <v>40.790700000000001</v>
      </c>
      <c r="K411" s="97">
        <v>48.858899999999998</v>
      </c>
      <c r="L411" t="s">
        <v>493</v>
      </c>
      <c r="M411" s="93"/>
      <c r="O411" s="97">
        <f t="shared" si="12"/>
        <v>0.59386768039120696</v>
      </c>
      <c r="P411" s="97">
        <f t="shared" si="13"/>
        <v>0.59386768039120696</v>
      </c>
      <c r="Q411" s="93"/>
      <c r="R411" t="s">
        <v>494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327</v>
      </c>
      <c r="B412">
        <v>2</v>
      </c>
      <c r="C412" s="93">
        <v>2025</v>
      </c>
      <c r="D412" t="s">
        <v>153</v>
      </c>
      <c r="E412">
        <v>1</v>
      </c>
      <c r="F412" s="97">
        <v>15.8812</v>
      </c>
      <c r="G412" s="98">
        <v>15.7346</v>
      </c>
      <c r="H412" s="98">
        <v>0.47199999999999998</v>
      </c>
      <c r="I412" s="99">
        <v>0.31059322033898179</v>
      </c>
      <c r="J412" s="97">
        <v>14.3186</v>
      </c>
      <c r="K412" s="97">
        <v>17.150600000000001</v>
      </c>
      <c r="L412" t="s">
        <v>493</v>
      </c>
      <c r="M412" s="93"/>
      <c r="O412" s="97">
        <f t="shared" si="12"/>
        <v>0.93170465089674592</v>
      </c>
      <c r="P412" s="97">
        <f t="shared" si="13"/>
        <v>0.93170465089674592</v>
      </c>
      <c r="Q412" s="93"/>
      <c r="R412" t="s">
        <v>494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327</v>
      </c>
      <c r="B413">
        <v>2</v>
      </c>
      <c r="C413" s="93">
        <v>2025</v>
      </c>
      <c r="D413" t="s">
        <v>153</v>
      </c>
      <c r="E413">
        <v>2</v>
      </c>
      <c r="F413" s="97">
        <v>15.6838</v>
      </c>
      <c r="G413" s="98">
        <v>15.537800000000001</v>
      </c>
      <c r="H413" s="98">
        <v>0.46610000000000001</v>
      </c>
      <c r="I413" s="99">
        <v>0.31323750268182582</v>
      </c>
      <c r="J413" s="97">
        <v>14.1395</v>
      </c>
      <c r="K413" s="97">
        <v>16.9361</v>
      </c>
      <c r="L413" t="s">
        <v>493</v>
      </c>
      <c r="M413" s="93"/>
      <c r="O413" s="97">
        <f t="shared" si="12"/>
        <v>0.9396439650400894</v>
      </c>
      <c r="P413" s="97">
        <f t="shared" si="13"/>
        <v>0.9396439650400894</v>
      </c>
      <c r="Q413" s="93"/>
      <c r="R413" t="s">
        <v>494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327</v>
      </c>
      <c r="B414">
        <v>2</v>
      </c>
      <c r="C414" s="93">
        <v>2025</v>
      </c>
      <c r="D414" t="s">
        <v>153</v>
      </c>
      <c r="E414">
        <v>3</v>
      </c>
      <c r="F414" s="97">
        <v>15.964499999999999</v>
      </c>
      <c r="G414" s="98">
        <v>15.7616</v>
      </c>
      <c r="H414" s="98">
        <v>0.4728</v>
      </c>
      <c r="I414" s="99">
        <v>0.42914551607444934</v>
      </c>
      <c r="J414" s="97">
        <v>14.3432</v>
      </c>
      <c r="K414" s="97">
        <v>17.18</v>
      </c>
      <c r="L414" t="s">
        <v>493</v>
      </c>
      <c r="M414" s="93"/>
      <c r="O414" s="97">
        <f t="shared" si="12"/>
        <v>1.2873058572733709</v>
      </c>
      <c r="P414" s="97">
        <f t="shared" si="13"/>
        <v>1.2873058572733709</v>
      </c>
      <c r="Q414" s="93"/>
      <c r="R414" t="s">
        <v>494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327</v>
      </c>
      <c r="B415">
        <v>2</v>
      </c>
      <c r="C415" s="93">
        <v>2025</v>
      </c>
      <c r="D415" t="s">
        <v>153</v>
      </c>
      <c r="E415">
        <v>4</v>
      </c>
      <c r="F415" s="97">
        <v>15.476100000000001</v>
      </c>
      <c r="G415" s="98">
        <v>15.320600000000001</v>
      </c>
      <c r="H415" s="98">
        <v>0.45960000000000001</v>
      </c>
      <c r="I415" s="99">
        <v>0.33833768494342897</v>
      </c>
      <c r="J415" s="97">
        <v>13.941800000000001</v>
      </c>
      <c r="K415" s="97">
        <v>16.699400000000001</v>
      </c>
      <c r="L415" t="s">
        <v>493</v>
      </c>
      <c r="M415" s="93"/>
      <c r="O415" s="97">
        <f t="shared" si="12"/>
        <v>1.014973303917601</v>
      </c>
      <c r="P415" s="97">
        <f t="shared" si="13"/>
        <v>1.014973303917601</v>
      </c>
      <c r="Q415" s="93"/>
      <c r="R415" t="s">
        <v>494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327</v>
      </c>
      <c r="B416">
        <v>2</v>
      </c>
      <c r="C416" s="93">
        <v>2025</v>
      </c>
      <c r="D416" t="s">
        <v>153</v>
      </c>
      <c r="E416">
        <v>5</v>
      </c>
      <c r="F416" s="97">
        <v>15.7508</v>
      </c>
      <c r="G416" s="98">
        <v>15.6379</v>
      </c>
      <c r="H416" s="98">
        <v>0.46910000000000002</v>
      </c>
      <c r="I416" s="99">
        <v>0.24067363035600037</v>
      </c>
      <c r="J416" s="97">
        <v>14.230600000000001</v>
      </c>
      <c r="K416" s="97">
        <v>17.045200000000001</v>
      </c>
      <c r="L416" t="s">
        <v>493</v>
      </c>
      <c r="M416" s="93"/>
      <c r="O416" s="97">
        <f t="shared" si="12"/>
        <v>0.72196394656571394</v>
      </c>
      <c r="P416" s="97">
        <f t="shared" si="13"/>
        <v>0.72196394656571394</v>
      </c>
      <c r="Q416" s="93"/>
      <c r="R416" t="s">
        <v>494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327</v>
      </c>
      <c r="B417">
        <v>2</v>
      </c>
      <c r="C417" s="93">
        <v>2025</v>
      </c>
      <c r="D417" t="s">
        <v>156</v>
      </c>
      <c r="E417">
        <v>1</v>
      </c>
      <c r="F417" s="97">
        <v>30.726800000000001</v>
      </c>
      <c r="G417" s="98">
        <v>30.510200000000001</v>
      </c>
      <c r="H417" s="98">
        <v>0.9153</v>
      </c>
      <c r="I417" s="99">
        <v>0.23664372336938674</v>
      </c>
      <c r="J417" s="97">
        <v>27.764299999999999</v>
      </c>
      <c r="K417" s="97">
        <v>33.256100000000004</v>
      </c>
      <c r="L417" t="s">
        <v>493</v>
      </c>
      <c r="M417" s="93"/>
      <c r="O417" s="97">
        <f t="shared" si="12"/>
        <v>0.7099265163781282</v>
      </c>
      <c r="P417" s="97">
        <f t="shared" si="13"/>
        <v>0.7099265163781282</v>
      </c>
      <c r="Q417" s="93"/>
      <c r="R417" t="s">
        <v>494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327</v>
      </c>
      <c r="B418">
        <v>2</v>
      </c>
      <c r="C418" s="93">
        <v>2025</v>
      </c>
      <c r="D418" t="s">
        <v>156</v>
      </c>
      <c r="E418">
        <v>2</v>
      </c>
      <c r="F418" s="97">
        <v>30.786300000000001</v>
      </c>
      <c r="G418" s="98">
        <v>30.563199999999998</v>
      </c>
      <c r="H418" s="98">
        <v>0.91690000000000005</v>
      </c>
      <c r="I418" s="99">
        <v>0.24331988221180312</v>
      </c>
      <c r="J418" s="97">
        <v>27.8125</v>
      </c>
      <c r="K418" s="97">
        <v>33.313899999999997</v>
      </c>
      <c r="L418" t="s">
        <v>493</v>
      </c>
      <c r="M418" s="93"/>
      <c r="O418" s="97">
        <f t="shared" si="12"/>
        <v>0.72996283111716798</v>
      </c>
      <c r="P418" s="97">
        <f t="shared" si="13"/>
        <v>0.72996283111716798</v>
      </c>
      <c r="Q418" s="93"/>
      <c r="R418" t="s">
        <v>494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327</v>
      </c>
      <c r="B419">
        <v>2</v>
      </c>
      <c r="C419" s="93">
        <v>2025</v>
      </c>
      <c r="D419" t="s">
        <v>156</v>
      </c>
      <c r="E419">
        <v>3</v>
      </c>
      <c r="F419" s="97">
        <v>30.65</v>
      </c>
      <c r="G419" s="98">
        <v>30.454499999999999</v>
      </c>
      <c r="H419" s="98">
        <v>0.91359999999999997</v>
      </c>
      <c r="I419" s="99">
        <v>0.21398861646234579</v>
      </c>
      <c r="J419" s="97">
        <v>27.713699999999999</v>
      </c>
      <c r="K419" s="97">
        <v>33.195300000000003</v>
      </c>
      <c r="L419" t="s">
        <v>493</v>
      </c>
      <c r="M419" s="93"/>
      <c r="O419" s="97">
        <f t="shared" si="12"/>
        <v>0.64194125662873835</v>
      </c>
      <c r="P419" s="97">
        <f t="shared" si="13"/>
        <v>0.64194125662873835</v>
      </c>
      <c r="Q419" s="93"/>
      <c r="R419" t="s">
        <v>494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327</v>
      </c>
      <c r="B420">
        <v>2</v>
      </c>
      <c r="C420" s="93">
        <v>2025</v>
      </c>
      <c r="D420" t="s">
        <v>156</v>
      </c>
      <c r="E420">
        <v>4</v>
      </c>
      <c r="F420" s="97">
        <v>30.104099999999999</v>
      </c>
      <c r="G420" s="98">
        <v>29.936399999999999</v>
      </c>
      <c r="H420" s="98">
        <v>0.89810000000000001</v>
      </c>
      <c r="I420" s="99">
        <v>0.18672753590914148</v>
      </c>
      <c r="J420" s="97">
        <v>27.242100000000001</v>
      </c>
      <c r="K420" s="97">
        <v>32.630699999999997</v>
      </c>
      <c r="L420" t="s">
        <v>493</v>
      </c>
      <c r="M420" s="93"/>
      <c r="O420" s="97">
        <f t="shared" si="12"/>
        <v>0.560187597707139</v>
      </c>
      <c r="P420" s="97">
        <f t="shared" si="13"/>
        <v>0.560187597707139</v>
      </c>
      <c r="Q420" s="93"/>
      <c r="R420" t="s">
        <v>494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327</v>
      </c>
      <c r="B421">
        <v>2</v>
      </c>
      <c r="C421" s="93">
        <v>2025</v>
      </c>
      <c r="D421" t="s">
        <v>156</v>
      </c>
      <c r="E421">
        <v>5</v>
      </c>
      <c r="F421" s="97">
        <v>30.356000000000002</v>
      </c>
      <c r="G421" s="98">
        <v>30.165900000000001</v>
      </c>
      <c r="H421" s="98">
        <v>0.90500000000000003</v>
      </c>
      <c r="I421" s="99">
        <v>0.21005524861878569</v>
      </c>
      <c r="J421" s="97">
        <v>27.450900000000001</v>
      </c>
      <c r="K421" s="97">
        <v>32.880899999999997</v>
      </c>
      <c r="L421" t="s">
        <v>493</v>
      </c>
      <c r="M421" s="93"/>
      <c r="O421" s="97">
        <f t="shared" si="12"/>
        <v>0.63018176152543448</v>
      </c>
      <c r="P421" s="97">
        <f t="shared" si="13"/>
        <v>0.63018176152543448</v>
      </c>
      <c r="Q421" s="93"/>
      <c r="R421" t="s">
        <v>494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327</v>
      </c>
      <c r="B422">
        <v>2</v>
      </c>
      <c r="C422" s="93">
        <v>2025</v>
      </c>
      <c r="D422" t="s">
        <v>155</v>
      </c>
      <c r="E422">
        <v>1</v>
      </c>
      <c r="F422" s="97">
        <v>86.223399999999998</v>
      </c>
      <c r="G422" s="98">
        <v>85.790999999999997</v>
      </c>
      <c r="H422" s="98">
        <v>2.5737000000000001</v>
      </c>
      <c r="I422" s="99">
        <v>0.16800714924039367</v>
      </c>
      <c r="J422" s="97">
        <v>78.069900000000004</v>
      </c>
      <c r="K422" s="97">
        <v>93.512100000000004</v>
      </c>
      <c r="L422" t="s">
        <v>493</v>
      </c>
      <c r="M422" s="93"/>
      <c r="O422" s="97">
        <f t="shared" si="12"/>
        <v>0.5040155727290756</v>
      </c>
      <c r="P422" s="97">
        <f t="shared" si="13"/>
        <v>0.5040155727290756</v>
      </c>
      <c r="Q422" s="93"/>
      <c r="R422" t="s">
        <v>494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327</v>
      </c>
      <c r="B423">
        <v>2</v>
      </c>
      <c r="C423" s="93">
        <v>2025</v>
      </c>
      <c r="D423" t="s">
        <v>155</v>
      </c>
      <c r="E423">
        <v>2</v>
      </c>
      <c r="F423" s="97">
        <v>89.173400000000001</v>
      </c>
      <c r="G423" s="98">
        <v>88.363299999999995</v>
      </c>
      <c r="H423" s="98">
        <v>2.6509</v>
      </c>
      <c r="I423" s="99">
        <v>0.30559432645516826</v>
      </c>
      <c r="J423" s="97">
        <v>80.410600000000002</v>
      </c>
      <c r="K423" s="97">
        <v>96.316000000000003</v>
      </c>
      <c r="L423" t="s">
        <v>493</v>
      </c>
      <c r="M423" s="93"/>
      <c r="O423" s="97">
        <f t="shared" si="12"/>
        <v>0.91678332520402206</v>
      </c>
      <c r="P423" s="97">
        <f t="shared" si="13"/>
        <v>0.91678332520402206</v>
      </c>
      <c r="Q423" s="93"/>
      <c r="R423" t="s">
        <v>494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327</v>
      </c>
      <c r="B424">
        <v>2</v>
      </c>
      <c r="C424" s="93">
        <v>2025</v>
      </c>
      <c r="D424" t="s">
        <v>155</v>
      </c>
      <c r="E424">
        <v>3</v>
      </c>
      <c r="F424" s="97">
        <v>89.461500000000001</v>
      </c>
      <c r="G424" s="98">
        <v>88.173900000000003</v>
      </c>
      <c r="H424" s="98">
        <v>2.6452</v>
      </c>
      <c r="I424" s="99">
        <v>0.48676848631483355</v>
      </c>
      <c r="J424" s="97">
        <v>80.238299999999995</v>
      </c>
      <c r="K424" s="97">
        <v>96.109499999999997</v>
      </c>
      <c r="L424" t="s">
        <v>493</v>
      </c>
      <c r="M424" s="93"/>
      <c r="O424" s="97">
        <f t="shared" si="12"/>
        <v>1.4602960740082922</v>
      </c>
      <c r="P424" s="97">
        <f t="shared" si="13"/>
        <v>1.4602960740082922</v>
      </c>
      <c r="Q424" s="93"/>
      <c r="R424" t="s">
        <v>494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327</v>
      </c>
      <c r="B425">
        <v>2</v>
      </c>
      <c r="C425" s="93">
        <v>2025</v>
      </c>
      <c r="D425" t="s">
        <v>155</v>
      </c>
      <c r="E425">
        <v>4</v>
      </c>
      <c r="F425" s="97">
        <v>90.236699999999999</v>
      </c>
      <c r="G425" s="98">
        <v>88.824700000000007</v>
      </c>
      <c r="H425" s="98">
        <v>2.6646999999999998</v>
      </c>
      <c r="I425" s="99">
        <v>0.52989079446091192</v>
      </c>
      <c r="J425" s="97">
        <v>80.830600000000004</v>
      </c>
      <c r="K425" s="97">
        <v>96.818799999999996</v>
      </c>
      <c r="L425" t="s">
        <v>493</v>
      </c>
      <c r="M425" s="93"/>
      <c r="O425" s="97">
        <f t="shared" si="12"/>
        <v>1.5896479245074757</v>
      </c>
      <c r="P425" s="97">
        <f t="shared" si="13"/>
        <v>1.5896479245074757</v>
      </c>
      <c r="Q425" s="93"/>
      <c r="R425" t="s">
        <v>494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327</v>
      </c>
      <c r="B426">
        <v>2</v>
      </c>
      <c r="C426" s="93">
        <v>2025</v>
      </c>
      <c r="D426" t="s">
        <v>155</v>
      </c>
      <c r="E426">
        <v>5</v>
      </c>
      <c r="F426" s="97">
        <v>89.572299999999998</v>
      </c>
      <c r="G426" s="98">
        <v>88.557100000000005</v>
      </c>
      <c r="H426" s="98">
        <v>2.6566999999999998</v>
      </c>
      <c r="I426" s="99">
        <v>0.38212820416305682</v>
      </c>
      <c r="J426" s="97">
        <v>80.587000000000003</v>
      </c>
      <c r="K426" s="97">
        <v>96.527199999999993</v>
      </c>
      <c r="L426" t="s">
        <v>493</v>
      </c>
      <c r="M426" s="93"/>
      <c r="O426" s="97">
        <f t="shared" si="12"/>
        <v>1.1463790029257879</v>
      </c>
      <c r="P426" s="97">
        <f t="shared" si="13"/>
        <v>1.1463790029257879</v>
      </c>
      <c r="Q426" s="93"/>
      <c r="R426" t="s">
        <v>494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327</v>
      </c>
      <c r="B427">
        <v>2</v>
      </c>
      <c r="C427" s="93">
        <v>2025</v>
      </c>
      <c r="D427" t="s">
        <v>151</v>
      </c>
      <c r="E427">
        <v>1</v>
      </c>
      <c r="F427" s="97">
        <v>5.1913999999999998</v>
      </c>
      <c r="G427" s="98">
        <v>5.1406000000000001</v>
      </c>
      <c r="H427" s="98">
        <v>0.1542</v>
      </c>
      <c r="I427" s="99">
        <v>0.32944228274967402</v>
      </c>
      <c r="J427" s="97">
        <v>4.6779999999999999</v>
      </c>
      <c r="K427" s="97">
        <v>5.6032000000000002</v>
      </c>
      <c r="L427" t="s">
        <v>493</v>
      </c>
      <c r="M427" s="93"/>
      <c r="O427" s="97">
        <f t="shared" si="12"/>
        <v>0.98821149282184439</v>
      </c>
      <c r="P427" s="97">
        <f t="shared" si="13"/>
        <v>0.98821149282184439</v>
      </c>
      <c r="Q427" s="93"/>
      <c r="R427" t="s">
        <v>494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327</v>
      </c>
      <c r="B428">
        <v>2</v>
      </c>
      <c r="C428" s="93">
        <v>2025</v>
      </c>
      <c r="D428" t="s">
        <v>151</v>
      </c>
      <c r="E428">
        <v>2</v>
      </c>
      <c r="F428" s="97">
        <v>5.2016999999999998</v>
      </c>
      <c r="G428" s="98">
        <v>5.1790000000000003</v>
      </c>
      <c r="H428" s="98">
        <v>0.15540000000000001</v>
      </c>
      <c r="I428" s="99">
        <v>0.14607464607464285</v>
      </c>
      <c r="J428" s="97">
        <v>4.7127999999999997</v>
      </c>
      <c r="K428" s="97">
        <v>5.6452</v>
      </c>
      <c r="L428" t="s">
        <v>493</v>
      </c>
      <c r="M428" s="93"/>
      <c r="O428" s="97">
        <f t="shared" si="12"/>
        <v>0.43830855377485028</v>
      </c>
      <c r="P428" s="97">
        <f t="shared" si="13"/>
        <v>0.43830855377485028</v>
      </c>
      <c r="Q428" s="93"/>
      <c r="R428" t="s">
        <v>494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327</v>
      </c>
      <c r="B429">
        <v>2</v>
      </c>
      <c r="C429" s="93">
        <v>2025</v>
      </c>
      <c r="D429" t="s">
        <v>151</v>
      </c>
      <c r="E429">
        <v>3</v>
      </c>
      <c r="F429" s="97">
        <v>5.1193</v>
      </c>
      <c r="G429" s="98">
        <v>5.0888999999999998</v>
      </c>
      <c r="H429" s="98">
        <v>0.1527</v>
      </c>
      <c r="I429" s="99">
        <v>0.19908316961362282</v>
      </c>
      <c r="J429" s="97">
        <v>4.6307999999999998</v>
      </c>
      <c r="K429" s="97">
        <v>5.5469999999999997</v>
      </c>
      <c r="L429" t="s">
        <v>493</v>
      </c>
      <c r="M429" s="93"/>
      <c r="O429" s="97">
        <f t="shared" si="12"/>
        <v>0.59737860834365397</v>
      </c>
      <c r="P429" s="97">
        <f t="shared" si="13"/>
        <v>0.59737860834365397</v>
      </c>
      <c r="Q429" s="93"/>
      <c r="R429" t="s">
        <v>494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327</v>
      </c>
      <c r="B430">
        <v>2</v>
      </c>
      <c r="C430" s="93">
        <v>2025</v>
      </c>
      <c r="D430" t="s">
        <v>151</v>
      </c>
      <c r="E430">
        <v>4</v>
      </c>
      <c r="F430" s="97">
        <v>5.0815000000000001</v>
      </c>
      <c r="G430" s="98">
        <v>5.0339</v>
      </c>
      <c r="H430" s="98">
        <v>0.151</v>
      </c>
      <c r="I430" s="99">
        <v>0.31523178807947078</v>
      </c>
      <c r="J430" s="97">
        <v>4.5808999999999997</v>
      </c>
      <c r="K430" s="97">
        <v>5.4869000000000003</v>
      </c>
      <c r="L430" t="s">
        <v>493</v>
      </c>
      <c r="M430" s="93"/>
      <c r="O430" s="97">
        <f t="shared" si="12"/>
        <v>0.94558890720912381</v>
      </c>
      <c r="P430" s="97">
        <f t="shared" si="13"/>
        <v>0.94558890720912381</v>
      </c>
      <c r="Q430" s="93"/>
      <c r="R430" t="s">
        <v>494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327</v>
      </c>
      <c r="B431">
        <v>2</v>
      </c>
      <c r="C431" s="93">
        <v>2025</v>
      </c>
      <c r="D431" t="s">
        <v>151</v>
      </c>
      <c r="E431">
        <v>5</v>
      </c>
      <c r="F431" s="97">
        <v>5.1825000000000001</v>
      </c>
      <c r="G431" s="98">
        <v>5.1497999999999999</v>
      </c>
      <c r="H431" s="98">
        <v>0.1545</v>
      </c>
      <c r="I431" s="99">
        <v>0.21165048543689433</v>
      </c>
      <c r="J431" s="97">
        <v>4.6863000000000001</v>
      </c>
      <c r="K431" s="97">
        <v>5.6132999999999997</v>
      </c>
      <c r="L431" t="s">
        <v>493</v>
      </c>
      <c r="M431" s="93"/>
      <c r="O431" s="97">
        <f t="shared" si="12"/>
        <v>0.63497611557730738</v>
      </c>
      <c r="P431" s="97">
        <f t="shared" si="13"/>
        <v>0.63497611557730738</v>
      </c>
      <c r="Q431" s="93"/>
      <c r="R431" t="s">
        <v>494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327</v>
      </c>
      <c r="B432">
        <v>2</v>
      </c>
      <c r="C432" s="93">
        <v>2025</v>
      </c>
      <c r="D432" t="s">
        <v>148</v>
      </c>
      <c r="E432">
        <v>1</v>
      </c>
      <c r="F432" s="97">
        <v>16.960100000000001</v>
      </c>
      <c r="G432" s="98">
        <v>16.782599999999999</v>
      </c>
      <c r="H432" s="98">
        <v>0.50349999999999995</v>
      </c>
      <c r="I432" s="99">
        <v>0.35253227408143401</v>
      </c>
      <c r="J432" s="97">
        <v>15.2721</v>
      </c>
      <c r="K432" s="97">
        <v>18.293099999999999</v>
      </c>
      <c r="L432" t="s">
        <v>493</v>
      </c>
      <c r="M432" s="93"/>
      <c r="O432" s="97">
        <f t="shared" si="12"/>
        <v>1.0576430350482167</v>
      </c>
      <c r="P432" s="97">
        <f t="shared" si="13"/>
        <v>1.0576430350482167</v>
      </c>
      <c r="Q432" s="93"/>
      <c r="R432" t="s">
        <v>494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327</v>
      </c>
      <c r="B433">
        <v>2</v>
      </c>
      <c r="C433" s="93">
        <v>2025</v>
      </c>
      <c r="D433" t="s">
        <v>148</v>
      </c>
      <c r="E433">
        <v>2</v>
      </c>
      <c r="F433" s="97">
        <v>16.809200000000001</v>
      </c>
      <c r="G433" s="98">
        <v>16.636199999999999</v>
      </c>
      <c r="H433" s="98">
        <v>0.49909999999999999</v>
      </c>
      <c r="I433" s="99">
        <v>0.34662392306151435</v>
      </c>
      <c r="J433" s="97">
        <v>15.1389</v>
      </c>
      <c r="K433" s="97">
        <v>18.133500000000002</v>
      </c>
      <c r="L433" t="s">
        <v>493</v>
      </c>
      <c r="M433" s="93"/>
      <c r="O433" s="97">
        <f t="shared" si="12"/>
        <v>1.03990093891635</v>
      </c>
      <c r="P433" s="97">
        <f t="shared" si="13"/>
        <v>1.03990093891635</v>
      </c>
      <c r="Q433" s="93"/>
      <c r="R433" t="s">
        <v>494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327</v>
      </c>
      <c r="B434">
        <v>2</v>
      </c>
      <c r="C434" s="93">
        <v>2025</v>
      </c>
      <c r="D434" t="s">
        <v>148</v>
      </c>
      <c r="E434">
        <v>3</v>
      </c>
      <c r="F434" s="97">
        <v>16.675799999999999</v>
      </c>
      <c r="G434" s="98">
        <v>16.461200000000002</v>
      </c>
      <c r="H434" s="98">
        <v>0.49380000000000002</v>
      </c>
      <c r="I434" s="99">
        <v>0.43458890238962583</v>
      </c>
      <c r="J434" s="97">
        <v>14.979799999999999</v>
      </c>
      <c r="K434" s="97">
        <v>17.942599999999999</v>
      </c>
      <c r="L434" t="s">
        <v>493</v>
      </c>
      <c r="M434" s="93"/>
      <c r="O434" s="97">
        <f t="shared" si="12"/>
        <v>1.3036716642771924</v>
      </c>
      <c r="P434" s="97">
        <f t="shared" si="13"/>
        <v>1.3036716642771924</v>
      </c>
      <c r="Q434" s="93"/>
      <c r="R434" t="s">
        <v>494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327</v>
      </c>
      <c r="B435">
        <v>2</v>
      </c>
      <c r="C435" s="93">
        <v>2025</v>
      </c>
      <c r="D435" t="s">
        <v>148</v>
      </c>
      <c r="E435">
        <v>4</v>
      </c>
      <c r="F435" s="97">
        <v>16.828399999999998</v>
      </c>
      <c r="G435" s="98">
        <v>16.66</v>
      </c>
      <c r="H435" s="98">
        <v>0.49980000000000002</v>
      </c>
      <c r="I435" s="99">
        <v>0.33693477390956045</v>
      </c>
      <c r="J435" s="97">
        <v>15.160600000000001</v>
      </c>
      <c r="K435" s="97">
        <v>18.159400000000002</v>
      </c>
      <c r="L435" t="s">
        <v>493</v>
      </c>
      <c r="M435" s="93"/>
      <c r="O435" s="97">
        <f t="shared" si="12"/>
        <v>1.0108043217286815</v>
      </c>
      <c r="P435" s="97">
        <f t="shared" si="13"/>
        <v>1.0108043217286815</v>
      </c>
      <c r="Q435" s="93"/>
      <c r="R435" t="s">
        <v>494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327</v>
      </c>
      <c r="B436">
        <v>2</v>
      </c>
      <c r="C436" s="93">
        <v>2025</v>
      </c>
      <c r="D436" t="s">
        <v>148</v>
      </c>
      <c r="E436">
        <v>5</v>
      </c>
      <c r="F436" s="97">
        <v>16.729800000000001</v>
      </c>
      <c r="G436" s="98">
        <v>16.4985</v>
      </c>
      <c r="H436" s="98">
        <v>0.495</v>
      </c>
      <c r="I436" s="99">
        <v>0.46727272727272917</v>
      </c>
      <c r="J436" s="97">
        <v>15.013500000000001</v>
      </c>
      <c r="K436" s="97">
        <v>17.983499999999999</v>
      </c>
      <c r="L436" t="s">
        <v>493</v>
      </c>
      <c r="M436" s="93"/>
      <c r="O436" s="97">
        <f t="shared" si="12"/>
        <v>1.4019456314210441</v>
      </c>
      <c r="P436" s="97">
        <f t="shared" si="13"/>
        <v>1.4019456314210441</v>
      </c>
      <c r="Q436" s="93"/>
      <c r="R436" t="s">
        <v>494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327</v>
      </c>
      <c r="B437">
        <v>3</v>
      </c>
      <c r="C437" s="93">
        <v>2025</v>
      </c>
      <c r="D437" t="s">
        <v>154</v>
      </c>
      <c r="E437">
        <v>1</v>
      </c>
      <c r="F437" s="97">
        <v>46.2819</v>
      </c>
      <c r="G437" s="98">
        <v>45.509599999999999</v>
      </c>
      <c r="H437" s="98">
        <v>1.3653</v>
      </c>
      <c r="I437" s="99">
        <v>0.56566322419981052</v>
      </c>
      <c r="J437" s="97">
        <v>41.413699999999999</v>
      </c>
      <c r="K437" s="97">
        <v>49.605499999999999</v>
      </c>
      <c r="L437" t="s">
        <v>493</v>
      </c>
      <c r="M437" s="93"/>
      <c r="O437" s="97">
        <f t="shared" si="12"/>
        <v>1.6970045880429652</v>
      </c>
      <c r="P437" s="97">
        <f t="shared" si="13"/>
        <v>1.6970045880429652</v>
      </c>
      <c r="Q437" s="93"/>
      <c r="R437" t="s">
        <v>494</v>
      </c>
      <c r="S437" t="str">
        <f>IF($W437&lt;&gt;"NAO ACEITO","",COUNTIFS($W$2:$W437,"NAO ACEITO"))</f>
        <v/>
      </c>
      <c r="T437">
        <f>IF($B437="","",IF(COUNTIF($B$2:$B437,$B437)=1,MAX($T$1:$T436)+1,""))</f>
        <v>6</v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327</v>
      </c>
      <c r="B438">
        <v>3</v>
      </c>
      <c r="C438" s="93">
        <v>2025</v>
      </c>
      <c r="D438" t="s">
        <v>154</v>
      </c>
      <c r="E438">
        <v>2</v>
      </c>
      <c r="F438" s="97">
        <v>46.5152</v>
      </c>
      <c r="G438" s="98">
        <v>45.857100000000003</v>
      </c>
      <c r="H438" s="98">
        <v>1.3756999999999999</v>
      </c>
      <c r="I438" s="99">
        <v>0.47837464563494764</v>
      </c>
      <c r="J438" s="97">
        <v>41.73</v>
      </c>
      <c r="K438" s="97">
        <v>49.984200000000001</v>
      </c>
      <c r="L438" t="s">
        <v>493</v>
      </c>
      <c r="M438" s="93"/>
      <c r="O438" s="97">
        <f t="shared" si="12"/>
        <v>1.4351103754925572</v>
      </c>
      <c r="P438" s="97">
        <f t="shared" si="13"/>
        <v>1.4351103754925572</v>
      </c>
      <c r="Q438" s="93"/>
      <c r="R438" t="s">
        <v>494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327</v>
      </c>
      <c r="B439">
        <v>3</v>
      </c>
      <c r="C439" s="93">
        <v>2025</v>
      </c>
      <c r="D439" t="s">
        <v>154</v>
      </c>
      <c r="E439">
        <v>3</v>
      </c>
      <c r="F439" s="97">
        <v>44.966500000000003</v>
      </c>
      <c r="G439" s="98">
        <v>44.703099999999999</v>
      </c>
      <c r="H439" s="98">
        <v>1.3411</v>
      </c>
      <c r="I439" s="99">
        <v>0.19640593542614593</v>
      </c>
      <c r="J439" s="97">
        <v>40.6798</v>
      </c>
      <c r="K439" s="97">
        <v>48.726399999999998</v>
      </c>
      <c r="L439" t="s">
        <v>493</v>
      </c>
      <c r="M439" s="93"/>
      <c r="O439" s="97">
        <f t="shared" si="12"/>
        <v>0.58922088177330945</v>
      </c>
      <c r="P439" s="97">
        <f t="shared" si="13"/>
        <v>0.58922088177330945</v>
      </c>
      <c r="Q439" s="93"/>
      <c r="R439" t="s">
        <v>494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327</v>
      </c>
      <c r="B440">
        <v>3</v>
      </c>
      <c r="C440" s="93">
        <v>2025</v>
      </c>
      <c r="D440" t="s">
        <v>154</v>
      </c>
      <c r="E440">
        <v>4</v>
      </c>
      <c r="F440" s="97">
        <v>46.796799999999998</v>
      </c>
      <c r="G440" s="98">
        <v>45.504899999999999</v>
      </c>
      <c r="H440" s="98">
        <v>1.3651</v>
      </c>
      <c r="I440" s="99">
        <v>0.94637755475789198</v>
      </c>
      <c r="J440" s="97">
        <v>41.409599999999998</v>
      </c>
      <c r="K440" s="97">
        <v>49.600200000000001</v>
      </c>
      <c r="L440" t="s">
        <v>493</v>
      </c>
      <c r="M440" s="93"/>
      <c r="O440" s="97">
        <f t="shared" si="12"/>
        <v>2.8390349171188123</v>
      </c>
      <c r="P440" s="97">
        <f t="shared" si="13"/>
        <v>2.8390349171188123</v>
      </c>
      <c r="Q440" s="93"/>
      <c r="R440" t="s">
        <v>494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327</v>
      </c>
      <c r="B441">
        <v>3</v>
      </c>
      <c r="C441" s="93">
        <v>2025</v>
      </c>
      <c r="D441" t="s">
        <v>154</v>
      </c>
      <c r="E441">
        <v>5</v>
      </c>
      <c r="F441" s="97">
        <v>45.003900000000002</v>
      </c>
      <c r="G441" s="98">
        <v>44.541699999999999</v>
      </c>
      <c r="H441" s="98">
        <v>1.3363</v>
      </c>
      <c r="I441" s="99">
        <v>0.34588041607423692</v>
      </c>
      <c r="J441" s="97">
        <v>40.532800000000002</v>
      </c>
      <c r="K441" s="97">
        <v>48.550600000000003</v>
      </c>
      <c r="L441" t="s">
        <v>493</v>
      </c>
      <c r="M441" s="93"/>
      <c r="O441" s="97">
        <f t="shared" si="12"/>
        <v>1.0376792982755549</v>
      </c>
      <c r="P441" s="97">
        <f t="shared" si="13"/>
        <v>1.0376792982755549</v>
      </c>
      <c r="Q441" s="93"/>
      <c r="R441" t="s">
        <v>494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327</v>
      </c>
      <c r="B442">
        <v>3</v>
      </c>
      <c r="C442" s="93">
        <v>2025</v>
      </c>
      <c r="D442" t="s">
        <v>153</v>
      </c>
      <c r="E442">
        <v>1</v>
      </c>
      <c r="F442" s="97">
        <v>15.5825</v>
      </c>
      <c r="G442" s="98">
        <v>15.408799999999999</v>
      </c>
      <c r="H442" s="98">
        <v>0.46229999999999999</v>
      </c>
      <c r="I442" s="99">
        <v>0.37573004542504906</v>
      </c>
      <c r="J442" s="97">
        <v>14.0219</v>
      </c>
      <c r="K442" s="97">
        <v>16.7957</v>
      </c>
      <c r="L442" t="s">
        <v>493</v>
      </c>
      <c r="M442" s="93"/>
      <c r="O442" s="97">
        <f t="shared" si="12"/>
        <v>1.1272779191111586</v>
      </c>
      <c r="P442" s="97">
        <f t="shared" si="13"/>
        <v>1.1272779191111586</v>
      </c>
      <c r="Q442" s="93"/>
      <c r="R442" t="s">
        <v>494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327</v>
      </c>
      <c r="B443">
        <v>3</v>
      </c>
      <c r="C443" s="93">
        <v>2025</v>
      </c>
      <c r="D443" t="s">
        <v>153</v>
      </c>
      <c r="E443">
        <v>2</v>
      </c>
      <c r="F443" s="97">
        <v>15.5105</v>
      </c>
      <c r="G443" s="98">
        <v>15.3691</v>
      </c>
      <c r="H443" s="98">
        <v>0.46110000000000001</v>
      </c>
      <c r="I443" s="99">
        <v>0.3066579917588394</v>
      </c>
      <c r="J443" s="97">
        <v>13.985799999999999</v>
      </c>
      <c r="K443" s="97">
        <v>16.752400000000002</v>
      </c>
      <c r="L443" t="s">
        <v>493</v>
      </c>
      <c r="M443" s="93"/>
      <c r="O443" s="97">
        <f t="shared" si="12"/>
        <v>0.92002784808479909</v>
      </c>
      <c r="P443" s="97">
        <f t="shared" si="13"/>
        <v>0.92002784808479909</v>
      </c>
      <c r="Q443" s="93"/>
      <c r="R443" t="s">
        <v>494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327</v>
      </c>
      <c r="B444">
        <v>3</v>
      </c>
      <c r="C444" s="93">
        <v>2025</v>
      </c>
      <c r="D444" t="s">
        <v>153</v>
      </c>
      <c r="E444">
        <v>3</v>
      </c>
      <c r="F444" s="97">
        <v>15.8108</v>
      </c>
      <c r="G444" s="98">
        <v>15.7682</v>
      </c>
      <c r="H444" s="98">
        <v>0.47299999999999998</v>
      </c>
      <c r="I444" s="99">
        <v>9.0063424947146295E-2</v>
      </c>
      <c r="J444" s="97">
        <v>14.3492</v>
      </c>
      <c r="K444" s="97">
        <v>17.187200000000001</v>
      </c>
      <c r="L444" t="s">
        <v>493</v>
      </c>
      <c r="M444" s="93"/>
      <c r="O444" s="97">
        <f t="shared" si="12"/>
        <v>0.27016400096396664</v>
      </c>
      <c r="P444" s="97">
        <f t="shared" si="13"/>
        <v>0.27016400096396664</v>
      </c>
      <c r="Q444" s="93"/>
      <c r="R444" t="s">
        <v>494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327</v>
      </c>
      <c r="B445">
        <v>3</v>
      </c>
      <c r="C445" s="93">
        <v>2025</v>
      </c>
      <c r="D445" t="s">
        <v>153</v>
      </c>
      <c r="E445">
        <v>4</v>
      </c>
      <c r="F445" s="97">
        <v>15.5738</v>
      </c>
      <c r="G445" s="98">
        <v>15.5184</v>
      </c>
      <c r="H445" s="98">
        <v>0.46560000000000001</v>
      </c>
      <c r="I445" s="99">
        <v>0.11898625429553385</v>
      </c>
      <c r="J445" s="97">
        <v>14.121600000000001</v>
      </c>
      <c r="K445" s="97">
        <v>16.915199999999999</v>
      </c>
      <c r="L445" t="s">
        <v>493</v>
      </c>
      <c r="M445" s="93"/>
      <c r="O445" s="97">
        <f t="shared" si="12"/>
        <v>0.35699556655325654</v>
      </c>
      <c r="P445" s="97">
        <f t="shared" si="13"/>
        <v>0.35699556655325654</v>
      </c>
      <c r="Q445" s="93"/>
      <c r="R445" t="s">
        <v>494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327</v>
      </c>
      <c r="B446">
        <v>3</v>
      </c>
      <c r="C446" s="93">
        <v>2025</v>
      </c>
      <c r="D446" t="s">
        <v>153</v>
      </c>
      <c r="E446">
        <v>5</v>
      </c>
      <c r="F446" s="97">
        <v>15.791399999999999</v>
      </c>
      <c r="G446" s="98">
        <v>15.6035</v>
      </c>
      <c r="H446" s="98">
        <v>0.46810000000000002</v>
      </c>
      <c r="I446" s="99">
        <v>0.40140995513778904</v>
      </c>
      <c r="J446" s="97">
        <v>14.199199999999999</v>
      </c>
      <c r="K446" s="97">
        <v>17.0078</v>
      </c>
      <c r="L446" t="s">
        <v>493</v>
      </c>
      <c r="M446" s="93"/>
      <c r="O446" s="97">
        <f t="shared" si="12"/>
        <v>1.2042170025955656</v>
      </c>
      <c r="P446" s="97">
        <f t="shared" si="13"/>
        <v>1.2042170025955656</v>
      </c>
      <c r="Q446" s="93"/>
      <c r="R446" t="s">
        <v>494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327</v>
      </c>
      <c r="B447">
        <v>3</v>
      </c>
      <c r="C447" s="93">
        <v>2025</v>
      </c>
      <c r="D447" t="s">
        <v>156</v>
      </c>
      <c r="E447">
        <v>1</v>
      </c>
      <c r="F447" s="97">
        <v>30.477399999999999</v>
      </c>
      <c r="G447" s="98">
        <v>30.251000000000001</v>
      </c>
      <c r="H447" s="98">
        <v>0.90749999999999997</v>
      </c>
      <c r="I447" s="99">
        <v>0.24947658402203654</v>
      </c>
      <c r="J447" s="97">
        <v>27.528500000000001</v>
      </c>
      <c r="K447" s="97">
        <v>32.973500000000001</v>
      </c>
      <c r="L447" t="s">
        <v>493</v>
      </c>
      <c r="M447" s="93"/>
      <c r="O447" s="97">
        <f t="shared" si="12"/>
        <v>0.74840501140457549</v>
      </c>
      <c r="P447" s="97">
        <f t="shared" si="13"/>
        <v>0.74840501140457549</v>
      </c>
      <c r="Q447" s="93"/>
      <c r="R447" t="s">
        <v>494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327</v>
      </c>
      <c r="B448">
        <v>3</v>
      </c>
      <c r="C448" s="93">
        <v>2025</v>
      </c>
      <c r="D448" t="s">
        <v>156</v>
      </c>
      <c r="E448">
        <v>2</v>
      </c>
      <c r="F448" s="97">
        <v>30.848600000000001</v>
      </c>
      <c r="G448" s="98">
        <v>30.641999999999999</v>
      </c>
      <c r="H448" s="98">
        <v>0.91930000000000001</v>
      </c>
      <c r="I448" s="99">
        <v>0.22473621233547447</v>
      </c>
      <c r="J448" s="97">
        <v>27.8841</v>
      </c>
      <c r="K448" s="97">
        <v>33.399900000000002</v>
      </c>
      <c r="L448" t="s">
        <v>493</v>
      </c>
      <c r="M448" s="93"/>
      <c r="O448" s="97">
        <f t="shared" si="12"/>
        <v>0.67423797402258878</v>
      </c>
      <c r="P448" s="97">
        <f t="shared" si="13"/>
        <v>0.67423797402258878</v>
      </c>
      <c r="Q448" s="93"/>
      <c r="R448" t="s">
        <v>494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327</v>
      </c>
      <c r="B449">
        <v>3</v>
      </c>
      <c r="C449" s="93">
        <v>2025</v>
      </c>
      <c r="D449" t="s">
        <v>156</v>
      </c>
      <c r="E449">
        <v>3</v>
      </c>
      <c r="F449" s="97">
        <v>30.678899999999999</v>
      </c>
      <c r="G449" s="98">
        <v>30.4892</v>
      </c>
      <c r="H449" s="98">
        <v>0.91469999999999996</v>
      </c>
      <c r="I449" s="99">
        <v>0.20739040122444347</v>
      </c>
      <c r="J449" s="97">
        <v>27.745100000000001</v>
      </c>
      <c r="K449" s="97">
        <v>33.2333</v>
      </c>
      <c r="L449" t="s">
        <v>493</v>
      </c>
      <c r="M449" s="93"/>
      <c r="O449" s="97">
        <f t="shared" si="12"/>
        <v>0.62218752869868155</v>
      </c>
      <c r="P449" s="97">
        <f t="shared" si="13"/>
        <v>0.62218752869868155</v>
      </c>
      <c r="Q449" s="93"/>
      <c r="R449" t="s">
        <v>494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327</v>
      </c>
      <c r="B450">
        <v>3</v>
      </c>
      <c r="C450" s="93">
        <v>2025</v>
      </c>
      <c r="D450" t="s">
        <v>156</v>
      </c>
      <c r="E450">
        <v>4</v>
      </c>
      <c r="F450" s="97">
        <v>30.426600000000001</v>
      </c>
      <c r="G450" s="98">
        <v>30.257000000000001</v>
      </c>
      <c r="H450" s="98">
        <v>0.90769999999999995</v>
      </c>
      <c r="I450" s="99">
        <v>0.18684587418750589</v>
      </c>
      <c r="J450" s="97">
        <v>27.533899999999999</v>
      </c>
      <c r="K450" s="97">
        <v>32.9801</v>
      </c>
      <c r="L450" t="s">
        <v>493</v>
      </c>
      <c r="M450" s="93"/>
      <c r="O450" s="97">
        <f t="shared" ref="O450:O466" si="14">IFERROR((F450-G450)/G450*100,"")</f>
        <v>0.56053144726839765</v>
      </c>
      <c r="P450" s="97">
        <f t="shared" ref="P450:P466" si="15">IF(O450="","",ABS(O450))</f>
        <v>0.56053144726839765</v>
      </c>
      <c r="Q450" s="93"/>
      <c r="R450" t="s">
        <v>494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327</v>
      </c>
      <c r="B451">
        <v>3</v>
      </c>
      <c r="C451" s="93">
        <v>2025</v>
      </c>
      <c r="D451" t="s">
        <v>156</v>
      </c>
      <c r="E451">
        <v>5</v>
      </c>
      <c r="F451" s="97">
        <v>30.452100000000002</v>
      </c>
      <c r="G451" s="98">
        <v>30.2425</v>
      </c>
      <c r="H451" s="98">
        <v>0.9073</v>
      </c>
      <c r="I451" s="99">
        <v>0.23101509974650258</v>
      </c>
      <c r="J451" s="97">
        <v>27.520600000000002</v>
      </c>
      <c r="K451" s="97">
        <v>32.964399999999998</v>
      </c>
      <c r="L451" t="s">
        <v>493</v>
      </c>
      <c r="M451" s="93"/>
      <c r="O451" s="97">
        <f t="shared" si="14"/>
        <v>0.69306439613127813</v>
      </c>
      <c r="P451" s="97">
        <f t="shared" si="15"/>
        <v>0.69306439613127813</v>
      </c>
      <c r="Q451" s="93"/>
      <c r="R451" t="s">
        <v>494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327</v>
      </c>
      <c r="B452">
        <v>3</v>
      </c>
      <c r="C452" s="93">
        <v>2025</v>
      </c>
      <c r="D452" t="s">
        <v>155</v>
      </c>
      <c r="E452">
        <v>1</v>
      </c>
      <c r="F452" s="97">
        <v>87.792400000000001</v>
      </c>
      <c r="G452" s="98">
        <v>87.053399999999996</v>
      </c>
      <c r="H452" s="98">
        <v>2.6116000000000001</v>
      </c>
      <c r="I452" s="99">
        <v>0.28296829529790329</v>
      </c>
      <c r="J452" s="97">
        <v>79.218599999999995</v>
      </c>
      <c r="K452" s="97">
        <v>94.888199999999998</v>
      </c>
      <c r="L452" t="s">
        <v>493</v>
      </c>
      <c r="M452" s="93"/>
      <c r="O452" s="97">
        <f t="shared" si="14"/>
        <v>0.84890423579091034</v>
      </c>
      <c r="P452" s="97">
        <f t="shared" si="15"/>
        <v>0.84890423579091034</v>
      </c>
      <c r="Q452" s="93"/>
      <c r="R452" t="s">
        <v>494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327</v>
      </c>
      <c r="B453">
        <v>3</v>
      </c>
      <c r="C453" s="93">
        <v>2025</v>
      </c>
      <c r="D453" t="s">
        <v>155</v>
      </c>
      <c r="E453">
        <v>2</v>
      </c>
      <c r="F453" s="97">
        <v>87.811400000000006</v>
      </c>
      <c r="G453" s="98">
        <v>87.237700000000004</v>
      </c>
      <c r="H453" s="98">
        <v>2.6171000000000002</v>
      </c>
      <c r="I453" s="99">
        <v>0.21921210500172034</v>
      </c>
      <c r="J453" s="97">
        <v>79.386399999999995</v>
      </c>
      <c r="K453" s="97">
        <v>95.088999999999999</v>
      </c>
      <c r="L453" t="s">
        <v>493</v>
      </c>
      <c r="M453" s="93"/>
      <c r="O453" s="97">
        <f t="shared" si="14"/>
        <v>0.65762852528207683</v>
      </c>
      <c r="P453" s="97">
        <f t="shared" si="15"/>
        <v>0.65762852528207683</v>
      </c>
      <c r="Q453" s="93"/>
      <c r="R453" t="s">
        <v>494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327</v>
      </c>
      <c r="B454">
        <v>3</v>
      </c>
      <c r="C454" s="93">
        <v>2025</v>
      </c>
      <c r="D454" t="s">
        <v>155</v>
      </c>
      <c r="E454">
        <v>3</v>
      </c>
      <c r="F454" s="97">
        <v>88.193100000000001</v>
      </c>
      <c r="G454" s="98">
        <v>87.185599999999994</v>
      </c>
      <c r="H454" s="98">
        <v>2.6156000000000001</v>
      </c>
      <c r="I454" s="99">
        <v>0.38518886679920755</v>
      </c>
      <c r="J454" s="97">
        <v>79.338800000000006</v>
      </c>
      <c r="K454" s="97">
        <v>95.032399999999996</v>
      </c>
      <c r="L454" t="s">
        <v>493</v>
      </c>
      <c r="M454" s="93"/>
      <c r="O454" s="97">
        <f t="shared" si="14"/>
        <v>1.1555807381035486</v>
      </c>
      <c r="P454" s="97">
        <f t="shared" si="15"/>
        <v>1.1555807381035486</v>
      </c>
      <c r="Q454" s="93"/>
      <c r="R454" t="s">
        <v>494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327</v>
      </c>
      <c r="B455">
        <v>3</v>
      </c>
      <c r="C455" s="93">
        <v>2025</v>
      </c>
      <c r="D455" t="s">
        <v>155</v>
      </c>
      <c r="E455">
        <v>4</v>
      </c>
      <c r="F455" s="97">
        <v>88.797799999999995</v>
      </c>
      <c r="G455" s="98">
        <v>87.886099999999999</v>
      </c>
      <c r="H455" s="98">
        <v>2.6366000000000001</v>
      </c>
      <c r="I455" s="99">
        <v>0.34578623985435641</v>
      </c>
      <c r="J455" s="97">
        <v>79.976299999999995</v>
      </c>
      <c r="K455" s="97">
        <v>95.795900000000003</v>
      </c>
      <c r="L455" t="s">
        <v>493</v>
      </c>
      <c r="M455" s="93"/>
      <c r="O455" s="97">
        <f t="shared" si="14"/>
        <v>1.0373654081817218</v>
      </c>
      <c r="P455" s="97">
        <f t="shared" si="15"/>
        <v>1.0373654081817218</v>
      </c>
      <c r="Q455" s="93"/>
      <c r="R455" t="s">
        <v>494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327</v>
      </c>
      <c r="B456">
        <v>3</v>
      </c>
      <c r="C456" s="93">
        <v>2025</v>
      </c>
      <c r="D456" t="s">
        <v>155</v>
      </c>
      <c r="E456">
        <v>5</v>
      </c>
      <c r="F456" s="97">
        <v>86.980999999999995</v>
      </c>
      <c r="G456" s="98">
        <v>85.979100000000003</v>
      </c>
      <c r="H456" s="98">
        <v>2.5794000000000001</v>
      </c>
      <c r="I456" s="99">
        <v>0.38842366441807863</v>
      </c>
      <c r="J456" s="97">
        <v>78.240899999999996</v>
      </c>
      <c r="K456" s="97">
        <v>93.717299999999994</v>
      </c>
      <c r="L456" t="s">
        <v>493</v>
      </c>
      <c r="M456" s="93"/>
      <c r="O456" s="97">
        <f t="shared" si="14"/>
        <v>1.1652831909149921</v>
      </c>
      <c r="P456" s="97">
        <f t="shared" si="15"/>
        <v>1.1652831909149921</v>
      </c>
      <c r="Q456" s="93"/>
      <c r="R456" t="s">
        <v>494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327</v>
      </c>
      <c r="B457">
        <v>3</v>
      </c>
      <c r="C457" s="93">
        <v>2025</v>
      </c>
      <c r="D457" t="s">
        <v>151</v>
      </c>
      <c r="E457">
        <v>1</v>
      </c>
      <c r="F457" s="97">
        <v>5.2557999999999998</v>
      </c>
      <c r="G457" s="98">
        <v>5.1936999999999998</v>
      </c>
      <c r="H457" s="98">
        <v>0.15579999999999999</v>
      </c>
      <c r="I457" s="99">
        <v>0.39858793324775382</v>
      </c>
      <c r="J457" s="97">
        <v>4.7263000000000002</v>
      </c>
      <c r="K457" s="97">
        <v>5.6611000000000002</v>
      </c>
      <c r="L457" t="s">
        <v>493</v>
      </c>
      <c r="M457" s="93"/>
      <c r="O457" s="97">
        <f t="shared" si="14"/>
        <v>1.1956793807882635</v>
      </c>
      <c r="P457" s="97">
        <f t="shared" si="15"/>
        <v>1.1956793807882635</v>
      </c>
      <c r="Q457" s="93"/>
      <c r="R457" t="s">
        <v>494</v>
      </c>
      <c r="S457" t="str">
        <f>IF($W457&lt;&gt;"NAO ACEITO","",COUNTIFS($W$2:$W457,"NAO ACEITO"))</f>
        <v/>
      </c>
      <c r="T457" t="str">
        <f>IF($B457="","",IF(COUNTIF($B$2:$B457,$B457)=1,MAX($T$1:$T456)+1,""))</f>
        <v/>
      </c>
      <c r="U457" t="str">
        <f>IF($D457="","",IF(COUNTIF($D$2:$D457,$D457)=1,MAX($U$1:$U456)+1,""))</f>
        <v/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327</v>
      </c>
      <c r="B458">
        <v>3</v>
      </c>
      <c r="C458" s="93">
        <v>2025</v>
      </c>
      <c r="D458" t="s">
        <v>151</v>
      </c>
      <c r="E458">
        <v>2</v>
      </c>
      <c r="F458" s="97">
        <v>5.2087000000000003</v>
      </c>
      <c r="G458" s="98">
        <v>5.1548999999999996</v>
      </c>
      <c r="H458" s="98">
        <v>0.15459999999999999</v>
      </c>
      <c r="I458" s="99">
        <v>0.34799482535576159</v>
      </c>
      <c r="J458" s="97">
        <v>4.6910999999999996</v>
      </c>
      <c r="K458" s="97">
        <v>5.6186999999999996</v>
      </c>
      <c r="L458" t="s">
        <v>493</v>
      </c>
      <c r="M458" s="93"/>
      <c r="O458" s="97">
        <f t="shared" si="14"/>
        <v>1.043667190440178</v>
      </c>
      <c r="P458" s="97">
        <f t="shared" si="15"/>
        <v>1.043667190440178</v>
      </c>
      <c r="Q458" s="93"/>
      <c r="R458" t="s">
        <v>494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327</v>
      </c>
      <c r="B459">
        <v>3</v>
      </c>
      <c r="C459" s="93">
        <v>2025</v>
      </c>
      <c r="D459" t="s">
        <v>151</v>
      </c>
      <c r="E459">
        <v>3</v>
      </c>
      <c r="F459" s="97">
        <v>5.1933999999999996</v>
      </c>
      <c r="G459" s="98">
        <v>5.1717000000000004</v>
      </c>
      <c r="H459" s="98">
        <v>0.1552</v>
      </c>
      <c r="I459" s="99">
        <v>0.1398195876288606</v>
      </c>
      <c r="J459" s="97">
        <v>4.7061000000000002</v>
      </c>
      <c r="K459" s="97">
        <v>5.6372999999999998</v>
      </c>
      <c r="L459" t="s">
        <v>493</v>
      </c>
      <c r="M459" s="93"/>
      <c r="O459" s="97">
        <f t="shared" si="14"/>
        <v>0.41959123692401268</v>
      </c>
      <c r="P459" s="97">
        <f t="shared" si="15"/>
        <v>0.41959123692401268</v>
      </c>
      <c r="Q459" s="93"/>
      <c r="R459" t="s">
        <v>494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327</v>
      </c>
      <c r="B460">
        <v>3</v>
      </c>
      <c r="C460" s="93">
        <v>2025</v>
      </c>
      <c r="D460" t="s">
        <v>151</v>
      </c>
      <c r="E460">
        <v>4</v>
      </c>
      <c r="F460" s="97">
        <v>5.2118000000000002</v>
      </c>
      <c r="G460" s="98">
        <v>5.1542000000000003</v>
      </c>
      <c r="H460" s="98">
        <v>0.15459999999999999</v>
      </c>
      <c r="I460" s="99">
        <v>0.37257438551099531</v>
      </c>
      <c r="J460" s="97">
        <v>4.6904000000000003</v>
      </c>
      <c r="K460" s="97">
        <v>5.6180000000000003</v>
      </c>
      <c r="L460" t="s">
        <v>493</v>
      </c>
      <c r="M460" s="93"/>
      <c r="O460" s="97">
        <f t="shared" si="14"/>
        <v>1.1175352140002304</v>
      </c>
      <c r="P460" s="97">
        <f t="shared" si="15"/>
        <v>1.1175352140002304</v>
      </c>
      <c r="Q460" s="93"/>
      <c r="R460" t="s">
        <v>494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327</v>
      </c>
      <c r="B461">
        <v>3</v>
      </c>
      <c r="C461" s="93">
        <v>2025</v>
      </c>
      <c r="D461" t="s">
        <v>151</v>
      </c>
      <c r="E461">
        <v>5</v>
      </c>
      <c r="F461" s="97">
        <v>5.0838000000000001</v>
      </c>
      <c r="G461" s="98">
        <v>5.0321999999999996</v>
      </c>
      <c r="H461" s="98">
        <v>0.151</v>
      </c>
      <c r="I461" s="99">
        <v>0.34172185430463931</v>
      </c>
      <c r="J461" s="97">
        <v>4.5792000000000002</v>
      </c>
      <c r="K461" s="97">
        <v>5.4851999999999999</v>
      </c>
      <c r="L461" t="s">
        <v>493</v>
      </c>
      <c r="M461" s="93"/>
      <c r="O461" s="97">
        <f t="shared" si="14"/>
        <v>1.0253964468820902</v>
      </c>
      <c r="P461" s="97">
        <f t="shared" si="15"/>
        <v>1.0253964468820902</v>
      </c>
      <c r="Q461" s="93"/>
      <c r="R461" t="s">
        <v>494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327</v>
      </c>
      <c r="B462">
        <v>3</v>
      </c>
      <c r="C462" s="93">
        <v>2025</v>
      </c>
      <c r="D462" t="s">
        <v>148</v>
      </c>
      <c r="E462">
        <v>1</v>
      </c>
      <c r="F462" s="97">
        <v>16.451000000000001</v>
      </c>
      <c r="G462" s="98">
        <v>16.38</v>
      </c>
      <c r="H462" s="98">
        <v>0.4914</v>
      </c>
      <c r="I462" s="99">
        <v>0.14448514448514754</v>
      </c>
      <c r="J462" s="97">
        <v>14.905799999999999</v>
      </c>
      <c r="K462" s="97">
        <v>17.854199999999999</v>
      </c>
      <c r="L462" t="s">
        <v>493</v>
      </c>
      <c r="M462" s="93"/>
      <c r="O462" s="97">
        <f t="shared" si="14"/>
        <v>0.43345543345544268</v>
      </c>
      <c r="P462" s="97">
        <f t="shared" si="15"/>
        <v>0.43345543345544268</v>
      </c>
      <c r="Q462" s="93"/>
      <c r="R462" t="s">
        <v>494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 t="str">
        <f>IF($D462="","",IF(COUNTIF($D$2:$D462,$D462)=1,MAX($U$1:$U461)+1,""))</f>
        <v/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327</v>
      </c>
      <c r="B463">
        <v>3</v>
      </c>
      <c r="C463" s="93">
        <v>2025</v>
      </c>
      <c r="D463" t="s">
        <v>148</v>
      </c>
      <c r="E463">
        <v>2</v>
      </c>
      <c r="F463" s="97">
        <v>16.7226</v>
      </c>
      <c r="G463" s="98">
        <v>16.589099999999998</v>
      </c>
      <c r="H463" s="98">
        <v>0.49769999999999998</v>
      </c>
      <c r="I463" s="99">
        <v>0.26823387582881558</v>
      </c>
      <c r="J463" s="97">
        <v>15.096</v>
      </c>
      <c r="K463" s="97">
        <v>18.0822</v>
      </c>
      <c r="L463" t="s">
        <v>493</v>
      </c>
      <c r="M463" s="93"/>
      <c r="O463" s="97">
        <f t="shared" si="14"/>
        <v>0.80474528455432504</v>
      </c>
      <c r="P463" s="97">
        <f t="shared" si="15"/>
        <v>0.80474528455432504</v>
      </c>
      <c r="Q463" s="93"/>
      <c r="R463" t="s">
        <v>494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327</v>
      </c>
      <c r="B464">
        <v>3</v>
      </c>
      <c r="C464" s="93">
        <v>2025</v>
      </c>
      <c r="D464" t="s">
        <v>148</v>
      </c>
      <c r="E464">
        <v>3</v>
      </c>
      <c r="F464" s="97">
        <v>16.326699999999999</v>
      </c>
      <c r="G464" s="98">
        <v>16.206499999999998</v>
      </c>
      <c r="H464" s="98">
        <v>0.48620000000000002</v>
      </c>
      <c r="I464" s="99">
        <v>0.24722336487042476</v>
      </c>
      <c r="J464" s="97">
        <v>14.7479</v>
      </c>
      <c r="K464" s="97">
        <v>17.665099999999999</v>
      </c>
      <c r="L464" t="s">
        <v>493</v>
      </c>
      <c r="M464" s="93"/>
      <c r="O464" s="97">
        <f t="shared" si="14"/>
        <v>0.74167772190170944</v>
      </c>
      <c r="P464" s="97">
        <f t="shared" si="15"/>
        <v>0.74167772190170944</v>
      </c>
      <c r="Q464" s="93"/>
      <c r="R464" t="s">
        <v>494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327</v>
      </c>
      <c r="B465">
        <v>3</v>
      </c>
      <c r="C465" s="93">
        <v>2025</v>
      </c>
      <c r="D465" t="s">
        <v>148</v>
      </c>
      <c r="E465">
        <v>4</v>
      </c>
      <c r="F465" s="97">
        <v>16.5411</v>
      </c>
      <c r="G465" s="98">
        <v>16.4465</v>
      </c>
      <c r="H465" s="98">
        <v>0.49340000000000001</v>
      </c>
      <c r="I465" s="99">
        <v>0.19173084718281272</v>
      </c>
      <c r="J465" s="97">
        <v>14.9663</v>
      </c>
      <c r="K465" s="97">
        <v>17.9267</v>
      </c>
      <c r="L465" t="s">
        <v>493</v>
      </c>
      <c r="M465" s="93"/>
      <c r="O465" s="97">
        <f t="shared" si="14"/>
        <v>0.57519837047395983</v>
      </c>
      <c r="P465" s="97">
        <f t="shared" si="15"/>
        <v>0.57519837047395983</v>
      </c>
      <c r="Q465" s="93"/>
      <c r="R465" t="s">
        <v>494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327</v>
      </c>
      <c r="B466">
        <v>3</v>
      </c>
      <c r="C466" s="93">
        <v>2025</v>
      </c>
      <c r="D466" t="s">
        <v>148</v>
      </c>
      <c r="E466">
        <v>5</v>
      </c>
      <c r="F466" s="97">
        <v>16.4589</v>
      </c>
      <c r="G466" s="98">
        <v>16.277200000000001</v>
      </c>
      <c r="H466" s="98">
        <v>0.48830000000000001</v>
      </c>
      <c r="I466" s="99">
        <v>0.3721073110792531</v>
      </c>
      <c r="J466" s="97">
        <v>14.8123</v>
      </c>
      <c r="K466" s="97">
        <v>17.742100000000001</v>
      </c>
      <c r="L466" t="s">
        <v>493</v>
      </c>
      <c r="M466" s="93"/>
      <c r="O466" s="97">
        <f t="shared" si="14"/>
        <v>1.1162853562037656</v>
      </c>
      <c r="P466" s="97">
        <f t="shared" si="15"/>
        <v>1.1162853562037656</v>
      </c>
      <c r="Q466" s="93"/>
      <c r="R466" t="s">
        <v>494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1:24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1:24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1:24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1:24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1:24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1:24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1:24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1:24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1:24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1:24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1:24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1:24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1:24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35" priority="1" stopIfTrue="1">
      <formula>mEQA.PadronizarStatus($L2)="NAO ACEITO"</formula>
    </cfRule>
    <cfRule type="expression" dxfId="34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{26A8CBB5-A65F-4B8F-9F98-BC7CC40CBE8E}</x14:id>
        </ext>
      </extLst>
    </cfRule>
  </conditionalFormatting>
  <conditionalFormatting sqref="Z3">
    <cfRule type="expression" dxfId="33" priority="4" stopIfTrue="1">
      <formula>LEFT($Z$3,4)="BASE"</formula>
    </cfRule>
    <cfRule type="expression" dxfId="32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A8CBB5-A65F-4B8F-9F98-BC7CC40CBE8E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D776-D09A-479A-AD91-26E05AA5BF32}">
  <sheetPr codeName="Planilha20">
    <tabColor rgb="FF263B4D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968</v>
      </c>
    </row>
    <row r="2" spans="1:10" x14ac:dyDescent="0.25">
      <c r="A2" s="91" t="s">
        <v>969</v>
      </c>
    </row>
    <row r="4" spans="1:10" ht="30" customHeight="1" x14ac:dyDescent="0.25">
      <c r="A4" s="103" t="s">
        <v>970</v>
      </c>
      <c r="B4" s="103" t="s">
        <v>316</v>
      </c>
      <c r="C4" s="103" t="s">
        <v>971</v>
      </c>
      <c r="D4" s="103" t="s">
        <v>972</v>
      </c>
      <c r="E4" s="103" t="s">
        <v>467</v>
      </c>
      <c r="F4" s="103" t="s">
        <v>477</v>
      </c>
      <c r="G4" s="103" t="s">
        <v>973</v>
      </c>
    </row>
    <row r="5" spans="1:10" x14ac:dyDescent="0.25">
      <c r="A5" t="str">
        <f>IFERROR(INDEX(EQA.CAP_Dados!$B$2:$B$5000,MATCH(1,EQA.CAP_Dados!$T$2:$T$5000,0)),"")</f>
        <v>FH9-A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25</v>
      </c>
      <c r="D5">
        <f>IF($A5="","",COUNTIF(EQA.CAP_Dados!$B$2:$B$5000,$A5))</f>
        <v>125</v>
      </c>
      <c r="E5">
        <f>IF($A5="","",COUNTIFS(EQA.CAP_Dados!$B$2:$B$5000,$A5,EQA.CAP_Dados!$W$2:$W$5000,"ACEITO"))</f>
        <v>99</v>
      </c>
      <c r="F5">
        <f>IF($A5="","",COUNTIFS(EQA.CAP_Dados!$B$2:$B$5000,$A5,EQA.CAP_Dados!$W$2:$W$5000,"NAO ACEITO"))</f>
        <v>1</v>
      </c>
      <c r="G5" s="105">
        <f t="shared" ref="G5:G12" si="0">IF(OR($A5="",$D5=0),"",$E5/$D5*100)</f>
        <v>79.2</v>
      </c>
    </row>
    <row r="6" spans="1:10" x14ac:dyDescent="0.25">
      <c r="A6" t="str">
        <f>IFERROR(INDEX(EQA.CAP_Dados!$B$2:$B$5000,MATCH(2,EQA.CAP_Dados!$T$2:$T$5000,0)),"")</f>
        <v>FH9-B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25</v>
      </c>
      <c r="D6">
        <f>IF($A6="","",COUNTIF(EQA.CAP_Dados!$B$2:$B$5000,$A6))</f>
        <v>125</v>
      </c>
      <c r="E6">
        <f>IF($A6="","",COUNTIFS(EQA.CAP_Dados!$B$2:$B$5000,$A6,EQA.CAP_Dados!$W$2:$W$5000,"ACEITO"))</f>
        <v>100</v>
      </c>
      <c r="F6">
        <f>IF($A6="","",COUNTIFS(EQA.CAP_Dados!$B$2:$B$5000,$A6,EQA.CAP_Dados!$W$2:$W$5000,"NAO ACEITO"))</f>
        <v>0</v>
      </c>
      <c r="G6" s="105">
        <f t="shared" si="0"/>
        <v>80</v>
      </c>
    </row>
    <row r="7" spans="1:10" x14ac:dyDescent="0.25">
      <c r="A7" t="str">
        <f>IFERROR(INDEX(EQA.CAP_Dados!$B$2:$B$5000,MATCH(3,EQA.CAP_Dados!$T$2:$T$5000,0)),"")</f>
        <v>FH9-C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25</v>
      </c>
      <c r="D7">
        <f>IF($A7="","",COUNTIF(EQA.CAP_Dados!$B$2:$B$5000,$A7))</f>
        <v>125</v>
      </c>
      <c r="E7">
        <f>IF($A7="","",COUNTIFS(EQA.CAP_Dados!$B$2:$B$5000,$A7,EQA.CAP_Dados!$W$2:$W$5000,"ACEITO"))</f>
        <v>100</v>
      </c>
      <c r="F7">
        <f>IF($A7="","",COUNTIFS(EQA.CAP_Dados!$B$2:$B$5000,$A7,EQA.CAP_Dados!$W$2:$W$5000,"NAO ACEITO"))</f>
        <v>0</v>
      </c>
      <c r="G7" s="105">
        <f t="shared" si="0"/>
        <v>80</v>
      </c>
    </row>
    <row r="8" spans="1:10" x14ac:dyDescent="0.25">
      <c r="A8">
        <f>IFERROR(INDEX(EQA.CAP_Dados!$B$2:$B$5000,MATCH(4,EQA.CAP_Dados!$T$2:$T$5000,0)),"")</f>
        <v>1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05">
        <f t="shared" si="0"/>
        <v>100</v>
      </c>
    </row>
    <row r="9" spans="1:10" x14ac:dyDescent="0.25">
      <c r="A9">
        <f>IFERROR(INDEX(EQA.CAP_Dados!$B$2:$B$5000,MATCH(5,EQA.CAP_Dados!$T$2:$T$5000,0)),"")</f>
        <v>2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05">
        <f t="shared" si="0"/>
        <v>100</v>
      </c>
    </row>
    <row r="10" spans="1:10" x14ac:dyDescent="0.25">
      <c r="A10">
        <f>IFERROR(INDEX(EQA.CAP_Dados!$B$2:$B$5000,MATCH(6,EQA.CAP_Dados!$T$2:$T$5000,0)),"")</f>
        <v>3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0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0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SUM(EQA.CAP_Dados!$V$2:$V$5000)</f>
        <v>93</v>
      </c>
      <c r="D13" s="104">
        <f>COUNTA(EQA.CAP_Dados!$B$2:$B$5000)</f>
        <v>465</v>
      </c>
      <c r="E13" s="104">
        <f>COUNTIF(EQA.CAP_Dados!$W$2:$W$5000,"ACEITO")</f>
        <v>389</v>
      </c>
      <c r="F13" s="104">
        <f>COUNTIF(EQA.CAP_Dados!$W$2:$W$5000,"NAO ACEITO")</f>
        <v>1</v>
      </c>
      <c r="G13" s="106">
        <f>IF($D13=0,"",$E13/$D13*100)</f>
        <v>83.655913978494624</v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COUNT(EQA.CAP_Dados!$T$2:$T$5000)</f>
        <v>6</v>
      </c>
    </row>
    <row r="17" spans="1:10" x14ac:dyDescent="0.25">
      <c r="I17" t="s">
        <v>978</v>
      </c>
      <c r="J17">
        <f>COUNT(EQA.CAP_Dados!$U$2:$U$5000)</f>
        <v>29</v>
      </c>
    </row>
    <row r="18" spans="1:10" x14ac:dyDescent="0.25">
      <c r="I18" t="s">
        <v>972</v>
      </c>
      <c r="J18">
        <f>COUNTA(EQA.CAP_Dados!$B$2:$B$5000)</f>
        <v>465</v>
      </c>
    </row>
    <row r="19" spans="1:10" x14ac:dyDescent="0.25">
      <c r="I19" t="s">
        <v>477</v>
      </c>
      <c r="J19">
        <f>COUNTIF(EQA.CAP_Dados!$W$2:$W$5000,"NAO ACEITO")</f>
        <v>1</v>
      </c>
    </row>
    <row r="20" spans="1:10" x14ac:dyDescent="0.25">
      <c r="I20" t="s">
        <v>979</v>
      </c>
      <c r="J20">
        <f>SUM(EQA.CAP_Dados!$X$2:$X$5000)</f>
        <v>1</v>
      </c>
    </row>
    <row r="21" spans="1:10" x14ac:dyDescent="0.25">
      <c r="I21" t="s">
        <v>980</v>
      </c>
      <c r="J21">
        <f>COUNTIF(EQA.CAP_Dados!$W$2:$W$5000,"NAO AVALIADO")</f>
        <v>75</v>
      </c>
    </row>
    <row r="22" spans="1:10" x14ac:dyDescent="0.25">
      <c r="I22" t="s">
        <v>981</v>
      </c>
      <c r="J22">
        <f>SUMPRODUCT((EQA_Base!$A$2:$A$5001="CAP")*(EQA_Base!$E$2:$E$5001="")*(EQA_Base!$D$2:$D$5001&lt;&gt;""))</f>
        <v>15</v>
      </c>
    </row>
    <row r="23" spans="1:10" x14ac:dyDescent="0.25">
      <c r="I23" t="s">
        <v>982</v>
      </c>
      <c r="J23">
        <f>SUMPRODUCT((EQA_Base!$A$2:$A$5001="CAP")*(EQA_Base!$T$2:$T$5001="NAO"))</f>
        <v>90</v>
      </c>
    </row>
    <row r="26" spans="1:10" ht="15.75" x14ac:dyDescent="0.25">
      <c r="A26" s="89" t="s">
        <v>983</v>
      </c>
    </row>
    <row r="27" spans="1:10" ht="30" customHeight="1" x14ac:dyDescent="0.25">
      <c r="A27" s="103" t="s">
        <v>114</v>
      </c>
      <c r="B27" s="103" t="str">
        <f>IF($A5="","",$A5)</f>
        <v>FH9-A 2025</v>
      </c>
      <c r="C27" s="103" t="str">
        <f>IF($A6="","",$A6)</f>
        <v>FH9-B 2025</v>
      </c>
      <c r="D27" s="103" t="str">
        <f>IF($A7="","",$A7)</f>
        <v>FH9-C 2025</v>
      </c>
      <c r="E27" s="103">
        <f>IF($A8="","",$A8)</f>
        <v>1</v>
      </c>
      <c r="F27" s="103">
        <f>IF($A9="","",$A9)</f>
        <v>2</v>
      </c>
      <c r="G27" s="103">
        <f>IF($A10="","",$A10)</f>
        <v>3</v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IFERROR(INDEX(EQA.CAP_Dados!$D$2:$D$5000,MATCH(ROW()-27,EQA.CAP_Dados!$U$2:$U$5000,0)),"")</f>
        <v>Basophils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Basophils Absolute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Eosinophils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Eosinophils Absolute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Hematocrit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Hemoglobin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IG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IG Absolute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Immature Platelet Frac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Lymphs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Lymphs Absolute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MCH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>
        <f>IF(OR($A39="",E$27=""),"",IF(COUNTIFS(EQA.CAP_Dados!$B$2:$B$5000,E$27,EQA.CAP_Dados!$D$2:$D$5000,$A39)=0,"—",COUNTIFS(EQA.CAP_Dados!$B$2:$B$5000,E$27,EQA.CAP_Dados!$D$2:$D$5000,$A39)))</f>
        <v>5</v>
      </c>
      <c r="F39">
        <f>IF(OR($A39="",F$27=""),"",IF(COUNTIFS(EQA.CAP_Dados!$B$2:$B$5000,F$27,EQA.CAP_Dados!$D$2:$D$5000,$A39)=0,"—",COUNTIFS(EQA.CAP_Dados!$B$2:$B$5000,F$27,EQA.CAP_Dados!$D$2:$D$5000,$A39)))</f>
        <v>5</v>
      </c>
      <c r="G39">
        <f>IF(OR($A39="",G$27=""),"",IF(COUNTIFS(EQA.CAP_Dados!$B$2:$B$5000,G$27,EQA.CAP_Dados!$D$2:$D$5000,$A39)=0,"—",COUNTIFS(EQA.CAP_Dados!$B$2:$B$5000,G$27,EQA.CAP_Dados!$D$2:$D$5000,$A39)))</f>
        <v>5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30</v>
      </c>
    </row>
    <row r="40" spans="1:10" x14ac:dyDescent="0.25">
      <c r="A40" t="str">
        <f>IFERROR(INDEX(EQA.CAP_Dados!$D$2:$D$5000,MATCH(ROW()-27,EQA.CAP_Dados!$U$2:$U$5000,0)),"")</f>
        <v>MCHC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MCV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>
        <f>IF(OR($A41="",E$27=""),"",IF(COUNTIFS(EQA.CAP_Dados!$B$2:$B$5000,E$27,EQA.CAP_Dados!$D$2:$D$5000,$A41)=0,"—",COUNTIFS(EQA.CAP_Dados!$B$2:$B$5000,E$27,EQA.CAP_Dados!$D$2:$D$5000,$A41)))</f>
        <v>5</v>
      </c>
      <c r="F41">
        <f>IF(OR($A41="",F$27=""),"",IF(COUNTIFS(EQA.CAP_Dados!$B$2:$B$5000,F$27,EQA.CAP_Dados!$D$2:$D$5000,$A41)=0,"—",COUNTIFS(EQA.CAP_Dados!$B$2:$B$5000,F$27,EQA.CAP_Dados!$D$2:$D$5000,$A41)))</f>
        <v>5</v>
      </c>
      <c r="G41">
        <f>IF(OR($A41="",G$27=""),"",IF(COUNTIFS(EQA.CAP_Dados!$B$2:$B$5000,G$27,EQA.CAP_Dados!$D$2:$D$5000,$A41)=0,"—",COUNTIFS(EQA.CAP_Dados!$B$2:$B$5000,G$27,EQA.CAP_Dados!$D$2:$D$5000,$A41)))</f>
        <v>5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30</v>
      </c>
    </row>
    <row r="42" spans="1:10" x14ac:dyDescent="0.25">
      <c r="A42" t="str">
        <f>IFERROR(INDEX(EQA.CAP_Dados!$D$2:$D$5000,MATCH(ROW()-27,EQA.CAP_Dados!$U$2:$U$5000,0)),"")</f>
        <v>MPV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Monocytes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Monocytes Absolute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Neut/Gran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Neut/Gran Absolute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Platelet Count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RDW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Red Blood Cell Count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White Blood Cell Count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nRBC Absolute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nRBC/100 WBC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HCT</v>
      </c>
      <c r="B53" t="str">
        <f>IF(OR($A53="",B$27=""),"",IF(COUNTIFS(EQA.CAP_Dados!$B$2:$B$5000,B$27,EQA.CAP_Dados!$D$2:$D$5000,$A53)=0,"—",COUNTIFS(EQA.CAP_Dados!$B$2:$B$5000,B$27,EQA.CAP_Dados!$D$2:$D$5000,$A53)))</f>
        <v>—</v>
      </c>
      <c r="C53" t="str">
        <f>IF(OR($A53="",C$27=""),"",IF(COUNTIFS(EQA.CAP_Dados!$B$2:$B$5000,C$27,EQA.CAP_Dados!$D$2:$D$5000,$A53)=0,"—",COUNTIFS(EQA.CAP_Dados!$B$2:$B$5000,C$27,EQA.CAP_Dados!$D$2:$D$5000,$A53)))</f>
        <v>—</v>
      </c>
      <c r="D53" t="str">
        <f>IF(OR($A53="",D$27=""),"",IF(COUNTIFS(EQA.CAP_Dados!$B$2:$B$5000,D$27,EQA.CAP_Dados!$D$2:$D$5000,$A53)=0,"—",COUNTIFS(EQA.CAP_Dados!$B$2:$B$5000,D$27,EQA.CAP_Dados!$D$2:$D$5000,$A53)))</f>
        <v>—</v>
      </c>
      <c r="E53">
        <f>IF(OR($A53="",E$27=""),"",IF(COUNTIFS(EQA.CAP_Dados!$B$2:$B$5000,E$27,EQA.CAP_Dados!$D$2:$D$5000,$A53)=0,"—",COUNTIFS(EQA.CAP_Dados!$B$2:$B$5000,E$27,EQA.CAP_Dados!$D$2:$D$5000,$A53)))</f>
        <v>5</v>
      </c>
      <c r="F53">
        <f>IF(OR($A53="",F$27=""),"",IF(COUNTIFS(EQA.CAP_Dados!$B$2:$B$5000,F$27,EQA.CAP_Dados!$D$2:$D$5000,$A53)=0,"—",COUNTIFS(EQA.CAP_Dados!$B$2:$B$5000,F$27,EQA.CAP_Dados!$D$2:$D$5000,$A53)))</f>
        <v>5</v>
      </c>
      <c r="G53">
        <f>IF(OR($A53="",G$27=""),"",IF(COUNTIFS(EQA.CAP_Dados!$B$2:$B$5000,G$27,EQA.CAP_Dados!$D$2:$D$5000,$A53)=0,"—",COUNTIFS(EQA.CAP_Dados!$B$2:$B$5000,G$27,EQA.CAP_Dados!$D$2:$D$5000,$A53)))</f>
        <v>5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HGB</v>
      </c>
      <c r="B54" t="str">
        <f>IF(OR($A54="",B$27=""),"",IF(COUNTIFS(EQA.CAP_Dados!$B$2:$B$5000,B$27,EQA.CAP_Dados!$D$2:$D$5000,$A54)=0,"—",COUNTIFS(EQA.CAP_Dados!$B$2:$B$5000,B$27,EQA.CAP_Dados!$D$2:$D$5000,$A54)))</f>
        <v>—</v>
      </c>
      <c r="C54" t="str">
        <f>IF(OR($A54="",C$27=""),"",IF(COUNTIFS(EQA.CAP_Dados!$B$2:$B$5000,C$27,EQA.CAP_Dados!$D$2:$D$5000,$A54)=0,"—",COUNTIFS(EQA.CAP_Dados!$B$2:$B$5000,C$27,EQA.CAP_Dados!$D$2:$D$5000,$A54)))</f>
        <v>—</v>
      </c>
      <c r="D54" t="str">
        <f>IF(OR($A54="",D$27=""),"",IF(COUNTIFS(EQA.CAP_Dados!$B$2:$B$5000,D$27,EQA.CAP_Dados!$D$2:$D$5000,$A54)=0,"—",COUNTIFS(EQA.CAP_Dados!$B$2:$B$5000,D$27,EQA.CAP_Dados!$D$2:$D$5000,$A54)))</f>
        <v>—</v>
      </c>
      <c r="E54">
        <f>IF(OR($A54="",E$27=""),"",IF(COUNTIFS(EQA.CAP_Dados!$B$2:$B$5000,E$27,EQA.CAP_Dados!$D$2:$D$5000,$A54)=0,"—",COUNTIFS(EQA.CAP_Dados!$B$2:$B$5000,E$27,EQA.CAP_Dados!$D$2:$D$5000,$A54)))</f>
        <v>5</v>
      </c>
      <c r="F54">
        <f>IF(OR($A54="",F$27=""),"",IF(COUNTIFS(EQA.CAP_Dados!$B$2:$B$5000,F$27,EQA.CAP_Dados!$D$2:$D$5000,$A54)=0,"—",COUNTIFS(EQA.CAP_Dados!$B$2:$B$5000,F$27,EQA.CAP_Dados!$D$2:$D$5000,$A54)))</f>
        <v>5</v>
      </c>
      <c r="G54">
        <f>IF(OR($A54="",G$27=""),"",IF(COUNTIFS(EQA.CAP_Dados!$B$2:$B$5000,G$27,EQA.CAP_Dados!$D$2:$D$5000,$A54)=0,"—",COUNTIFS(EQA.CAP_Dados!$B$2:$B$5000,G$27,EQA.CAP_Dados!$D$2:$D$5000,$A54)))</f>
        <v>5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RBC</v>
      </c>
      <c r="B55" t="str">
        <f>IF(OR($A55="",B$27=""),"",IF(COUNTIFS(EQA.CAP_Dados!$B$2:$B$5000,B$27,EQA.CAP_Dados!$D$2:$D$5000,$A55)=0,"—",COUNTIFS(EQA.CAP_Dados!$B$2:$B$5000,B$27,EQA.CAP_Dados!$D$2:$D$5000,$A55)))</f>
        <v>—</v>
      </c>
      <c r="C55" t="str">
        <f>IF(OR($A55="",C$27=""),"",IF(COUNTIFS(EQA.CAP_Dados!$B$2:$B$5000,C$27,EQA.CAP_Dados!$D$2:$D$5000,$A55)=0,"—",COUNTIFS(EQA.CAP_Dados!$B$2:$B$5000,C$27,EQA.CAP_Dados!$D$2:$D$5000,$A55)))</f>
        <v>—</v>
      </c>
      <c r="D55" t="str">
        <f>IF(OR($A55="",D$27=""),"",IF(COUNTIFS(EQA.CAP_Dados!$B$2:$B$5000,D$27,EQA.CAP_Dados!$D$2:$D$5000,$A55)=0,"—",COUNTIFS(EQA.CAP_Dados!$B$2:$B$5000,D$27,EQA.CAP_Dados!$D$2:$D$5000,$A55)))</f>
        <v>—</v>
      </c>
      <c r="E55">
        <f>IF(OR($A55="",E$27=""),"",IF(COUNTIFS(EQA.CAP_Dados!$B$2:$B$5000,E$27,EQA.CAP_Dados!$D$2:$D$5000,$A55)=0,"—",COUNTIFS(EQA.CAP_Dados!$B$2:$B$5000,E$27,EQA.CAP_Dados!$D$2:$D$5000,$A55)))</f>
        <v>5</v>
      </c>
      <c r="F55">
        <f>IF(OR($A55="",F$27=""),"",IF(COUNTIFS(EQA.CAP_Dados!$B$2:$B$5000,F$27,EQA.CAP_Dados!$D$2:$D$5000,$A55)=0,"—",COUNTIFS(EQA.CAP_Dados!$B$2:$B$5000,F$27,EQA.CAP_Dados!$D$2:$D$5000,$A55)))</f>
        <v>5</v>
      </c>
      <c r="G55">
        <f>IF(OR($A55="",G$27=""),"",IF(COUNTIFS(EQA.CAP_Dados!$B$2:$B$5000,G$27,EQA.CAP_Dados!$D$2:$D$5000,$A55)=0,"—",COUNTIFS(EQA.CAP_Dados!$B$2:$B$5000,G$27,EQA.CAP_Dados!$D$2:$D$5000,$A55)))</f>
        <v>5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WBC</v>
      </c>
      <c r="B56" t="str">
        <f>IF(OR($A56="",B$27=""),"",IF(COUNTIFS(EQA.CAP_Dados!$B$2:$B$5000,B$27,EQA.CAP_Dados!$D$2:$D$5000,$A56)=0,"—",COUNTIFS(EQA.CAP_Dados!$B$2:$B$5000,B$27,EQA.CAP_Dados!$D$2:$D$5000,$A56)))</f>
        <v>—</v>
      </c>
      <c r="C56" t="str">
        <f>IF(OR($A56="",C$27=""),"",IF(COUNTIFS(EQA.CAP_Dados!$B$2:$B$5000,C$27,EQA.CAP_Dados!$D$2:$D$5000,$A56)=0,"—",COUNTIFS(EQA.CAP_Dados!$B$2:$B$5000,C$27,EQA.CAP_Dados!$D$2:$D$5000,$A56)))</f>
        <v>—</v>
      </c>
      <c r="D56" t="str">
        <f>IF(OR($A56="",D$27=""),"",IF(COUNTIFS(EQA.CAP_Dados!$B$2:$B$5000,D$27,EQA.CAP_Dados!$D$2:$D$5000,$A56)=0,"—",COUNTIFS(EQA.CAP_Dados!$B$2:$B$5000,D$27,EQA.CAP_Dados!$D$2:$D$5000,$A56)))</f>
        <v>—</v>
      </c>
      <c r="E56">
        <f>IF(OR($A56="",E$27=""),"",IF(COUNTIFS(EQA.CAP_Dados!$B$2:$B$5000,E$27,EQA.CAP_Dados!$D$2:$D$5000,$A56)=0,"—",COUNTIFS(EQA.CAP_Dados!$B$2:$B$5000,E$27,EQA.CAP_Dados!$D$2:$D$5000,$A56)))</f>
        <v>5</v>
      </c>
      <c r="F56">
        <f>IF(OR($A56="",F$27=""),"",IF(COUNTIFS(EQA.CAP_Dados!$B$2:$B$5000,F$27,EQA.CAP_Dados!$D$2:$D$5000,$A56)=0,"—",COUNTIFS(EQA.CAP_Dados!$B$2:$B$5000,F$27,EQA.CAP_Dados!$D$2:$D$5000,$A56)))</f>
        <v>5</v>
      </c>
      <c r="G56">
        <f>IF(OR($A56="",G$27=""),"",IF(COUNTIFS(EQA.CAP_Dados!$B$2:$B$5000,G$27,EQA.CAP_Dados!$D$2:$D$5000,$A56)=0,"—",COUNTIFS(EQA.CAP_Dados!$B$2:$B$5000,G$27,EQA.CAP_Dados!$D$2:$D$5000,$A56)))</f>
        <v>5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/>
      </c>
      <c r="B57" t="str">
        <f>IF(OR($A57="",B$27=""),"",IF(COUNTIFS(EQA.CAP_Dados!$B$2:$B$5000,B$27,EQA.CAP_Dados!$D$2:$D$5000,$A57)=0,"—",COUNTIFS(EQA.CAP_Dados!$B$2:$B$5000,B$27,EQA.CAP_Dados!$D$2:$D$5000,$A57)))</f>
        <v/>
      </c>
      <c r="C57" t="str">
        <f>IF(OR($A57="",C$27=""),"",IF(COUNTIFS(EQA.CAP_Dados!$B$2:$B$5000,C$27,EQA.CAP_Dados!$D$2:$D$5000,$A57)=0,"—",COUNTIFS(EQA.CAP_Dados!$B$2:$B$5000,C$27,EQA.CAP_Dados!$D$2:$D$5000,$A57)))</f>
        <v/>
      </c>
      <c r="D57" t="str">
        <f>IF(OR($A57="",D$27=""),"",IF(COUNTIFS(EQA.CAP_Dados!$B$2:$B$5000,D$27,EQA.CAP_Dados!$D$2:$D$5000,$A57)=0,"—",COUNTIFS(EQA.CAP_Dados!$B$2:$B$5000,D$27,EQA.CAP_Dados!$D$2:$D$5000,$A57)))</f>
        <v/>
      </c>
      <c r="E57" t="str">
        <f>IF(OR($A57="",E$27=""),"",IF(COUNTIFS(EQA.CAP_Dados!$B$2:$B$5000,E$27,EQA.CAP_Dados!$D$2:$D$5000,$A57)=0,"—",COUNTIFS(EQA.CAP_Dados!$B$2:$B$5000,E$27,EQA.CAP_Dados!$D$2:$D$5000,$A57)))</f>
        <v/>
      </c>
      <c r="F57" t="str">
        <f>IF(OR($A57="",F$27=""),"",IF(COUNTIFS(EQA.CAP_Dados!$B$2:$B$5000,F$27,EQA.CAP_Dados!$D$2:$D$5000,$A57)=0,"—",COUNTIFS(EQA.CAP_Dados!$B$2:$B$5000,F$27,EQA.CAP_Dados!$D$2:$D$5000,$A57)))</f>
        <v/>
      </c>
      <c r="G57" t="str">
        <f>IF(OR($A57="",G$27=""),"",IF(COUNTIFS(EQA.CAP_Dados!$B$2:$B$5000,G$27,EQA.CAP_Dados!$D$2:$D$5000,$A57)=0,"—",COUNTIFS(EQA.CAP_Dados!$B$2:$B$5000,G$27,EQA.CAP_Dados!$D$2:$D$5000,$A57)))</f>
        <v/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 t="str">
        <f>IF($A57="","",COUNTIF(EQA.CAP_Dados!$D$2:$D$5000,$A57))</f>
        <v/>
      </c>
    </row>
    <row r="58" spans="1:10" x14ac:dyDescent="0.25">
      <c r="A58" t="str">
        <f>IFERROR(INDEX(EQA.CAP_Dados!$D$2:$D$5000,MATCH(ROW()-27,EQA.CAP_Dados!$U$2:$U$5000,0)),"")</f>
        <v/>
      </c>
      <c r="B58" t="str">
        <f>IF(OR($A58="",B$27=""),"",IF(COUNTIFS(EQA.CAP_Dados!$B$2:$B$5000,B$27,EQA.CAP_Dados!$D$2:$D$5000,$A58)=0,"—",COUNTIFS(EQA.CAP_Dados!$B$2:$B$5000,B$27,EQA.CAP_Dados!$D$2:$D$5000,$A58)))</f>
        <v/>
      </c>
      <c r="C58" t="str">
        <f>IF(OR($A58="",C$27=""),"",IF(COUNTIFS(EQA.CAP_Dados!$B$2:$B$5000,C$27,EQA.CAP_Dados!$D$2:$D$5000,$A58)=0,"—",COUNTIFS(EQA.CAP_Dados!$B$2:$B$5000,C$27,EQA.CAP_Dados!$D$2:$D$5000,$A58)))</f>
        <v/>
      </c>
      <c r="D58" t="str">
        <f>IF(OR($A58="",D$27=""),"",IF(COUNTIFS(EQA.CAP_Dados!$B$2:$B$5000,D$27,EQA.CAP_Dados!$D$2:$D$5000,$A58)=0,"—",COUNTIFS(EQA.CAP_Dados!$B$2:$B$5000,D$27,EQA.CAP_Dados!$D$2:$D$5000,$A58)))</f>
        <v/>
      </c>
      <c r="E58" t="str">
        <f>IF(OR($A58="",E$27=""),"",IF(COUNTIFS(EQA.CAP_Dados!$B$2:$B$5000,E$27,EQA.CAP_Dados!$D$2:$D$5000,$A58)=0,"—",COUNTIFS(EQA.CAP_Dados!$B$2:$B$5000,E$27,EQA.CAP_Dados!$D$2:$D$5000,$A58)))</f>
        <v/>
      </c>
      <c r="F58" t="str">
        <f>IF(OR($A58="",F$27=""),"",IF(COUNTIFS(EQA.CAP_Dados!$B$2:$B$5000,F$27,EQA.CAP_Dados!$D$2:$D$5000,$A58)=0,"—",COUNTIFS(EQA.CAP_Dados!$B$2:$B$5000,F$27,EQA.CAP_Dados!$D$2:$D$5000,$A58)))</f>
        <v/>
      </c>
      <c r="G58" t="str">
        <f>IF(OR($A58="",G$27=""),"",IF(COUNTIFS(EQA.CAP_Dados!$B$2:$B$5000,G$27,EQA.CAP_Dados!$D$2:$D$5000,$A58)=0,"—",COUNTIFS(EQA.CAP_Dados!$B$2:$B$5000,G$27,EQA.CAP_Dados!$D$2:$D$5000,$A58)))</f>
        <v/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 t="str">
        <f>IF($A58="","",COUNTIF(EQA.CAP_Dados!$D$2:$D$5000,$A58))</f>
        <v/>
      </c>
    </row>
    <row r="59" spans="1:10" x14ac:dyDescent="0.25">
      <c r="A59" t="str">
        <f>IFERROR(INDEX(EQA.CAP_Dados!$D$2:$D$5000,MATCH(ROW()-27,EQA.CAP_Dados!$U$2:$U$5000,0)),"")</f>
        <v/>
      </c>
      <c r="B59" t="str">
        <f>IF(OR($A59="",B$27=""),"",IF(COUNTIFS(EQA.CAP_Dados!$B$2:$B$5000,B$27,EQA.CAP_Dados!$D$2:$D$5000,$A59)=0,"—",COUNTIFS(EQA.CAP_Dados!$B$2:$B$5000,B$27,EQA.CAP_Dados!$D$2:$D$5000,$A59)))</f>
        <v/>
      </c>
      <c r="C59" t="str">
        <f>IF(OR($A59="",C$27=""),"",IF(COUNTIFS(EQA.CAP_Dados!$B$2:$B$5000,C$27,EQA.CAP_Dados!$D$2:$D$5000,$A59)=0,"—",COUNTIFS(EQA.CAP_Dados!$B$2:$B$5000,C$27,EQA.CAP_Dados!$D$2:$D$5000,$A59)))</f>
        <v/>
      </c>
      <c r="D59" t="str">
        <f>IF(OR($A59="",D$27=""),"",IF(COUNTIFS(EQA.CAP_Dados!$B$2:$B$5000,D$27,EQA.CAP_Dados!$D$2:$D$5000,$A59)=0,"—",COUNTIFS(EQA.CAP_Dados!$B$2:$B$5000,D$27,EQA.CAP_Dados!$D$2:$D$5000,$A59)))</f>
        <v/>
      </c>
      <c r="E59" t="str">
        <f>IF(OR($A59="",E$27=""),"",IF(COUNTIFS(EQA.CAP_Dados!$B$2:$B$5000,E$27,EQA.CAP_Dados!$D$2:$D$5000,$A59)=0,"—",COUNTIFS(EQA.CAP_Dados!$B$2:$B$5000,E$27,EQA.CAP_Dados!$D$2:$D$5000,$A59)))</f>
        <v/>
      </c>
      <c r="F59" t="str">
        <f>IF(OR($A59="",F$27=""),"",IF(COUNTIFS(EQA.CAP_Dados!$B$2:$B$5000,F$27,EQA.CAP_Dados!$D$2:$D$5000,$A59)=0,"—",COUNTIFS(EQA.CAP_Dados!$B$2:$B$5000,F$27,EQA.CAP_Dados!$D$2:$D$5000,$A59)))</f>
        <v/>
      </c>
      <c r="G59" t="str">
        <f>IF(OR($A59="",G$27=""),"",IF(COUNTIFS(EQA.CAP_Dados!$B$2:$B$5000,G$27,EQA.CAP_Dados!$D$2:$D$5000,$A59)=0,"—",COUNTIFS(EQA.CAP_Dados!$B$2:$B$5000,G$27,EQA.CAP_Dados!$D$2:$D$5000,$A59)))</f>
        <v/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 t="str">
        <f>IF($A59="","",COUNTIF(EQA.CAP_Dados!$D$2:$D$5000,$A59))</f>
        <v/>
      </c>
    </row>
    <row r="60" spans="1:10" x14ac:dyDescent="0.25">
      <c r="A60" t="str">
        <f>IFERROR(INDEX(EQA.CAP_Dados!$D$2:$D$5000,MATCH(ROW()-27,EQA.CAP_Dados!$U$2:$U$5000,0)),"")</f>
        <v/>
      </c>
      <c r="B60" t="str">
        <f>IF(OR($A60="",B$27=""),"",IF(COUNTIFS(EQA.CAP_Dados!$B$2:$B$5000,B$27,EQA.CAP_Dados!$D$2:$D$5000,$A60)=0,"—",COUNTIFS(EQA.CAP_Dados!$B$2:$B$5000,B$27,EQA.CAP_Dados!$D$2:$D$5000,$A60)))</f>
        <v/>
      </c>
      <c r="C60" t="str">
        <f>IF(OR($A60="",C$27=""),"",IF(COUNTIFS(EQA.CAP_Dados!$B$2:$B$5000,C$27,EQA.CAP_Dados!$D$2:$D$5000,$A60)=0,"—",COUNTIFS(EQA.CAP_Dados!$B$2:$B$5000,C$27,EQA.CAP_Dados!$D$2:$D$5000,$A60)))</f>
        <v/>
      </c>
      <c r="D60" t="str">
        <f>IF(OR($A60="",D$27=""),"",IF(COUNTIFS(EQA.CAP_Dados!$B$2:$B$5000,D$27,EQA.CAP_Dados!$D$2:$D$5000,$A60)=0,"—",COUNTIFS(EQA.CAP_Dados!$B$2:$B$5000,D$27,EQA.CAP_Dados!$D$2:$D$5000,$A60)))</f>
        <v/>
      </c>
      <c r="E60" t="str">
        <f>IF(OR($A60="",E$27=""),"",IF(COUNTIFS(EQA.CAP_Dados!$B$2:$B$5000,E$27,EQA.CAP_Dados!$D$2:$D$5000,$A60)=0,"—",COUNTIFS(EQA.CAP_Dados!$B$2:$B$5000,E$27,EQA.CAP_Dados!$D$2:$D$5000,$A60)))</f>
        <v/>
      </c>
      <c r="F60" t="str">
        <f>IF(OR($A60="",F$27=""),"",IF(COUNTIFS(EQA.CAP_Dados!$B$2:$B$5000,F$27,EQA.CAP_Dados!$D$2:$D$5000,$A60)=0,"—",COUNTIFS(EQA.CAP_Dados!$B$2:$B$5000,F$27,EQA.CAP_Dados!$D$2:$D$5000,$A60)))</f>
        <v/>
      </c>
      <c r="G60" t="str">
        <f>IF(OR($A60="",G$27=""),"",IF(COUNTIFS(EQA.CAP_Dados!$B$2:$B$5000,G$27,EQA.CAP_Dados!$D$2:$D$5000,$A60)=0,"—",COUNTIFS(EQA.CAP_Dados!$B$2:$B$5000,G$27,EQA.CAP_Dados!$D$2:$D$5000,$A60)))</f>
        <v/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 t="str">
        <f>IF($A60="","",COUNTIF(EQA.CAP_Dados!$D$2:$D$5000,$A60))</f>
        <v/>
      </c>
    </row>
    <row r="61" spans="1:10" x14ac:dyDescent="0.25">
      <c r="A61" t="str">
        <f>IFERROR(INDEX(EQA.CAP_Dados!$D$2:$D$5000,MATCH(ROW()-27,EQA.CAP_Dados!$U$2:$U$5000,0)),"")</f>
        <v/>
      </c>
      <c r="B61" t="str">
        <f>IF(OR($A61="",B$27=""),"",IF(COUNTIFS(EQA.CAP_Dados!$B$2:$B$5000,B$27,EQA.CAP_Dados!$D$2:$D$5000,$A61)=0,"—",COUNTIFS(EQA.CAP_Dados!$B$2:$B$5000,B$27,EQA.CAP_Dados!$D$2:$D$5000,$A61)))</f>
        <v/>
      </c>
      <c r="C61" t="str">
        <f>IF(OR($A61="",C$27=""),"",IF(COUNTIFS(EQA.CAP_Dados!$B$2:$B$5000,C$27,EQA.CAP_Dados!$D$2:$D$5000,$A61)=0,"—",COUNTIFS(EQA.CAP_Dados!$B$2:$B$5000,C$27,EQA.CAP_Dados!$D$2:$D$5000,$A61)))</f>
        <v/>
      </c>
      <c r="D61" t="str">
        <f>IF(OR($A61="",D$27=""),"",IF(COUNTIFS(EQA.CAP_Dados!$B$2:$B$5000,D$27,EQA.CAP_Dados!$D$2:$D$5000,$A61)=0,"—",COUNTIFS(EQA.CAP_Dados!$B$2:$B$5000,D$27,EQA.CAP_Dados!$D$2:$D$5000,$A61)))</f>
        <v/>
      </c>
      <c r="E61" t="str">
        <f>IF(OR($A61="",E$27=""),"",IF(COUNTIFS(EQA.CAP_Dados!$B$2:$B$5000,E$27,EQA.CAP_Dados!$D$2:$D$5000,$A61)=0,"—",COUNTIFS(EQA.CAP_Dados!$B$2:$B$5000,E$27,EQA.CAP_Dados!$D$2:$D$5000,$A61)))</f>
        <v/>
      </c>
      <c r="F61" t="str">
        <f>IF(OR($A61="",F$27=""),"",IF(COUNTIFS(EQA.CAP_Dados!$B$2:$B$5000,F$27,EQA.CAP_Dados!$D$2:$D$5000,$A61)=0,"—",COUNTIFS(EQA.CAP_Dados!$B$2:$B$5000,F$27,EQA.CAP_Dados!$D$2:$D$5000,$A61)))</f>
        <v/>
      </c>
      <c r="G61" t="str">
        <f>IF(OR($A61="",G$27=""),"",IF(COUNTIFS(EQA.CAP_Dados!$B$2:$B$5000,G$27,EQA.CAP_Dados!$D$2:$D$5000,$A61)=0,"—",COUNTIFS(EQA.CAP_Dados!$B$2:$B$5000,G$27,EQA.CAP_Dados!$D$2:$D$5000,$A61)))</f>
        <v/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 t="str">
        <f>IF($A61="","",COUNTIF(EQA.CAP_Dados!$D$2:$D$5000,$A61))</f>
        <v/>
      </c>
    </row>
    <row r="62" spans="1:10" x14ac:dyDescent="0.25">
      <c r="A62" t="str">
        <f>IFERROR(INDEX(EQA.CAP_Dados!$D$2:$D$5000,MATCH(ROW()-27,EQA.CAP_Dados!$U$2:$U$5000,0)),"")</f>
        <v/>
      </c>
      <c r="B62" t="str">
        <f>IF(OR($A62="",B$27=""),"",IF(COUNTIFS(EQA.CAP_Dados!$B$2:$B$5000,B$27,EQA.CAP_Dados!$D$2:$D$5000,$A62)=0,"—",COUNTIFS(EQA.CAP_Dados!$B$2:$B$5000,B$27,EQA.CAP_Dados!$D$2:$D$5000,$A62)))</f>
        <v/>
      </c>
      <c r="C62" t="str">
        <f>IF(OR($A62="",C$27=""),"",IF(COUNTIFS(EQA.CAP_Dados!$B$2:$B$5000,C$27,EQA.CAP_Dados!$D$2:$D$5000,$A62)=0,"—",COUNTIFS(EQA.CAP_Dados!$B$2:$B$5000,C$27,EQA.CAP_Dados!$D$2:$D$5000,$A62)))</f>
        <v/>
      </c>
      <c r="D62" t="str">
        <f>IF(OR($A62="",D$27=""),"",IF(COUNTIFS(EQA.CAP_Dados!$B$2:$B$5000,D$27,EQA.CAP_Dados!$D$2:$D$5000,$A62)=0,"—",COUNTIFS(EQA.CAP_Dados!$B$2:$B$5000,D$27,EQA.CAP_Dados!$D$2:$D$5000,$A62)))</f>
        <v/>
      </c>
      <c r="E62" t="str">
        <f>IF(OR($A62="",E$27=""),"",IF(COUNTIFS(EQA.CAP_Dados!$B$2:$B$5000,E$27,EQA.CAP_Dados!$D$2:$D$5000,$A62)=0,"—",COUNTIFS(EQA.CAP_Dados!$B$2:$B$5000,E$27,EQA.CAP_Dados!$D$2:$D$5000,$A62)))</f>
        <v/>
      </c>
      <c r="F62" t="str">
        <f>IF(OR($A62="",F$27=""),"",IF(COUNTIFS(EQA.CAP_Dados!$B$2:$B$5000,F$27,EQA.CAP_Dados!$D$2:$D$5000,$A62)=0,"—",COUNTIFS(EQA.CAP_Dados!$B$2:$B$5000,F$27,EQA.CAP_Dados!$D$2:$D$5000,$A62)))</f>
        <v/>
      </c>
      <c r="G62" t="str">
        <f>IF(OR($A62="",G$27=""),"",IF(COUNTIFS(EQA.CAP_Dados!$B$2:$B$5000,G$27,EQA.CAP_Dados!$D$2:$D$5000,$A62)=0,"—",COUNTIFS(EQA.CAP_Dados!$B$2:$B$5000,G$27,EQA.CAP_Dados!$D$2:$D$5000,$A62)))</f>
        <v/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 t="str">
        <f>IF($A62="","",COUNTIF(EQA.CAP_Dados!$D$2:$D$5000,$A62))</f>
        <v/>
      </c>
    </row>
    <row r="63" spans="1:10" x14ac:dyDescent="0.25">
      <c r="A63" t="str">
        <f>IFERROR(INDEX(EQA.CAP_Dados!$D$2:$D$5000,MATCH(ROW()-27,EQA.CAP_Dados!$U$2:$U$5000,0)),"")</f>
        <v/>
      </c>
      <c r="B63" t="str">
        <f>IF(OR($A63="",B$27=""),"",IF(COUNTIFS(EQA.CAP_Dados!$B$2:$B$5000,B$27,EQA.CAP_Dados!$D$2:$D$5000,$A63)=0,"—",COUNTIFS(EQA.CAP_Dados!$B$2:$B$5000,B$27,EQA.CAP_Dados!$D$2:$D$5000,$A63)))</f>
        <v/>
      </c>
      <c r="C63" t="str">
        <f>IF(OR($A63="",C$27=""),"",IF(COUNTIFS(EQA.CAP_Dados!$B$2:$B$5000,C$27,EQA.CAP_Dados!$D$2:$D$5000,$A63)=0,"—",COUNTIFS(EQA.CAP_Dados!$B$2:$B$5000,C$27,EQA.CAP_Dados!$D$2:$D$5000,$A63)))</f>
        <v/>
      </c>
      <c r="D63" t="str">
        <f>IF(OR($A63="",D$27=""),"",IF(COUNTIFS(EQA.CAP_Dados!$B$2:$B$5000,D$27,EQA.CAP_Dados!$D$2:$D$5000,$A63)=0,"—",COUNTIFS(EQA.CAP_Dados!$B$2:$B$5000,D$27,EQA.CAP_Dados!$D$2:$D$5000,$A63)))</f>
        <v/>
      </c>
      <c r="E63" t="str">
        <f>IF(OR($A63="",E$27=""),"",IF(COUNTIFS(EQA.CAP_Dados!$B$2:$B$5000,E$27,EQA.CAP_Dados!$D$2:$D$5000,$A63)=0,"—",COUNTIFS(EQA.CAP_Dados!$B$2:$B$5000,E$27,EQA.CAP_Dados!$D$2:$D$5000,$A63)))</f>
        <v/>
      </c>
      <c r="F63" t="str">
        <f>IF(OR($A63="",F$27=""),"",IF(COUNTIFS(EQA.CAP_Dados!$B$2:$B$5000,F$27,EQA.CAP_Dados!$D$2:$D$5000,$A63)=0,"—",COUNTIFS(EQA.CAP_Dados!$B$2:$B$5000,F$27,EQA.CAP_Dados!$D$2:$D$5000,$A63)))</f>
        <v/>
      </c>
      <c r="G63" t="str">
        <f>IF(OR($A63="",G$27=""),"",IF(COUNTIFS(EQA.CAP_Dados!$B$2:$B$5000,G$27,EQA.CAP_Dados!$D$2:$D$5000,$A63)=0,"—",COUNTIFS(EQA.CAP_Dados!$B$2:$B$5000,G$27,EQA.CAP_Dados!$D$2:$D$5000,$A63)))</f>
        <v/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 t="str">
        <f>IF($A63="","",COUNTIF(EQA.CAP_Dados!$D$2:$D$5000,$A63))</f>
        <v/>
      </c>
    </row>
    <row r="64" spans="1:10" x14ac:dyDescent="0.25">
      <c r="A64" t="str">
        <f>IFERROR(INDEX(EQA.CAP_Dados!$D$2:$D$5000,MATCH(ROW()-27,EQA.CAP_Dados!$U$2:$U$5000,0)),"")</f>
        <v/>
      </c>
      <c r="B64" t="str">
        <f>IF(OR($A64="",B$27=""),"",IF(COUNTIFS(EQA.CAP_Dados!$B$2:$B$5000,B$27,EQA.CAP_Dados!$D$2:$D$5000,$A64)=0,"—",COUNTIFS(EQA.CAP_Dados!$B$2:$B$5000,B$27,EQA.CAP_Dados!$D$2:$D$5000,$A64)))</f>
        <v/>
      </c>
      <c r="C64" t="str">
        <f>IF(OR($A64="",C$27=""),"",IF(COUNTIFS(EQA.CAP_Dados!$B$2:$B$5000,C$27,EQA.CAP_Dados!$D$2:$D$5000,$A64)=0,"—",COUNTIFS(EQA.CAP_Dados!$B$2:$B$5000,C$27,EQA.CAP_Dados!$D$2:$D$5000,$A64)))</f>
        <v/>
      </c>
      <c r="D64" t="str">
        <f>IF(OR($A64="",D$27=""),"",IF(COUNTIFS(EQA.CAP_Dados!$B$2:$B$5000,D$27,EQA.CAP_Dados!$D$2:$D$5000,$A64)=0,"—",COUNTIFS(EQA.CAP_Dados!$B$2:$B$5000,D$27,EQA.CAP_Dados!$D$2:$D$5000,$A64)))</f>
        <v/>
      </c>
      <c r="E64" t="str">
        <f>IF(OR($A64="",E$27=""),"",IF(COUNTIFS(EQA.CAP_Dados!$B$2:$B$5000,E$27,EQA.CAP_Dados!$D$2:$D$5000,$A64)=0,"—",COUNTIFS(EQA.CAP_Dados!$B$2:$B$5000,E$27,EQA.CAP_Dados!$D$2:$D$5000,$A64)))</f>
        <v/>
      </c>
      <c r="F64" t="str">
        <f>IF(OR($A64="",F$27=""),"",IF(COUNTIFS(EQA.CAP_Dados!$B$2:$B$5000,F$27,EQA.CAP_Dados!$D$2:$D$5000,$A64)=0,"—",COUNTIFS(EQA.CAP_Dados!$B$2:$B$5000,F$27,EQA.CAP_Dados!$D$2:$D$5000,$A64)))</f>
        <v/>
      </c>
      <c r="G64" t="str">
        <f>IF(OR($A64="",G$27=""),"",IF(COUNTIFS(EQA.CAP_Dados!$B$2:$B$5000,G$27,EQA.CAP_Dados!$D$2:$D$5000,$A64)=0,"—",COUNTIFS(EQA.CAP_Dados!$B$2:$B$5000,G$27,EQA.CAP_Dados!$D$2:$D$5000,$A64)))</f>
        <v/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 t="str">
        <f>IF($A64="","",COUNTIF(EQA.CAP_Dados!$D$2:$D$5000,$A64))</f>
        <v/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943F-0D3A-4EE4-BE1E-1EF67ADA724C}">
  <sheetPr codeName="Planilha21">
    <tabColor rgb="FF263B4D"/>
  </sheetPr>
  <dimension ref="A1:R204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992</v>
      </c>
    </row>
    <row r="2" spans="1:18" x14ac:dyDescent="0.25">
      <c r="A2" s="91" t="s">
        <v>993</v>
      </c>
    </row>
    <row r="3" spans="1:18" x14ac:dyDescent="0.25">
      <c r="A3" s="91" t="str">
        <f>COUNT(EQA.CAP_Dados!$S$2:$S$5000)&amp;" registro(s) — a lista acompanha EQA.CAP_Dados sozinha"</f>
        <v>1 registro(s) — a lista acompanha EQA.CAP_Dados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FH9-A 2025</v>
      </c>
      <c r="C5" s="93">
        <f>IFERROR(INDEX(EQA.CAP_Dados!C$2:C$5000,MATCH(ROW()-4,EQA.CAP_Dados!$S$2:$S$5000,0)),"")</f>
        <v>2025</v>
      </c>
      <c r="D5" t="str">
        <f>IFERROR(INDEX(EQA.CAP_Dados!D$2:D$5000,MATCH(ROW()-4,EQA.CAP_Dados!$S$2:$S$5000,0)),"")</f>
        <v>MCHC</v>
      </c>
      <c r="E5" t="str">
        <f>IFERROR(INDEX(EQA.CAP_Dados!E$2:E$5000,MATCH(ROW()-4,EQA.CAP_Dados!$S$2:$S$5000,0)),"")</f>
        <v>FH9-05</v>
      </c>
      <c r="F5" s="97">
        <f>IFERROR(INDEX(EQA.CAP_Dados!F$2:F$5000,MATCH(ROW()-4,EQA.CAP_Dados!$S$2:$S$5000,0)),"")</f>
        <v>36.4</v>
      </c>
      <c r="G5" s="98">
        <f>IFERROR(INDEX(EQA.CAP_Dados!G$2:G$5000,MATCH(ROW()-4,EQA.CAP_Dados!$S$2:$S$5000,0)),"")</f>
        <v>34.590000000000003</v>
      </c>
      <c r="H5" s="98">
        <f>IFERROR(INDEX(EQA.CAP_Dados!H$2:H$5000,MATCH(ROW()-4,EQA.CAP_Dados!$S$2:$S$5000,0)),"")</f>
        <v>0.56999999999999995</v>
      </c>
      <c r="I5" s="99">
        <f>IFERROR(INDEX(EQA.CAP_Dados!I$2:I$5000,MATCH(ROW()-4,EQA.CAP_Dados!$S$2:$S$5000,0)),"")</f>
        <v>3.2</v>
      </c>
      <c r="J5" s="97">
        <f>IFERROR(INDEX(EQA.CAP_Dados!J$2:J$5000,MATCH(ROW()-4,EQA.CAP_Dados!$S$2:$S$5000,0)),"")</f>
        <v>32.799999999999997</v>
      </c>
      <c r="K5" s="97">
        <f>IFERROR(INDEX(EQA.CAP_Dados!K$2:K$5000,MATCH(ROW()-4,EQA.CAP_Dados!$S$2:$S$5000,0)),"")</f>
        <v>36.299999999999997</v>
      </c>
      <c r="L5" t="str">
        <f>IFERROR(INDEX(EQA.CAP_Dados!L$2:L$5000,MATCH(ROW()-4,EQA.CAP_Dados!$S$2:$S$5000,0)),"")</f>
        <v>Unacceptable</v>
      </c>
      <c r="M5" s="93">
        <f>IFERROR(INDEX(EQA.CAP_Dados!M$2:M$5000,MATCH(ROW()-4,EQA.CAP_Dados!$S$2:$S$5000,0)),"")</f>
        <v>3346</v>
      </c>
      <c r="N5" t="str">
        <f>IFERROR(INDEX(EQA.CAP_Dados!N$2:N$5000,MATCH(ROW()-4,EQA.CAP_Dados!$S$2:$S$5000,0)),"")</f>
        <v>g/dL</v>
      </c>
      <c r="O5" s="97">
        <f>IFERROR(INDEX(EQA.CAP_Dados!O$2:O$5000,MATCH(ROW()-4,EQA.CAP_Dados!$S$2:$S$5000,0)),"")</f>
        <v>5.232726221451272</v>
      </c>
      <c r="P5" s="97">
        <f>IFERROR(INDEX(EQA.CAP_Dados!P$2:P$5000,MATCH(ROW()-4,EQA.CAP_Dados!$S$2:$S$5000,0)),"")</f>
        <v>5.232726221451272</v>
      </c>
      <c r="Q5" s="93">
        <f>IFERROR(INDEX(EQA.CAP_Dados!Q$2:Q$5000,MATCH(ROW()-4,EQA.CAP_Dados!$S$2:$S$5000,0)),"")</f>
        <v>0</v>
      </c>
      <c r="R5">
        <f>IFERROR(INDEX(EQA.CAP_Dados!R$2:R$5000,MATCH(ROW()-4,EQA.CAP_Dados!$S$2:$S$5000,0)),"")</f>
        <v>0</v>
      </c>
    </row>
    <row r="6" spans="1:18" x14ac:dyDescent="0.25">
      <c r="A6" t="str">
        <f>IFERROR(INDEX(EQA.CAP_Dados!A$2:A$5000,MATCH(ROW()-4,EQA.CAP_Dados!$S$2:$S$5000,0)),"")</f>
        <v/>
      </c>
      <c r="B6" t="str">
        <f>IFERROR(INDEX(EQA.CAP_Dados!B$2:B$5000,MATCH(ROW()-4,EQA.CAP_Dados!$S$2:$S$5000,0)),"")</f>
        <v/>
      </c>
      <c r="C6" s="93" t="str">
        <f>IFERROR(INDEX(EQA.CAP_Dados!C$2:C$5000,MATCH(ROW()-4,EQA.CAP_Dados!$S$2:$S$5000,0)),"")</f>
        <v/>
      </c>
      <c r="D6" t="str">
        <f>IFERROR(INDEX(EQA.CAP_Dados!D$2:D$5000,MATCH(ROW()-4,EQA.CAP_Dados!$S$2:$S$5000,0)),"")</f>
        <v/>
      </c>
      <c r="E6" t="str">
        <f>IFERROR(INDEX(EQA.CAP_Dados!E$2:E$5000,MATCH(ROW()-4,EQA.CAP_Dados!$S$2:$S$5000,0)),"")</f>
        <v/>
      </c>
      <c r="F6" s="97" t="str">
        <f>IFERROR(INDEX(EQA.CAP_Dados!F$2:F$5000,MATCH(ROW()-4,EQA.CAP_Dados!$S$2:$S$5000,0)),"")</f>
        <v/>
      </c>
      <c r="G6" s="98" t="str">
        <f>IFERROR(INDEX(EQA.CAP_Dados!G$2:G$5000,MATCH(ROW()-4,EQA.CAP_Dados!$S$2:$S$5000,0)),"")</f>
        <v/>
      </c>
      <c r="H6" s="98" t="str">
        <f>IFERROR(INDEX(EQA.CAP_Dados!H$2:H$5000,MATCH(ROW()-4,EQA.CAP_Dados!$S$2:$S$5000,0)),"")</f>
        <v/>
      </c>
      <c r="I6" s="99" t="str">
        <f>IFERROR(INDEX(EQA.CAP_Dados!I$2:I$5000,MATCH(ROW()-4,EQA.CAP_Dados!$S$2:$S$5000,0)),"")</f>
        <v/>
      </c>
      <c r="J6" s="97" t="str">
        <f>IFERROR(INDEX(EQA.CAP_Dados!J$2:J$5000,MATCH(ROW()-4,EQA.CAP_Dados!$S$2:$S$5000,0)),"")</f>
        <v/>
      </c>
      <c r="K6" s="97" t="str">
        <f>IFERROR(INDEX(EQA.CAP_Dados!K$2:K$5000,MATCH(ROW()-4,EQA.CAP_Dados!$S$2:$S$5000,0)),"")</f>
        <v/>
      </c>
      <c r="L6" t="str">
        <f>IFERROR(INDEX(EQA.CAP_Dados!L$2:L$5000,MATCH(ROW()-4,EQA.CAP_Dados!$S$2:$S$5000,0)),"")</f>
        <v/>
      </c>
      <c r="M6" s="93" t="str">
        <f>IFERROR(INDEX(EQA.CAP_Dados!M$2:M$5000,MATCH(ROW()-4,EQA.CAP_Dados!$S$2:$S$5000,0)),"")</f>
        <v/>
      </c>
      <c r="N6" t="str">
        <f>IFERROR(INDEX(EQA.CAP_Dados!N$2:N$5000,MATCH(ROW()-4,EQA.CAP_Dados!$S$2:$S$5000,0)),"")</f>
        <v/>
      </c>
      <c r="O6" s="97" t="str">
        <f>IFERROR(INDEX(EQA.CAP_Dados!O$2:O$5000,MATCH(ROW()-4,EQA.CAP_Dados!$S$2:$S$5000,0)),"")</f>
        <v/>
      </c>
      <c r="P6" s="97" t="str">
        <f>IFERROR(INDEX(EQA.CAP_Dados!P$2:P$5000,MATCH(ROW()-4,EQA.CAP_Dados!$S$2:$S$5000,0)),"")</f>
        <v/>
      </c>
      <c r="Q6" s="93" t="str">
        <f>IFERROR(INDEX(EQA.CAP_Dados!Q$2:Q$5000,MATCH(ROW()-4,EQA.CAP_Dados!$S$2:$S$5000,0)),"")</f>
        <v/>
      </c>
      <c r="R6" t="str">
        <f>IFERROR(INDEX(EQA.CAP_Dados!R$2:R$5000,MATCH(ROW()-4,EQA.CAP_Dados!$S$2:$S$5000,0)),"")</f>
        <v/>
      </c>
    </row>
    <row r="7" spans="1:18" x14ac:dyDescent="0.25">
      <c r="A7" t="str">
        <f>IFERROR(INDEX(EQA.CAP_Dados!A$2:A$5000,MATCH(ROW()-4,EQA.CAP_Dados!$S$2:$S$5000,0)),"")</f>
        <v/>
      </c>
      <c r="B7" t="str">
        <f>IFERROR(INDEX(EQA.CAP_Dados!B$2:B$5000,MATCH(ROW()-4,EQA.CAP_Dados!$S$2:$S$5000,0)),"")</f>
        <v/>
      </c>
      <c r="C7" s="93" t="str">
        <f>IFERROR(INDEX(EQA.CAP_Dados!C$2:C$5000,MATCH(ROW()-4,EQA.CAP_Dados!$S$2:$S$5000,0)),"")</f>
        <v/>
      </c>
      <c r="D7" t="str">
        <f>IFERROR(INDEX(EQA.CAP_Dados!D$2:D$5000,MATCH(ROW()-4,EQA.CAP_Dados!$S$2:$S$5000,0)),"")</f>
        <v/>
      </c>
      <c r="E7" t="str">
        <f>IFERROR(INDEX(EQA.CAP_Dados!E$2:E$5000,MATCH(ROW()-4,EQA.CAP_Dados!$S$2:$S$5000,0)),"")</f>
        <v/>
      </c>
      <c r="F7" s="97" t="str">
        <f>IFERROR(INDEX(EQA.CAP_Dados!F$2:F$5000,MATCH(ROW()-4,EQA.CAP_Dados!$S$2:$S$5000,0)),"")</f>
        <v/>
      </c>
      <c r="G7" s="98" t="str">
        <f>IFERROR(INDEX(EQA.CAP_Dados!G$2:G$5000,MATCH(ROW()-4,EQA.CAP_Dados!$S$2:$S$5000,0)),"")</f>
        <v/>
      </c>
      <c r="H7" s="98" t="str">
        <f>IFERROR(INDEX(EQA.CAP_Dados!H$2:H$5000,MATCH(ROW()-4,EQA.CAP_Dados!$S$2:$S$5000,0)),"")</f>
        <v/>
      </c>
      <c r="I7" s="99" t="str">
        <f>IFERROR(INDEX(EQA.CAP_Dados!I$2:I$5000,MATCH(ROW()-4,EQA.CAP_Dados!$S$2:$S$5000,0)),"")</f>
        <v/>
      </c>
      <c r="J7" s="97" t="str">
        <f>IFERROR(INDEX(EQA.CAP_Dados!J$2:J$5000,MATCH(ROW()-4,EQA.CAP_Dados!$S$2:$S$5000,0)),"")</f>
        <v/>
      </c>
      <c r="K7" s="97" t="str">
        <f>IFERROR(INDEX(EQA.CAP_Dados!K$2:K$5000,MATCH(ROW()-4,EQA.CAP_Dados!$S$2:$S$5000,0)),"")</f>
        <v/>
      </c>
      <c r="L7" t="str">
        <f>IFERROR(INDEX(EQA.CAP_Dados!L$2:L$5000,MATCH(ROW()-4,EQA.CAP_Dados!$S$2:$S$5000,0)),"")</f>
        <v/>
      </c>
      <c r="M7" s="93" t="str">
        <f>IFERROR(INDEX(EQA.CAP_Dados!M$2:M$5000,MATCH(ROW()-4,EQA.CAP_Dados!$S$2:$S$5000,0)),"")</f>
        <v/>
      </c>
      <c r="N7" t="str">
        <f>IFERROR(INDEX(EQA.CAP_Dados!N$2:N$5000,MATCH(ROW()-4,EQA.CAP_Dados!$S$2:$S$5000,0)),"")</f>
        <v/>
      </c>
      <c r="O7" s="97" t="str">
        <f>IFERROR(INDEX(EQA.CAP_Dados!O$2:O$5000,MATCH(ROW()-4,EQA.CAP_Dados!$S$2:$S$5000,0)),"")</f>
        <v/>
      </c>
      <c r="P7" s="97" t="str">
        <f>IFERROR(INDEX(EQA.CAP_Dados!P$2:P$5000,MATCH(ROW()-4,EQA.CAP_Dados!$S$2:$S$5000,0)),"")</f>
        <v/>
      </c>
      <c r="Q7" s="93" t="str">
        <f>IFERROR(INDEX(EQA.CAP_Dados!Q$2:Q$5000,MATCH(ROW()-4,EQA.CAP_Dados!$S$2:$S$5000,0)),"")</f>
        <v/>
      </c>
      <c r="R7" t="str">
        <f>IFERROR(INDEX(EQA.CAP_Dados!R$2:R$5000,MATCH(ROW()-4,EQA.CAP_Dados!$S$2:$S$5000,0)),"")</f>
        <v/>
      </c>
    </row>
    <row r="8" spans="1:18" x14ac:dyDescent="0.25">
      <c r="A8" t="str">
        <f>IFERROR(INDEX(EQA.CAP_Dados!A$2:A$5000,MATCH(ROW()-4,EQA.CAP_Dados!$S$2:$S$5000,0)),"")</f>
        <v/>
      </c>
      <c r="B8" t="str">
        <f>IFERROR(INDEX(EQA.CAP_Dados!B$2:B$5000,MATCH(ROW()-4,EQA.CAP_Dados!$S$2:$S$5000,0)),"")</f>
        <v/>
      </c>
      <c r="C8" s="93" t="str">
        <f>IFERROR(INDEX(EQA.CAP_Dados!C$2:C$5000,MATCH(ROW()-4,EQA.CAP_Dados!$S$2:$S$5000,0)),"")</f>
        <v/>
      </c>
      <c r="D8" t="str">
        <f>IFERROR(INDEX(EQA.CAP_Dados!D$2:D$5000,MATCH(ROW()-4,EQA.CAP_Dados!$S$2:$S$5000,0)),"")</f>
        <v/>
      </c>
      <c r="E8" t="str">
        <f>IFERROR(INDEX(EQA.CAP_Dados!E$2:E$5000,MATCH(ROW()-4,EQA.CAP_Dados!$S$2:$S$5000,0)),"")</f>
        <v/>
      </c>
      <c r="F8" s="97" t="str">
        <f>IFERROR(INDEX(EQA.CAP_Dados!F$2:F$5000,MATCH(ROW()-4,EQA.CAP_Dados!$S$2:$S$5000,0)),"")</f>
        <v/>
      </c>
      <c r="G8" s="98" t="str">
        <f>IFERROR(INDEX(EQA.CAP_Dados!G$2:G$5000,MATCH(ROW()-4,EQA.CAP_Dados!$S$2:$S$5000,0)),"")</f>
        <v/>
      </c>
      <c r="H8" s="98" t="str">
        <f>IFERROR(INDEX(EQA.CAP_Dados!H$2:H$5000,MATCH(ROW()-4,EQA.CAP_Dados!$S$2:$S$5000,0)),"")</f>
        <v/>
      </c>
      <c r="I8" s="99" t="str">
        <f>IFERROR(INDEX(EQA.CAP_Dados!I$2:I$5000,MATCH(ROW()-4,EQA.CAP_Dados!$S$2:$S$5000,0)),"")</f>
        <v/>
      </c>
      <c r="J8" s="97" t="str">
        <f>IFERROR(INDEX(EQA.CAP_Dados!J$2:J$5000,MATCH(ROW()-4,EQA.CAP_Dados!$S$2:$S$5000,0)),"")</f>
        <v/>
      </c>
      <c r="K8" s="97" t="str">
        <f>IFERROR(INDEX(EQA.CAP_Dados!K$2:K$5000,MATCH(ROW()-4,EQA.CAP_Dados!$S$2:$S$5000,0)),"")</f>
        <v/>
      </c>
      <c r="L8" t="str">
        <f>IFERROR(INDEX(EQA.CAP_Dados!L$2:L$5000,MATCH(ROW()-4,EQA.CAP_Dados!$S$2:$S$5000,0)),"")</f>
        <v/>
      </c>
      <c r="M8" s="93" t="str">
        <f>IFERROR(INDEX(EQA.CAP_Dados!M$2:M$5000,MATCH(ROW()-4,EQA.CAP_Dados!$S$2:$S$5000,0)),"")</f>
        <v/>
      </c>
      <c r="N8" t="str">
        <f>IFERROR(INDEX(EQA.CAP_Dados!N$2:N$5000,MATCH(ROW()-4,EQA.CAP_Dados!$S$2:$S$5000,0)),"")</f>
        <v/>
      </c>
      <c r="O8" s="97" t="str">
        <f>IFERROR(INDEX(EQA.CAP_Dados!O$2:O$5000,MATCH(ROW()-4,EQA.CAP_Dados!$S$2:$S$5000,0)),"")</f>
        <v/>
      </c>
      <c r="P8" s="97" t="str">
        <f>IFERROR(INDEX(EQA.CAP_Dados!P$2:P$5000,MATCH(ROW()-4,EQA.CAP_Dados!$S$2:$S$5000,0)),"")</f>
        <v/>
      </c>
      <c r="Q8" s="93" t="str">
        <f>IFERROR(INDEX(EQA.CAP_Dados!Q$2:Q$5000,MATCH(ROW()-4,EQA.CAP_Dados!$S$2:$S$5000,0)),"")</f>
        <v/>
      </c>
      <c r="R8" t="str">
        <f>IFERROR(INDEX(EQA.CAP_Dados!R$2:R$5000,MATCH(ROW()-4,EQA.CAP_Dados!$S$2:$S$5000,0)),"")</f>
        <v/>
      </c>
    </row>
    <row r="9" spans="1:18" x14ac:dyDescent="0.25">
      <c r="A9" t="str">
        <f>IFERROR(INDEX(EQA.CAP_Dados!A$2:A$5000,MATCH(ROW()-4,EQA.CAP_Dados!$S$2:$S$5000,0)),"")</f>
        <v/>
      </c>
      <c r="B9" t="str">
        <f>IFERROR(INDEX(EQA.CAP_Dados!B$2:B$5000,MATCH(ROW()-4,EQA.CAP_Dados!$S$2:$S$5000,0)),"")</f>
        <v/>
      </c>
      <c r="C9" s="93" t="str">
        <f>IFERROR(INDEX(EQA.CAP_Dados!C$2:C$5000,MATCH(ROW()-4,EQA.CAP_Dados!$S$2:$S$5000,0)),"")</f>
        <v/>
      </c>
      <c r="D9" t="str">
        <f>IFERROR(INDEX(EQA.CAP_Dados!D$2:D$5000,MATCH(ROW()-4,EQA.CAP_Dados!$S$2:$S$5000,0)),"")</f>
        <v/>
      </c>
      <c r="E9" t="str">
        <f>IFERROR(INDEX(EQA.CAP_Dados!E$2:E$5000,MATCH(ROW()-4,EQA.CAP_Dados!$S$2:$S$5000,0)),"")</f>
        <v/>
      </c>
      <c r="F9" s="97" t="str">
        <f>IFERROR(INDEX(EQA.CAP_Dados!F$2:F$5000,MATCH(ROW()-4,EQA.CAP_Dados!$S$2:$S$5000,0)),"")</f>
        <v/>
      </c>
      <c r="G9" s="98" t="str">
        <f>IFERROR(INDEX(EQA.CAP_Dados!G$2:G$5000,MATCH(ROW()-4,EQA.CAP_Dados!$S$2:$S$5000,0)),"")</f>
        <v/>
      </c>
      <c r="H9" s="98" t="str">
        <f>IFERROR(INDEX(EQA.CAP_Dados!H$2:H$5000,MATCH(ROW()-4,EQA.CAP_Dados!$S$2:$S$5000,0)),"")</f>
        <v/>
      </c>
      <c r="I9" s="99" t="str">
        <f>IFERROR(INDEX(EQA.CAP_Dados!I$2:I$5000,MATCH(ROW()-4,EQA.CAP_Dados!$S$2:$S$5000,0)),"")</f>
        <v/>
      </c>
      <c r="J9" s="97" t="str">
        <f>IFERROR(INDEX(EQA.CAP_Dados!J$2:J$5000,MATCH(ROW()-4,EQA.CAP_Dados!$S$2:$S$5000,0)),"")</f>
        <v/>
      </c>
      <c r="K9" s="97" t="str">
        <f>IFERROR(INDEX(EQA.CAP_Dados!K$2:K$5000,MATCH(ROW()-4,EQA.CAP_Dados!$S$2:$S$5000,0)),"")</f>
        <v/>
      </c>
      <c r="L9" t="str">
        <f>IFERROR(INDEX(EQA.CAP_Dados!L$2:L$5000,MATCH(ROW()-4,EQA.CAP_Dados!$S$2:$S$5000,0)),"")</f>
        <v/>
      </c>
      <c r="M9" s="93" t="str">
        <f>IFERROR(INDEX(EQA.CAP_Dados!M$2:M$5000,MATCH(ROW()-4,EQA.CAP_Dados!$S$2:$S$5000,0)),"")</f>
        <v/>
      </c>
      <c r="N9" t="str">
        <f>IFERROR(INDEX(EQA.CAP_Dados!N$2:N$5000,MATCH(ROW()-4,EQA.CAP_Dados!$S$2:$S$5000,0)),"")</f>
        <v/>
      </c>
      <c r="O9" s="97" t="str">
        <f>IFERROR(INDEX(EQA.CAP_Dados!O$2:O$5000,MATCH(ROW()-4,EQA.CAP_Dados!$S$2:$S$5000,0)),"")</f>
        <v/>
      </c>
      <c r="P9" s="97" t="str">
        <f>IFERROR(INDEX(EQA.CAP_Dados!P$2:P$5000,MATCH(ROW()-4,EQA.CAP_Dados!$S$2:$S$5000,0)),"")</f>
        <v/>
      </c>
      <c r="Q9" s="93" t="str">
        <f>IFERROR(INDEX(EQA.CAP_Dados!Q$2:Q$5000,MATCH(ROW()-4,EQA.CAP_Dados!$S$2:$S$5000,0)),"")</f>
        <v/>
      </c>
      <c r="R9" t="str">
        <f>IFERROR(INDEX(EQA.CAP_Dados!R$2:R$5000,MATCH(ROW()-4,EQA.CAP_Dados!$S$2:$S$5000,0)),"")</f>
        <v/>
      </c>
    </row>
    <row r="10" spans="1:18" x14ac:dyDescent="0.25">
      <c r="A10" t="str">
        <f>IFERROR(INDEX(EQA.CAP_Dados!A$2:A$5000,MATCH(ROW()-4,EQA.CAP_Dados!$S$2:$S$5000,0)),"")</f>
        <v/>
      </c>
      <c r="B10" t="str">
        <f>IFERROR(INDEX(EQA.CAP_Dados!B$2:B$5000,MATCH(ROW()-4,EQA.CAP_Dados!$S$2:$S$5000,0)),"")</f>
        <v/>
      </c>
      <c r="C10" s="93" t="str">
        <f>IFERROR(INDEX(EQA.CAP_Dados!C$2:C$5000,MATCH(ROW()-4,EQA.CAP_Dados!$S$2:$S$5000,0)),"")</f>
        <v/>
      </c>
      <c r="D10" t="str">
        <f>IFERROR(INDEX(EQA.CAP_Dados!D$2:D$5000,MATCH(ROW()-4,EQA.CAP_Dados!$S$2:$S$5000,0)),"")</f>
        <v/>
      </c>
      <c r="E10" t="str">
        <f>IFERROR(INDEX(EQA.CAP_Dados!E$2:E$5000,MATCH(ROW()-4,EQA.CAP_Dados!$S$2:$S$5000,0)),"")</f>
        <v/>
      </c>
      <c r="F10" s="97" t="str">
        <f>IFERROR(INDEX(EQA.CAP_Dados!F$2:F$5000,MATCH(ROW()-4,EQA.CAP_Dados!$S$2:$S$5000,0)),"")</f>
        <v/>
      </c>
      <c r="G10" s="98" t="str">
        <f>IFERROR(INDEX(EQA.CAP_Dados!G$2:G$5000,MATCH(ROW()-4,EQA.CAP_Dados!$S$2:$S$5000,0)),"")</f>
        <v/>
      </c>
      <c r="H10" s="98" t="str">
        <f>IFERROR(INDEX(EQA.CAP_Dados!H$2:H$5000,MATCH(ROW()-4,EQA.CAP_Dados!$S$2:$S$5000,0)),"")</f>
        <v/>
      </c>
      <c r="I10" s="99" t="str">
        <f>IFERROR(INDEX(EQA.CAP_Dados!I$2:I$5000,MATCH(ROW()-4,EQA.CAP_Dados!$S$2:$S$5000,0)),"")</f>
        <v/>
      </c>
      <c r="J10" s="97" t="str">
        <f>IFERROR(INDEX(EQA.CAP_Dados!J$2:J$5000,MATCH(ROW()-4,EQA.CAP_Dados!$S$2:$S$5000,0)),"")</f>
        <v/>
      </c>
      <c r="K10" s="97" t="str">
        <f>IFERROR(INDEX(EQA.CAP_Dados!K$2:K$5000,MATCH(ROW()-4,EQA.CAP_Dados!$S$2:$S$5000,0)),"")</f>
        <v/>
      </c>
      <c r="L10" t="str">
        <f>IFERROR(INDEX(EQA.CAP_Dados!L$2:L$5000,MATCH(ROW()-4,EQA.CAP_Dados!$S$2:$S$5000,0)),"")</f>
        <v/>
      </c>
      <c r="M10" s="93" t="str">
        <f>IFERROR(INDEX(EQA.CAP_Dados!M$2:M$5000,MATCH(ROW()-4,EQA.CAP_Dados!$S$2:$S$5000,0)),"")</f>
        <v/>
      </c>
      <c r="N10" t="str">
        <f>IFERROR(INDEX(EQA.CAP_Dados!N$2:N$5000,MATCH(ROW()-4,EQA.CAP_Dados!$S$2:$S$5000,0)),"")</f>
        <v/>
      </c>
      <c r="O10" s="97" t="str">
        <f>IFERROR(INDEX(EQA.CAP_Dados!O$2:O$5000,MATCH(ROW()-4,EQA.CAP_Dados!$S$2:$S$5000,0)),"")</f>
        <v/>
      </c>
      <c r="P10" s="97" t="str">
        <f>IFERROR(INDEX(EQA.CAP_Dados!P$2:P$5000,MATCH(ROW()-4,EQA.CAP_Dados!$S$2:$S$5000,0)),"")</f>
        <v/>
      </c>
      <c r="Q10" s="93" t="str">
        <f>IFERROR(INDEX(EQA.CAP_Dados!Q$2:Q$5000,MATCH(ROW()-4,EQA.CAP_Dados!$S$2:$S$5000,0)),"")</f>
        <v/>
      </c>
      <c r="R10" t="str">
        <f>IFERROR(INDEX(EQA.CAP_Dados!R$2:R$5000,MATCH(ROW()-4,EQA.CAP_Dados!$S$2:$S$5000,0)),"")</f>
        <v/>
      </c>
    </row>
    <row r="11" spans="1:18" x14ac:dyDescent="0.25">
      <c r="A11" t="str">
        <f>IFERROR(INDEX(EQA.CAP_Dados!A$2:A$5000,MATCH(ROW()-4,EQA.CAP_Dados!$S$2:$S$5000,0)),"")</f>
        <v/>
      </c>
      <c r="B11" t="str">
        <f>IFERROR(INDEX(EQA.CAP_Dados!B$2:B$5000,MATCH(ROW()-4,EQA.CAP_Dados!$S$2:$S$5000,0)),"")</f>
        <v/>
      </c>
      <c r="C11" s="93" t="str">
        <f>IFERROR(INDEX(EQA.CAP_Dados!C$2:C$5000,MATCH(ROW()-4,EQA.CAP_Dados!$S$2:$S$5000,0)),"")</f>
        <v/>
      </c>
      <c r="D11" t="str">
        <f>IFERROR(INDEX(EQA.CAP_Dados!D$2:D$5000,MATCH(ROW()-4,EQA.CAP_Dados!$S$2:$S$5000,0)),"")</f>
        <v/>
      </c>
      <c r="E11" t="str">
        <f>IFERROR(INDEX(EQA.CAP_Dados!E$2:E$5000,MATCH(ROW()-4,EQA.CAP_Dados!$S$2:$S$5000,0)),"")</f>
        <v/>
      </c>
      <c r="F11" s="97" t="str">
        <f>IFERROR(INDEX(EQA.CAP_Dados!F$2:F$5000,MATCH(ROW()-4,EQA.CAP_Dados!$S$2:$S$5000,0)),"")</f>
        <v/>
      </c>
      <c r="G11" s="98" t="str">
        <f>IFERROR(INDEX(EQA.CAP_Dados!G$2:G$5000,MATCH(ROW()-4,EQA.CAP_Dados!$S$2:$S$5000,0)),"")</f>
        <v/>
      </c>
      <c r="H11" s="98" t="str">
        <f>IFERROR(INDEX(EQA.CAP_Dados!H$2:H$5000,MATCH(ROW()-4,EQA.CAP_Dados!$S$2:$S$5000,0)),"")</f>
        <v/>
      </c>
      <c r="I11" s="99" t="str">
        <f>IFERROR(INDEX(EQA.CAP_Dados!I$2:I$5000,MATCH(ROW()-4,EQA.CAP_Dados!$S$2:$S$5000,0)),"")</f>
        <v/>
      </c>
      <c r="J11" s="97" t="str">
        <f>IFERROR(INDEX(EQA.CAP_Dados!J$2:J$5000,MATCH(ROW()-4,EQA.CAP_Dados!$S$2:$S$5000,0)),"")</f>
        <v/>
      </c>
      <c r="K11" s="97" t="str">
        <f>IFERROR(INDEX(EQA.CAP_Dados!K$2:K$5000,MATCH(ROW()-4,EQA.CAP_Dados!$S$2:$S$5000,0)),"")</f>
        <v/>
      </c>
      <c r="L11" t="str">
        <f>IFERROR(INDEX(EQA.CAP_Dados!L$2:L$5000,MATCH(ROW()-4,EQA.CAP_Dados!$S$2:$S$5000,0)),"")</f>
        <v/>
      </c>
      <c r="M11" s="93" t="str">
        <f>IFERROR(INDEX(EQA.CAP_Dados!M$2:M$5000,MATCH(ROW()-4,EQA.CAP_Dados!$S$2:$S$5000,0)),"")</f>
        <v/>
      </c>
      <c r="N11" t="str">
        <f>IFERROR(INDEX(EQA.CAP_Dados!N$2:N$5000,MATCH(ROW()-4,EQA.CAP_Dados!$S$2:$S$5000,0)),"")</f>
        <v/>
      </c>
      <c r="O11" s="97" t="str">
        <f>IFERROR(INDEX(EQA.CAP_Dados!O$2:O$5000,MATCH(ROW()-4,EQA.CAP_Dados!$S$2:$S$5000,0)),"")</f>
        <v/>
      </c>
      <c r="P11" s="97" t="str">
        <f>IFERROR(INDEX(EQA.CAP_Dados!P$2:P$5000,MATCH(ROW()-4,EQA.CAP_Dados!$S$2:$S$5000,0)),"")</f>
        <v/>
      </c>
      <c r="Q11" s="93" t="str">
        <f>IFERROR(INDEX(EQA.CAP_Dados!Q$2:Q$5000,MATCH(ROW()-4,EQA.CAP_Dados!$S$2:$S$5000,0)),"")</f>
        <v/>
      </c>
      <c r="R11" t="str">
        <f>IFERROR(INDEX(EQA.CAP_Dados!R$2:R$5000,MATCH(ROW()-4,EQA.CAP_Dados!$S$2:$S$5000,0)),"")</f>
        <v/>
      </c>
    </row>
    <row r="12" spans="1:18" x14ac:dyDescent="0.25">
      <c r="A12" t="str">
        <f>IFERROR(INDEX(EQA.CAP_Dados!A$2:A$5000,MATCH(ROW()-4,EQA.CAP_Dados!$S$2:$S$5000,0)),"")</f>
        <v/>
      </c>
      <c r="B12" t="str">
        <f>IFERROR(INDEX(EQA.CAP_Dados!B$2:B$5000,MATCH(ROW()-4,EQA.CAP_Dados!$S$2:$S$5000,0)),"")</f>
        <v/>
      </c>
      <c r="C12" s="93" t="str">
        <f>IFERROR(INDEX(EQA.CAP_Dados!C$2:C$5000,MATCH(ROW()-4,EQA.CAP_Dados!$S$2:$S$5000,0)),"")</f>
        <v/>
      </c>
      <c r="D12" t="str">
        <f>IFERROR(INDEX(EQA.CAP_Dados!D$2:D$5000,MATCH(ROW()-4,EQA.CAP_Dados!$S$2:$S$5000,0)),"")</f>
        <v/>
      </c>
      <c r="E12" t="str">
        <f>IFERROR(INDEX(EQA.CAP_Dados!E$2:E$5000,MATCH(ROW()-4,EQA.CAP_Dados!$S$2:$S$5000,0)),"")</f>
        <v/>
      </c>
      <c r="F12" s="97" t="str">
        <f>IFERROR(INDEX(EQA.CAP_Dados!F$2:F$5000,MATCH(ROW()-4,EQA.CAP_Dados!$S$2:$S$5000,0)),"")</f>
        <v/>
      </c>
      <c r="G12" s="98" t="str">
        <f>IFERROR(INDEX(EQA.CAP_Dados!G$2:G$5000,MATCH(ROW()-4,EQA.CAP_Dados!$S$2:$S$5000,0)),"")</f>
        <v/>
      </c>
      <c r="H12" s="98" t="str">
        <f>IFERROR(INDEX(EQA.CAP_Dados!H$2:H$5000,MATCH(ROW()-4,EQA.CAP_Dados!$S$2:$S$5000,0)),"")</f>
        <v/>
      </c>
      <c r="I12" s="99" t="str">
        <f>IFERROR(INDEX(EQA.CAP_Dados!I$2:I$5000,MATCH(ROW()-4,EQA.CAP_Dados!$S$2:$S$5000,0)),"")</f>
        <v/>
      </c>
      <c r="J12" s="97" t="str">
        <f>IFERROR(INDEX(EQA.CAP_Dados!J$2:J$5000,MATCH(ROW()-4,EQA.CAP_Dados!$S$2:$S$5000,0)),"")</f>
        <v/>
      </c>
      <c r="K12" s="97" t="str">
        <f>IFERROR(INDEX(EQA.CAP_Dados!K$2:K$5000,MATCH(ROW()-4,EQA.CAP_Dados!$S$2:$S$5000,0)),"")</f>
        <v/>
      </c>
      <c r="L12" t="str">
        <f>IFERROR(INDEX(EQA.CAP_Dados!L$2:L$5000,MATCH(ROW()-4,EQA.CAP_Dados!$S$2:$S$5000,0)),"")</f>
        <v/>
      </c>
      <c r="M12" s="93" t="str">
        <f>IFERROR(INDEX(EQA.CAP_Dados!M$2:M$5000,MATCH(ROW()-4,EQA.CAP_Dados!$S$2:$S$5000,0)),"")</f>
        <v/>
      </c>
      <c r="N12" t="str">
        <f>IFERROR(INDEX(EQA.CAP_Dados!N$2:N$5000,MATCH(ROW()-4,EQA.CAP_Dados!$S$2:$S$5000,0)),"")</f>
        <v/>
      </c>
      <c r="O12" s="97" t="str">
        <f>IFERROR(INDEX(EQA.CAP_Dados!O$2:O$5000,MATCH(ROW()-4,EQA.CAP_Dados!$S$2:$S$5000,0)),"")</f>
        <v/>
      </c>
      <c r="P12" s="97" t="str">
        <f>IFERROR(INDEX(EQA.CAP_Dados!P$2:P$5000,MATCH(ROW()-4,EQA.CAP_Dados!$S$2:$S$5000,0)),"")</f>
        <v/>
      </c>
      <c r="Q12" s="93" t="str">
        <f>IFERROR(INDEX(EQA.CAP_Dados!Q$2:Q$5000,MATCH(ROW()-4,EQA.CAP_Dados!$S$2:$S$5000,0)),"")</f>
        <v/>
      </c>
      <c r="R12" t="str">
        <f>IFERROR(INDEX(EQA.CAP_Dados!R$2:R$5000,MATCH(ROW()-4,EQA.CAP_Dados!$S$2:$S$5000,0)),"")</f>
        <v/>
      </c>
    </row>
    <row r="13" spans="1:18" x14ac:dyDescent="0.25">
      <c r="A13" t="str">
        <f>IFERROR(INDEX(EQA.CAP_Dados!A$2:A$5000,MATCH(ROW()-4,EQA.CAP_Dados!$S$2:$S$5000,0)),"")</f>
        <v/>
      </c>
      <c r="B13" t="str">
        <f>IFERROR(INDEX(EQA.CAP_Dados!B$2:B$5000,MATCH(ROW()-4,EQA.CAP_Dados!$S$2:$S$5000,0)),"")</f>
        <v/>
      </c>
      <c r="C13" s="93" t="str">
        <f>IFERROR(INDEX(EQA.CAP_Dados!C$2:C$5000,MATCH(ROW()-4,EQA.CAP_Dados!$S$2:$S$5000,0)),"")</f>
        <v/>
      </c>
      <c r="D13" t="str">
        <f>IFERROR(INDEX(EQA.CAP_Dados!D$2:D$5000,MATCH(ROW()-4,EQA.CAP_Dados!$S$2:$S$5000,0)),"")</f>
        <v/>
      </c>
      <c r="E13" t="str">
        <f>IFERROR(INDEX(EQA.CAP_Dados!E$2:E$5000,MATCH(ROW()-4,EQA.CAP_Dados!$S$2:$S$5000,0)),"")</f>
        <v/>
      </c>
      <c r="F13" s="97" t="str">
        <f>IFERROR(INDEX(EQA.CAP_Dados!F$2:F$5000,MATCH(ROW()-4,EQA.CAP_Dados!$S$2:$S$5000,0)),"")</f>
        <v/>
      </c>
      <c r="G13" s="98" t="str">
        <f>IFERROR(INDEX(EQA.CAP_Dados!G$2:G$5000,MATCH(ROW()-4,EQA.CAP_Dados!$S$2:$S$5000,0)),"")</f>
        <v/>
      </c>
      <c r="H13" s="98" t="str">
        <f>IFERROR(INDEX(EQA.CAP_Dados!H$2:H$5000,MATCH(ROW()-4,EQA.CAP_Dados!$S$2:$S$5000,0)),"")</f>
        <v/>
      </c>
      <c r="I13" s="99" t="str">
        <f>IFERROR(INDEX(EQA.CAP_Dados!I$2:I$5000,MATCH(ROW()-4,EQA.CAP_Dados!$S$2:$S$5000,0)),"")</f>
        <v/>
      </c>
      <c r="J13" s="97" t="str">
        <f>IFERROR(INDEX(EQA.CAP_Dados!J$2:J$5000,MATCH(ROW()-4,EQA.CAP_Dados!$S$2:$S$5000,0)),"")</f>
        <v/>
      </c>
      <c r="K13" s="97" t="str">
        <f>IFERROR(INDEX(EQA.CAP_Dados!K$2:K$5000,MATCH(ROW()-4,EQA.CAP_Dados!$S$2:$S$5000,0)),"")</f>
        <v/>
      </c>
      <c r="L13" t="str">
        <f>IFERROR(INDEX(EQA.CAP_Dados!L$2:L$5000,MATCH(ROW()-4,EQA.CAP_Dados!$S$2:$S$5000,0)),"")</f>
        <v/>
      </c>
      <c r="M13" s="93" t="str">
        <f>IFERROR(INDEX(EQA.CAP_Dados!M$2:M$5000,MATCH(ROW()-4,EQA.CAP_Dados!$S$2:$S$5000,0)),"")</f>
        <v/>
      </c>
      <c r="N13" t="str">
        <f>IFERROR(INDEX(EQA.CAP_Dados!N$2:N$5000,MATCH(ROW()-4,EQA.CAP_Dados!$S$2:$S$5000,0)),"")</f>
        <v/>
      </c>
      <c r="O13" s="97" t="str">
        <f>IFERROR(INDEX(EQA.CAP_Dados!O$2:O$5000,MATCH(ROW()-4,EQA.CAP_Dados!$S$2:$S$5000,0)),"")</f>
        <v/>
      </c>
      <c r="P13" s="97" t="str">
        <f>IFERROR(INDEX(EQA.CAP_Dados!P$2:P$5000,MATCH(ROW()-4,EQA.CAP_Dados!$S$2:$S$5000,0)),"")</f>
        <v/>
      </c>
      <c r="Q13" s="93" t="str">
        <f>IFERROR(INDEX(EQA.CAP_Dados!Q$2:Q$5000,MATCH(ROW()-4,EQA.CAP_Dados!$S$2:$S$5000,0)),"")</f>
        <v/>
      </c>
      <c r="R13" t="str">
        <f>IFERROR(INDEX(EQA.CAP_Dados!R$2:R$5000,MATCH(ROW()-4,EQA.CAP_Dados!$S$2:$S$5000,0)),"")</f>
        <v/>
      </c>
    </row>
    <row r="14" spans="1:18" x14ac:dyDescent="0.25">
      <c r="A14" t="str">
        <f>IFERROR(INDEX(EQA.CAP_Dados!A$2:A$5000,MATCH(ROW()-4,EQA.CAP_Dados!$S$2:$S$5000,0)),"")</f>
        <v/>
      </c>
      <c r="B14" t="str">
        <f>IFERROR(INDEX(EQA.CAP_Dados!B$2:B$5000,MATCH(ROW()-4,EQA.CAP_Dados!$S$2:$S$5000,0)),"")</f>
        <v/>
      </c>
      <c r="C14" s="93" t="str">
        <f>IFERROR(INDEX(EQA.CAP_Dados!C$2:C$5000,MATCH(ROW()-4,EQA.CAP_Dados!$S$2:$S$5000,0)),"")</f>
        <v/>
      </c>
      <c r="D14" t="str">
        <f>IFERROR(INDEX(EQA.CAP_Dados!D$2:D$5000,MATCH(ROW()-4,EQA.CAP_Dados!$S$2:$S$5000,0)),"")</f>
        <v/>
      </c>
      <c r="E14" t="str">
        <f>IFERROR(INDEX(EQA.CAP_Dados!E$2:E$5000,MATCH(ROW()-4,EQA.CAP_Dados!$S$2:$S$5000,0)),"")</f>
        <v/>
      </c>
      <c r="F14" s="97" t="str">
        <f>IFERROR(INDEX(EQA.CAP_Dados!F$2:F$5000,MATCH(ROW()-4,EQA.CAP_Dados!$S$2:$S$5000,0)),"")</f>
        <v/>
      </c>
      <c r="G14" s="98" t="str">
        <f>IFERROR(INDEX(EQA.CAP_Dados!G$2:G$5000,MATCH(ROW()-4,EQA.CAP_Dados!$S$2:$S$5000,0)),"")</f>
        <v/>
      </c>
      <c r="H14" s="98" t="str">
        <f>IFERROR(INDEX(EQA.CAP_Dados!H$2:H$5000,MATCH(ROW()-4,EQA.CAP_Dados!$S$2:$S$5000,0)),"")</f>
        <v/>
      </c>
      <c r="I14" s="99" t="str">
        <f>IFERROR(INDEX(EQA.CAP_Dados!I$2:I$5000,MATCH(ROW()-4,EQA.CAP_Dados!$S$2:$S$5000,0)),"")</f>
        <v/>
      </c>
      <c r="J14" s="97" t="str">
        <f>IFERROR(INDEX(EQA.CAP_Dados!J$2:J$5000,MATCH(ROW()-4,EQA.CAP_Dados!$S$2:$S$5000,0)),"")</f>
        <v/>
      </c>
      <c r="K14" s="97" t="str">
        <f>IFERROR(INDEX(EQA.CAP_Dados!K$2:K$5000,MATCH(ROW()-4,EQA.CAP_Dados!$S$2:$S$5000,0)),"")</f>
        <v/>
      </c>
      <c r="L14" t="str">
        <f>IFERROR(INDEX(EQA.CAP_Dados!L$2:L$5000,MATCH(ROW()-4,EQA.CAP_Dados!$S$2:$S$5000,0)),"")</f>
        <v/>
      </c>
      <c r="M14" s="93" t="str">
        <f>IFERROR(INDEX(EQA.CAP_Dados!M$2:M$5000,MATCH(ROW()-4,EQA.CAP_Dados!$S$2:$S$5000,0)),"")</f>
        <v/>
      </c>
      <c r="N14" t="str">
        <f>IFERROR(INDEX(EQA.CAP_Dados!N$2:N$5000,MATCH(ROW()-4,EQA.CAP_Dados!$S$2:$S$5000,0)),"")</f>
        <v/>
      </c>
      <c r="O14" s="97" t="str">
        <f>IFERROR(INDEX(EQA.CAP_Dados!O$2:O$5000,MATCH(ROW()-4,EQA.CAP_Dados!$S$2:$S$5000,0)),"")</f>
        <v/>
      </c>
      <c r="P14" s="97" t="str">
        <f>IFERROR(INDEX(EQA.CAP_Dados!P$2:P$5000,MATCH(ROW()-4,EQA.CAP_Dados!$S$2:$S$5000,0)),"")</f>
        <v/>
      </c>
      <c r="Q14" s="93" t="str">
        <f>IFERROR(INDEX(EQA.CAP_Dados!Q$2:Q$5000,MATCH(ROW()-4,EQA.CAP_Dados!$S$2:$S$5000,0)),"")</f>
        <v/>
      </c>
      <c r="R14" t="str">
        <f>IFERROR(INDEX(EQA.CAP_Dados!R$2:R$5000,MATCH(ROW()-4,EQA.CAP_Dados!$S$2:$S$5000,0)),"")</f>
        <v/>
      </c>
    </row>
    <row r="15" spans="1:18" x14ac:dyDescent="0.25">
      <c r="A15" t="str">
        <f>IFERROR(INDEX(EQA.CAP_Dados!A$2:A$5000,MATCH(ROW()-4,EQA.CAP_Dados!$S$2:$S$5000,0)),"")</f>
        <v/>
      </c>
      <c r="B15" t="str">
        <f>IFERROR(INDEX(EQA.CAP_Dados!B$2:B$5000,MATCH(ROW()-4,EQA.CAP_Dados!$S$2:$S$5000,0)),"")</f>
        <v/>
      </c>
      <c r="C15" s="93" t="str">
        <f>IFERROR(INDEX(EQA.CAP_Dados!C$2:C$5000,MATCH(ROW()-4,EQA.CAP_Dados!$S$2:$S$5000,0)),"")</f>
        <v/>
      </c>
      <c r="D15" t="str">
        <f>IFERROR(INDEX(EQA.CAP_Dados!D$2:D$5000,MATCH(ROW()-4,EQA.CAP_Dados!$S$2:$S$5000,0)),"")</f>
        <v/>
      </c>
      <c r="E15" t="str">
        <f>IFERROR(INDEX(EQA.CAP_Dados!E$2:E$5000,MATCH(ROW()-4,EQA.CAP_Dados!$S$2:$S$5000,0)),"")</f>
        <v/>
      </c>
      <c r="F15" s="97" t="str">
        <f>IFERROR(INDEX(EQA.CAP_Dados!F$2:F$5000,MATCH(ROW()-4,EQA.CAP_Dados!$S$2:$S$5000,0)),"")</f>
        <v/>
      </c>
      <c r="G15" s="98" t="str">
        <f>IFERROR(INDEX(EQA.CAP_Dados!G$2:G$5000,MATCH(ROW()-4,EQA.CAP_Dados!$S$2:$S$5000,0)),"")</f>
        <v/>
      </c>
      <c r="H15" s="98" t="str">
        <f>IFERROR(INDEX(EQA.CAP_Dados!H$2:H$5000,MATCH(ROW()-4,EQA.CAP_Dados!$S$2:$S$5000,0)),"")</f>
        <v/>
      </c>
      <c r="I15" s="99" t="str">
        <f>IFERROR(INDEX(EQA.CAP_Dados!I$2:I$5000,MATCH(ROW()-4,EQA.CAP_Dados!$S$2:$S$5000,0)),"")</f>
        <v/>
      </c>
      <c r="J15" s="97" t="str">
        <f>IFERROR(INDEX(EQA.CAP_Dados!J$2:J$5000,MATCH(ROW()-4,EQA.CAP_Dados!$S$2:$S$5000,0)),"")</f>
        <v/>
      </c>
      <c r="K15" s="97" t="str">
        <f>IFERROR(INDEX(EQA.CAP_Dados!K$2:K$5000,MATCH(ROW()-4,EQA.CAP_Dados!$S$2:$S$5000,0)),"")</f>
        <v/>
      </c>
      <c r="L15" t="str">
        <f>IFERROR(INDEX(EQA.CAP_Dados!L$2:L$5000,MATCH(ROW()-4,EQA.CAP_Dados!$S$2:$S$5000,0)),"")</f>
        <v/>
      </c>
      <c r="M15" s="93" t="str">
        <f>IFERROR(INDEX(EQA.CAP_Dados!M$2:M$5000,MATCH(ROW()-4,EQA.CAP_Dados!$S$2:$S$5000,0)),"")</f>
        <v/>
      </c>
      <c r="N15" t="str">
        <f>IFERROR(INDEX(EQA.CAP_Dados!N$2:N$5000,MATCH(ROW()-4,EQA.CAP_Dados!$S$2:$S$5000,0)),"")</f>
        <v/>
      </c>
      <c r="O15" s="97" t="str">
        <f>IFERROR(INDEX(EQA.CAP_Dados!O$2:O$5000,MATCH(ROW()-4,EQA.CAP_Dados!$S$2:$S$5000,0)),"")</f>
        <v/>
      </c>
      <c r="P15" s="97" t="str">
        <f>IFERROR(INDEX(EQA.CAP_Dados!P$2:P$5000,MATCH(ROW()-4,EQA.CAP_Dados!$S$2:$S$5000,0)),"")</f>
        <v/>
      </c>
      <c r="Q15" s="93" t="str">
        <f>IFERROR(INDEX(EQA.CAP_Dados!Q$2:Q$5000,MATCH(ROW()-4,EQA.CAP_Dados!$S$2:$S$5000,0)),"")</f>
        <v/>
      </c>
      <c r="R15" t="str">
        <f>IFERROR(INDEX(EQA.CAP_Dados!R$2:R$5000,MATCH(ROW()-4,EQA.CAP_Dados!$S$2:$S$5000,0)),"")</f>
        <v/>
      </c>
    </row>
    <row r="16" spans="1:18" x14ac:dyDescent="0.25">
      <c r="A16" t="str">
        <f>IFERROR(INDEX(EQA.CAP_Dados!A$2:A$5000,MATCH(ROW()-4,EQA.CAP_Dados!$S$2:$S$5000,0)),"")</f>
        <v/>
      </c>
      <c r="B16" t="str">
        <f>IFERROR(INDEX(EQA.CAP_Dados!B$2:B$5000,MATCH(ROW()-4,EQA.CAP_Dados!$S$2:$S$5000,0)),"")</f>
        <v/>
      </c>
      <c r="C16" s="93" t="str">
        <f>IFERROR(INDEX(EQA.CAP_Dados!C$2:C$5000,MATCH(ROW()-4,EQA.CAP_Dados!$S$2:$S$5000,0)),"")</f>
        <v/>
      </c>
      <c r="D16" t="str">
        <f>IFERROR(INDEX(EQA.CAP_Dados!D$2:D$5000,MATCH(ROW()-4,EQA.CAP_Dados!$S$2:$S$5000,0)),"")</f>
        <v/>
      </c>
      <c r="E16" t="str">
        <f>IFERROR(INDEX(EQA.CAP_Dados!E$2:E$5000,MATCH(ROW()-4,EQA.CAP_Dados!$S$2:$S$5000,0)),"")</f>
        <v/>
      </c>
      <c r="F16" s="97" t="str">
        <f>IFERROR(INDEX(EQA.CAP_Dados!F$2:F$5000,MATCH(ROW()-4,EQA.CAP_Dados!$S$2:$S$5000,0)),"")</f>
        <v/>
      </c>
      <c r="G16" s="98" t="str">
        <f>IFERROR(INDEX(EQA.CAP_Dados!G$2:G$5000,MATCH(ROW()-4,EQA.CAP_Dados!$S$2:$S$5000,0)),"")</f>
        <v/>
      </c>
      <c r="H16" s="98" t="str">
        <f>IFERROR(INDEX(EQA.CAP_Dados!H$2:H$5000,MATCH(ROW()-4,EQA.CAP_Dados!$S$2:$S$5000,0)),"")</f>
        <v/>
      </c>
      <c r="I16" s="99" t="str">
        <f>IFERROR(INDEX(EQA.CAP_Dados!I$2:I$5000,MATCH(ROW()-4,EQA.CAP_Dados!$S$2:$S$5000,0)),"")</f>
        <v/>
      </c>
      <c r="J16" s="97" t="str">
        <f>IFERROR(INDEX(EQA.CAP_Dados!J$2:J$5000,MATCH(ROW()-4,EQA.CAP_Dados!$S$2:$S$5000,0)),"")</f>
        <v/>
      </c>
      <c r="K16" s="97" t="str">
        <f>IFERROR(INDEX(EQA.CAP_Dados!K$2:K$5000,MATCH(ROW()-4,EQA.CAP_Dados!$S$2:$S$5000,0)),"")</f>
        <v/>
      </c>
      <c r="L16" t="str">
        <f>IFERROR(INDEX(EQA.CAP_Dados!L$2:L$5000,MATCH(ROW()-4,EQA.CAP_Dados!$S$2:$S$5000,0)),"")</f>
        <v/>
      </c>
      <c r="M16" s="93" t="str">
        <f>IFERROR(INDEX(EQA.CAP_Dados!M$2:M$5000,MATCH(ROW()-4,EQA.CAP_Dados!$S$2:$S$5000,0)),"")</f>
        <v/>
      </c>
      <c r="N16" t="str">
        <f>IFERROR(INDEX(EQA.CAP_Dados!N$2:N$5000,MATCH(ROW()-4,EQA.CAP_Dados!$S$2:$S$5000,0)),"")</f>
        <v/>
      </c>
      <c r="O16" s="97" t="str">
        <f>IFERROR(INDEX(EQA.CAP_Dados!O$2:O$5000,MATCH(ROW()-4,EQA.CAP_Dados!$S$2:$S$5000,0)),"")</f>
        <v/>
      </c>
      <c r="P16" s="97" t="str">
        <f>IFERROR(INDEX(EQA.CAP_Dados!P$2:P$5000,MATCH(ROW()-4,EQA.CAP_Dados!$S$2:$S$5000,0)),"")</f>
        <v/>
      </c>
      <c r="Q16" s="93" t="str">
        <f>IFERROR(INDEX(EQA.CAP_Dados!Q$2:Q$5000,MATCH(ROW()-4,EQA.CAP_Dados!$S$2:$S$5000,0)),"")</f>
        <v/>
      </c>
      <c r="R16" t="str">
        <f>IFERROR(INDEX(EQA.CAP_Dados!R$2:R$5000,MATCH(ROW()-4,EQA.CAP_Dados!$S$2:$S$5000,0)),"")</f>
        <v/>
      </c>
    </row>
    <row r="17" spans="1:18" x14ac:dyDescent="0.25">
      <c r="A17" t="str">
        <f>IFERROR(INDEX(EQA.CAP_Dados!A$2:A$5000,MATCH(ROW()-4,EQA.CAP_Dados!$S$2:$S$5000,0)),"")</f>
        <v/>
      </c>
      <c r="B17" t="str">
        <f>IFERROR(INDEX(EQA.CAP_Dados!B$2:B$5000,MATCH(ROW()-4,EQA.CAP_Dados!$S$2:$S$5000,0)),"")</f>
        <v/>
      </c>
      <c r="C17" s="93" t="str">
        <f>IFERROR(INDEX(EQA.CAP_Dados!C$2:C$5000,MATCH(ROW()-4,EQA.CAP_Dados!$S$2:$S$5000,0)),"")</f>
        <v/>
      </c>
      <c r="D17" t="str">
        <f>IFERROR(INDEX(EQA.CAP_Dados!D$2:D$5000,MATCH(ROW()-4,EQA.CAP_Dados!$S$2:$S$5000,0)),"")</f>
        <v/>
      </c>
      <c r="E17" t="str">
        <f>IFERROR(INDEX(EQA.CAP_Dados!E$2:E$5000,MATCH(ROW()-4,EQA.CAP_Dados!$S$2:$S$5000,0)),"")</f>
        <v/>
      </c>
      <c r="F17" s="97" t="str">
        <f>IFERROR(INDEX(EQA.CAP_Dados!F$2:F$5000,MATCH(ROW()-4,EQA.CAP_Dados!$S$2:$S$5000,0)),"")</f>
        <v/>
      </c>
      <c r="G17" s="98" t="str">
        <f>IFERROR(INDEX(EQA.CAP_Dados!G$2:G$5000,MATCH(ROW()-4,EQA.CAP_Dados!$S$2:$S$5000,0)),"")</f>
        <v/>
      </c>
      <c r="H17" s="98" t="str">
        <f>IFERROR(INDEX(EQA.CAP_Dados!H$2:H$5000,MATCH(ROW()-4,EQA.CAP_Dados!$S$2:$S$5000,0)),"")</f>
        <v/>
      </c>
      <c r="I17" s="99" t="str">
        <f>IFERROR(INDEX(EQA.CAP_Dados!I$2:I$5000,MATCH(ROW()-4,EQA.CAP_Dados!$S$2:$S$5000,0)),"")</f>
        <v/>
      </c>
      <c r="J17" s="97" t="str">
        <f>IFERROR(INDEX(EQA.CAP_Dados!J$2:J$5000,MATCH(ROW()-4,EQA.CAP_Dados!$S$2:$S$5000,0)),"")</f>
        <v/>
      </c>
      <c r="K17" s="97" t="str">
        <f>IFERROR(INDEX(EQA.CAP_Dados!K$2:K$5000,MATCH(ROW()-4,EQA.CAP_Dados!$S$2:$S$5000,0)),"")</f>
        <v/>
      </c>
      <c r="L17" t="str">
        <f>IFERROR(INDEX(EQA.CAP_Dados!L$2:L$5000,MATCH(ROW()-4,EQA.CAP_Dados!$S$2:$S$5000,0)),"")</f>
        <v/>
      </c>
      <c r="M17" s="93" t="str">
        <f>IFERROR(INDEX(EQA.CAP_Dados!M$2:M$5000,MATCH(ROW()-4,EQA.CAP_Dados!$S$2:$S$5000,0)),"")</f>
        <v/>
      </c>
      <c r="N17" t="str">
        <f>IFERROR(INDEX(EQA.CAP_Dados!N$2:N$5000,MATCH(ROW()-4,EQA.CAP_Dados!$S$2:$S$5000,0)),"")</f>
        <v/>
      </c>
      <c r="O17" s="97" t="str">
        <f>IFERROR(INDEX(EQA.CAP_Dados!O$2:O$5000,MATCH(ROW()-4,EQA.CAP_Dados!$S$2:$S$5000,0)),"")</f>
        <v/>
      </c>
      <c r="P17" s="97" t="str">
        <f>IFERROR(INDEX(EQA.CAP_Dados!P$2:P$5000,MATCH(ROW()-4,EQA.CAP_Dados!$S$2:$S$5000,0)),"")</f>
        <v/>
      </c>
      <c r="Q17" s="93" t="str">
        <f>IFERROR(INDEX(EQA.CAP_Dados!Q$2:Q$5000,MATCH(ROW()-4,EQA.CAP_Dados!$S$2:$S$5000,0)),"")</f>
        <v/>
      </c>
      <c r="R17" t="str">
        <f>IFERROR(INDEX(EQA.CAP_Dados!R$2:R$5000,MATCH(ROW()-4,EQA.CAP_Dados!$S$2:$S$5000,0)),"")</f>
        <v/>
      </c>
    </row>
    <row r="18" spans="1:18" x14ac:dyDescent="0.25">
      <c r="A18" t="str">
        <f>IFERROR(INDEX(EQA.CAP_Dados!A$2:A$5000,MATCH(ROW()-4,EQA.CAP_Dados!$S$2:$S$5000,0)),"")</f>
        <v/>
      </c>
      <c r="B18" t="str">
        <f>IFERROR(INDEX(EQA.CAP_Dados!B$2:B$5000,MATCH(ROW()-4,EQA.CAP_Dados!$S$2:$S$5000,0)),"")</f>
        <v/>
      </c>
      <c r="C18" s="93" t="str">
        <f>IFERROR(INDEX(EQA.CAP_Dados!C$2:C$5000,MATCH(ROW()-4,EQA.CAP_Dados!$S$2:$S$5000,0)),"")</f>
        <v/>
      </c>
      <c r="D18" t="str">
        <f>IFERROR(INDEX(EQA.CAP_Dados!D$2:D$5000,MATCH(ROW()-4,EQA.CAP_Dados!$S$2:$S$5000,0)),"")</f>
        <v/>
      </c>
      <c r="E18" t="str">
        <f>IFERROR(INDEX(EQA.CAP_Dados!E$2:E$5000,MATCH(ROW()-4,EQA.CAP_Dados!$S$2:$S$5000,0)),"")</f>
        <v/>
      </c>
      <c r="F18" s="97" t="str">
        <f>IFERROR(INDEX(EQA.CAP_Dados!F$2:F$5000,MATCH(ROW()-4,EQA.CAP_Dados!$S$2:$S$5000,0)),"")</f>
        <v/>
      </c>
      <c r="G18" s="98" t="str">
        <f>IFERROR(INDEX(EQA.CAP_Dados!G$2:G$5000,MATCH(ROW()-4,EQA.CAP_Dados!$S$2:$S$5000,0)),"")</f>
        <v/>
      </c>
      <c r="H18" s="98" t="str">
        <f>IFERROR(INDEX(EQA.CAP_Dados!H$2:H$5000,MATCH(ROW()-4,EQA.CAP_Dados!$S$2:$S$5000,0)),"")</f>
        <v/>
      </c>
      <c r="I18" s="99" t="str">
        <f>IFERROR(INDEX(EQA.CAP_Dados!I$2:I$5000,MATCH(ROW()-4,EQA.CAP_Dados!$S$2:$S$5000,0)),"")</f>
        <v/>
      </c>
      <c r="J18" s="97" t="str">
        <f>IFERROR(INDEX(EQA.CAP_Dados!J$2:J$5000,MATCH(ROW()-4,EQA.CAP_Dados!$S$2:$S$5000,0)),"")</f>
        <v/>
      </c>
      <c r="K18" s="97" t="str">
        <f>IFERROR(INDEX(EQA.CAP_Dados!K$2:K$5000,MATCH(ROW()-4,EQA.CAP_Dados!$S$2:$S$5000,0)),"")</f>
        <v/>
      </c>
      <c r="L18" t="str">
        <f>IFERROR(INDEX(EQA.CAP_Dados!L$2:L$5000,MATCH(ROW()-4,EQA.CAP_Dados!$S$2:$S$5000,0)),"")</f>
        <v/>
      </c>
      <c r="M18" s="93" t="str">
        <f>IFERROR(INDEX(EQA.CAP_Dados!M$2:M$5000,MATCH(ROW()-4,EQA.CAP_Dados!$S$2:$S$5000,0)),"")</f>
        <v/>
      </c>
      <c r="N18" t="str">
        <f>IFERROR(INDEX(EQA.CAP_Dados!N$2:N$5000,MATCH(ROW()-4,EQA.CAP_Dados!$S$2:$S$5000,0)),"")</f>
        <v/>
      </c>
      <c r="O18" s="97" t="str">
        <f>IFERROR(INDEX(EQA.CAP_Dados!O$2:O$5000,MATCH(ROW()-4,EQA.CAP_Dados!$S$2:$S$5000,0)),"")</f>
        <v/>
      </c>
      <c r="P18" s="97" t="str">
        <f>IFERROR(INDEX(EQA.CAP_Dados!P$2:P$5000,MATCH(ROW()-4,EQA.CAP_Dados!$S$2:$S$5000,0)),"")</f>
        <v/>
      </c>
      <c r="Q18" s="93" t="str">
        <f>IFERROR(INDEX(EQA.CAP_Dados!Q$2:Q$5000,MATCH(ROW()-4,EQA.CAP_Dados!$S$2:$S$5000,0)),"")</f>
        <v/>
      </c>
      <c r="R18" t="str">
        <f>IFERROR(INDEX(EQA.CAP_Dados!R$2:R$5000,MATCH(ROW()-4,EQA.CAP_Dados!$S$2:$S$5000,0)),"")</f>
        <v/>
      </c>
    </row>
    <row r="19" spans="1:18" x14ac:dyDescent="0.25">
      <c r="A19" t="str">
        <f>IFERROR(INDEX(EQA.CAP_Dados!A$2:A$5000,MATCH(ROW()-4,EQA.CAP_Dados!$S$2:$S$5000,0)),"")</f>
        <v/>
      </c>
      <c r="B19" t="str">
        <f>IFERROR(INDEX(EQA.CAP_Dados!B$2:B$5000,MATCH(ROW()-4,EQA.CAP_Dados!$S$2:$S$5000,0)),"")</f>
        <v/>
      </c>
      <c r="C19" s="93" t="str">
        <f>IFERROR(INDEX(EQA.CAP_Dados!C$2:C$5000,MATCH(ROW()-4,EQA.CAP_Dados!$S$2:$S$5000,0)),"")</f>
        <v/>
      </c>
      <c r="D19" t="str">
        <f>IFERROR(INDEX(EQA.CAP_Dados!D$2:D$5000,MATCH(ROW()-4,EQA.CAP_Dados!$S$2:$S$5000,0)),"")</f>
        <v/>
      </c>
      <c r="E19" t="str">
        <f>IFERROR(INDEX(EQA.CAP_Dados!E$2:E$5000,MATCH(ROW()-4,EQA.CAP_Dados!$S$2:$S$5000,0)),"")</f>
        <v/>
      </c>
      <c r="F19" s="97" t="str">
        <f>IFERROR(INDEX(EQA.CAP_Dados!F$2:F$5000,MATCH(ROW()-4,EQA.CAP_Dados!$S$2:$S$5000,0)),"")</f>
        <v/>
      </c>
      <c r="G19" s="98" t="str">
        <f>IFERROR(INDEX(EQA.CAP_Dados!G$2:G$5000,MATCH(ROW()-4,EQA.CAP_Dados!$S$2:$S$5000,0)),"")</f>
        <v/>
      </c>
      <c r="H19" s="98" t="str">
        <f>IFERROR(INDEX(EQA.CAP_Dados!H$2:H$5000,MATCH(ROW()-4,EQA.CAP_Dados!$S$2:$S$5000,0)),"")</f>
        <v/>
      </c>
      <c r="I19" s="99" t="str">
        <f>IFERROR(INDEX(EQA.CAP_Dados!I$2:I$5000,MATCH(ROW()-4,EQA.CAP_Dados!$S$2:$S$5000,0)),"")</f>
        <v/>
      </c>
      <c r="J19" s="97" t="str">
        <f>IFERROR(INDEX(EQA.CAP_Dados!J$2:J$5000,MATCH(ROW()-4,EQA.CAP_Dados!$S$2:$S$5000,0)),"")</f>
        <v/>
      </c>
      <c r="K19" s="97" t="str">
        <f>IFERROR(INDEX(EQA.CAP_Dados!K$2:K$5000,MATCH(ROW()-4,EQA.CAP_Dados!$S$2:$S$5000,0)),"")</f>
        <v/>
      </c>
      <c r="L19" t="str">
        <f>IFERROR(INDEX(EQA.CAP_Dados!L$2:L$5000,MATCH(ROW()-4,EQA.CAP_Dados!$S$2:$S$5000,0)),"")</f>
        <v/>
      </c>
      <c r="M19" s="93" t="str">
        <f>IFERROR(INDEX(EQA.CAP_Dados!M$2:M$5000,MATCH(ROW()-4,EQA.CAP_Dados!$S$2:$S$5000,0)),"")</f>
        <v/>
      </c>
      <c r="N19" t="str">
        <f>IFERROR(INDEX(EQA.CAP_Dados!N$2:N$5000,MATCH(ROW()-4,EQA.CAP_Dados!$S$2:$S$5000,0)),"")</f>
        <v/>
      </c>
      <c r="O19" s="97" t="str">
        <f>IFERROR(INDEX(EQA.CAP_Dados!O$2:O$5000,MATCH(ROW()-4,EQA.CAP_Dados!$S$2:$S$5000,0)),"")</f>
        <v/>
      </c>
      <c r="P19" s="97" t="str">
        <f>IFERROR(INDEX(EQA.CAP_Dados!P$2:P$5000,MATCH(ROW()-4,EQA.CAP_Dados!$S$2:$S$5000,0)),"")</f>
        <v/>
      </c>
      <c r="Q19" s="93" t="str">
        <f>IFERROR(INDEX(EQA.CAP_Dados!Q$2:Q$5000,MATCH(ROW()-4,EQA.CAP_Dados!$S$2:$S$5000,0)),"")</f>
        <v/>
      </c>
      <c r="R19" t="str">
        <f>IFERROR(INDEX(EQA.CAP_Dados!R$2:R$5000,MATCH(ROW()-4,EQA.CAP_Dados!$S$2:$S$5000,0)),"")</f>
        <v/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93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97" t="str">
        <f>IFERROR(INDEX(EQA.CAP_Dados!F$2:F$5000,MATCH(ROW()-4,EQA.CAP_Dados!$S$2:$S$5000,0)),"")</f>
        <v/>
      </c>
      <c r="G20" s="98" t="str">
        <f>IFERROR(INDEX(EQA.CAP_Dados!G$2:G$5000,MATCH(ROW()-4,EQA.CAP_Dados!$S$2:$S$5000,0)),"")</f>
        <v/>
      </c>
      <c r="H20" s="98" t="str">
        <f>IFERROR(INDEX(EQA.CAP_Dados!H$2:H$5000,MATCH(ROW()-4,EQA.CAP_Dados!$S$2:$S$5000,0)),"")</f>
        <v/>
      </c>
      <c r="I20" s="99" t="str">
        <f>IFERROR(INDEX(EQA.CAP_Dados!I$2:I$5000,MATCH(ROW()-4,EQA.CAP_Dados!$S$2:$S$5000,0)),"")</f>
        <v/>
      </c>
      <c r="J20" s="97" t="str">
        <f>IFERROR(INDEX(EQA.CAP_Dados!J$2:J$5000,MATCH(ROW()-4,EQA.CAP_Dados!$S$2:$S$5000,0)),"")</f>
        <v/>
      </c>
      <c r="K20" s="9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93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97" t="str">
        <f>IFERROR(INDEX(EQA.CAP_Dados!O$2:O$5000,MATCH(ROW()-4,EQA.CAP_Dados!$S$2:$S$5000,0)),"")</f>
        <v/>
      </c>
      <c r="P20" s="97" t="str">
        <f>IFERROR(INDEX(EQA.CAP_Dados!P$2:P$5000,MATCH(ROW()-4,EQA.CAP_Dados!$S$2:$S$5000,0)),"")</f>
        <v/>
      </c>
      <c r="Q20" s="93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93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97" t="str">
        <f>IFERROR(INDEX(EQA.CAP_Dados!F$2:F$5000,MATCH(ROW()-4,EQA.CAP_Dados!$S$2:$S$5000,0)),"")</f>
        <v/>
      </c>
      <c r="G21" s="98" t="str">
        <f>IFERROR(INDEX(EQA.CAP_Dados!G$2:G$5000,MATCH(ROW()-4,EQA.CAP_Dados!$S$2:$S$5000,0)),"")</f>
        <v/>
      </c>
      <c r="H21" s="98" t="str">
        <f>IFERROR(INDEX(EQA.CAP_Dados!H$2:H$5000,MATCH(ROW()-4,EQA.CAP_Dados!$S$2:$S$5000,0)),"")</f>
        <v/>
      </c>
      <c r="I21" s="99" t="str">
        <f>IFERROR(INDEX(EQA.CAP_Dados!I$2:I$5000,MATCH(ROW()-4,EQA.CAP_Dados!$S$2:$S$5000,0)),"")</f>
        <v/>
      </c>
      <c r="J21" s="97" t="str">
        <f>IFERROR(INDEX(EQA.CAP_Dados!J$2:J$5000,MATCH(ROW()-4,EQA.CAP_Dados!$S$2:$S$5000,0)),"")</f>
        <v/>
      </c>
      <c r="K21" s="9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93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97" t="str">
        <f>IFERROR(INDEX(EQA.CAP_Dados!O$2:O$5000,MATCH(ROW()-4,EQA.CAP_Dados!$S$2:$S$5000,0)),"")</f>
        <v/>
      </c>
      <c r="P21" s="97" t="str">
        <f>IFERROR(INDEX(EQA.CAP_Dados!P$2:P$5000,MATCH(ROW()-4,EQA.CAP_Dados!$S$2:$S$5000,0)),"")</f>
        <v/>
      </c>
      <c r="Q21" s="93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93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97" t="str">
        <f>IFERROR(INDEX(EQA.CAP_Dados!F$2:F$5000,MATCH(ROW()-4,EQA.CAP_Dados!$S$2:$S$5000,0)),"")</f>
        <v/>
      </c>
      <c r="G22" s="98" t="str">
        <f>IFERROR(INDEX(EQA.CAP_Dados!G$2:G$5000,MATCH(ROW()-4,EQA.CAP_Dados!$S$2:$S$5000,0)),"")</f>
        <v/>
      </c>
      <c r="H22" s="98" t="str">
        <f>IFERROR(INDEX(EQA.CAP_Dados!H$2:H$5000,MATCH(ROW()-4,EQA.CAP_Dados!$S$2:$S$5000,0)),"")</f>
        <v/>
      </c>
      <c r="I22" s="99" t="str">
        <f>IFERROR(INDEX(EQA.CAP_Dados!I$2:I$5000,MATCH(ROW()-4,EQA.CAP_Dados!$S$2:$S$5000,0)),"")</f>
        <v/>
      </c>
      <c r="J22" s="97" t="str">
        <f>IFERROR(INDEX(EQA.CAP_Dados!J$2:J$5000,MATCH(ROW()-4,EQA.CAP_Dados!$S$2:$S$5000,0)),"")</f>
        <v/>
      </c>
      <c r="K22" s="9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93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97" t="str">
        <f>IFERROR(INDEX(EQA.CAP_Dados!O$2:O$5000,MATCH(ROW()-4,EQA.CAP_Dados!$S$2:$S$5000,0)),"")</f>
        <v/>
      </c>
      <c r="P22" s="97" t="str">
        <f>IFERROR(INDEX(EQA.CAP_Dados!P$2:P$5000,MATCH(ROW()-4,EQA.CAP_Dados!$S$2:$S$5000,0)),"")</f>
        <v/>
      </c>
      <c r="Q22" s="93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93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97" t="str">
        <f>IFERROR(INDEX(EQA.CAP_Dados!F$2:F$5000,MATCH(ROW()-4,EQA.CAP_Dados!$S$2:$S$5000,0)),"")</f>
        <v/>
      </c>
      <c r="G23" s="98" t="str">
        <f>IFERROR(INDEX(EQA.CAP_Dados!G$2:G$5000,MATCH(ROW()-4,EQA.CAP_Dados!$S$2:$S$5000,0)),"")</f>
        <v/>
      </c>
      <c r="H23" s="98" t="str">
        <f>IFERROR(INDEX(EQA.CAP_Dados!H$2:H$5000,MATCH(ROW()-4,EQA.CAP_Dados!$S$2:$S$5000,0)),"")</f>
        <v/>
      </c>
      <c r="I23" s="99" t="str">
        <f>IFERROR(INDEX(EQA.CAP_Dados!I$2:I$5000,MATCH(ROW()-4,EQA.CAP_Dados!$S$2:$S$5000,0)),"")</f>
        <v/>
      </c>
      <c r="J23" s="97" t="str">
        <f>IFERROR(INDEX(EQA.CAP_Dados!J$2:J$5000,MATCH(ROW()-4,EQA.CAP_Dados!$S$2:$S$5000,0)),"")</f>
        <v/>
      </c>
      <c r="K23" s="9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93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97" t="str">
        <f>IFERROR(INDEX(EQA.CAP_Dados!O$2:O$5000,MATCH(ROW()-4,EQA.CAP_Dados!$S$2:$S$5000,0)),"")</f>
        <v/>
      </c>
      <c r="P23" s="97" t="str">
        <f>IFERROR(INDEX(EQA.CAP_Dados!P$2:P$5000,MATCH(ROW()-4,EQA.CAP_Dados!$S$2:$S$5000,0)),"")</f>
        <v/>
      </c>
      <c r="Q23" s="93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93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97" t="str">
        <f>IFERROR(INDEX(EQA.CAP_Dados!F$2:F$5000,MATCH(ROW()-4,EQA.CAP_Dados!$S$2:$S$5000,0)),"")</f>
        <v/>
      </c>
      <c r="G24" s="98" t="str">
        <f>IFERROR(INDEX(EQA.CAP_Dados!G$2:G$5000,MATCH(ROW()-4,EQA.CAP_Dados!$S$2:$S$5000,0)),"")</f>
        <v/>
      </c>
      <c r="H24" s="98" t="str">
        <f>IFERROR(INDEX(EQA.CAP_Dados!H$2:H$5000,MATCH(ROW()-4,EQA.CAP_Dados!$S$2:$S$5000,0)),"")</f>
        <v/>
      </c>
      <c r="I24" s="99" t="str">
        <f>IFERROR(INDEX(EQA.CAP_Dados!I$2:I$5000,MATCH(ROW()-4,EQA.CAP_Dados!$S$2:$S$5000,0)),"")</f>
        <v/>
      </c>
      <c r="J24" s="97" t="str">
        <f>IFERROR(INDEX(EQA.CAP_Dados!J$2:J$5000,MATCH(ROW()-4,EQA.CAP_Dados!$S$2:$S$5000,0)),"")</f>
        <v/>
      </c>
      <c r="K24" s="9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93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97" t="str">
        <f>IFERROR(INDEX(EQA.CAP_Dados!O$2:O$5000,MATCH(ROW()-4,EQA.CAP_Dados!$S$2:$S$5000,0)),"")</f>
        <v/>
      </c>
      <c r="P24" s="97" t="str">
        <f>IFERROR(INDEX(EQA.CAP_Dados!P$2:P$5000,MATCH(ROW()-4,EQA.CAP_Dados!$S$2:$S$5000,0)),"")</f>
        <v/>
      </c>
      <c r="Q24" s="93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93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97" t="str">
        <f>IFERROR(INDEX(EQA.CAP_Dados!F$2:F$5000,MATCH(ROW()-4,EQA.CAP_Dados!$S$2:$S$5000,0)),"")</f>
        <v/>
      </c>
      <c r="G25" s="98" t="str">
        <f>IFERROR(INDEX(EQA.CAP_Dados!G$2:G$5000,MATCH(ROW()-4,EQA.CAP_Dados!$S$2:$S$5000,0)),"")</f>
        <v/>
      </c>
      <c r="H25" s="98" t="str">
        <f>IFERROR(INDEX(EQA.CAP_Dados!H$2:H$5000,MATCH(ROW()-4,EQA.CAP_Dados!$S$2:$S$5000,0)),"")</f>
        <v/>
      </c>
      <c r="I25" s="99" t="str">
        <f>IFERROR(INDEX(EQA.CAP_Dados!I$2:I$5000,MATCH(ROW()-4,EQA.CAP_Dados!$S$2:$S$5000,0)),"")</f>
        <v/>
      </c>
      <c r="J25" s="97" t="str">
        <f>IFERROR(INDEX(EQA.CAP_Dados!J$2:J$5000,MATCH(ROW()-4,EQA.CAP_Dados!$S$2:$S$5000,0)),"")</f>
        <v/>
      </c>
      <c r="K25" s="9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93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97" t="str">
        <f>IFERROR(INDEX(EQA.CAP_Dados!O$2:O$5000,MATCH(ROW()-4,EQA.CAP_Dados!$S$2:$S$5000,0)),"")</f>
        <v/>
      </c>
      <c r="P25" s="97" t="str">
        <f>IFERROR(INDEX(EQA.CAP_Dados!P$2:P$5000,MATCH(ROW()-4,EQA.CAP_Dados!$S$2:$S$5000,0)),"")</f>
        <v/>
      </c>
      <c r="Q25" s="93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93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97" t="str">
        <f>IFERROR(INDEX(EQA.CAP_Dados!F$2:F$5000,MATCH(ROW()-4,EQA.CAP_Dados!$S$2:$S$5000,0)),"")</f>
        <v/>
      </c>
      <c r="G26" s="98" t="str">
        <f>IFERROR(INDEX(EQA.CAP_Dados!G$2:G$5000,MATCH(ROW()-4,EQA.CAP_Dados!$S$2:$S$5000,0)),"")</f>
        <v/>
      </c>
      <c r="H26" s="98" t="str">
        <f>IFERROR(INDEX(EQA.CAP_Dados!H$2:H$5000,MATCH(ROW()-4,EQA.CAP_Dados!$S$2:$S$5000,0)),"")</f>
        <v/>
      </c>
      <c r="I26" s="99" t="str">
        <f>IFERROR(INDEX(EQA.CAP_Dados!I$2:I$5000,MATCH(ROW()-4,EQA.CAP_Dados!$S$2:$S$5000,0)),"")</f>
        <v/>
      </c>
      <c r="J26" s="97" t="str">
        <f>IFERROR(INDEX(EQA.CAP_Dados!J$2:J$5000,MATCH(ROW()-4,EQA.CAP_Dados!$S$2:$S$5000,0)),"")</f>
        <v/>
      </c>
      <c r="K26" s="9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93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97" t="str">
        <f>IFERROR(INDEX(EQA.CAP_Dados!O$2:O$5000,MATCH(ROW()-4,EQA.CAP_Dados!$S$2:$S$5000,0)),"")</f>
        <v/>
      </c>
      <c r="P26" s="97" t="str">
        <f>IFERROR(INDEX(EQA.CAP_Dados!P$2:P$5000,MATCH(ROW()-4,EQA.CAP_Dados!$S$2:$S$5000,0)),"")</f>
        <v/>
      </c>
      <c r="Q26" s="93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93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97" t="str">
        <f>IFERROR(INDEX(EQA.CAP_Dados!F$2:F$5000,MATCH(ROW()-4,EQA.CAP_Dados!$S$2:$S$5000,0)),"")</f>
        <v/>
      </c>
      <c r="G27" s="98" t="str">
        <f>IFERROR(INDEX(EQA.CAP_Dados!G$2:G$5000,MATCH(ROW()-4,EQA.CAP_Dados!$S$2:$S$5000,0)),"")</f>
        <v/>
      </c>
      <c r="H27" s="98" t="str">
        <f>IFERROR(INDEX(EQA.CAP_Dados!H$2:H$5000,MATCH(ROW()-4,EQA.CAP_Dados!$S$2:$S$5000,0)),"")</f>
        <v/>
      </c>
      <c r="I27" s="99" t="str">
        <f>IFERROR(INDEX(EQA.CAP_Dados!I$2:I$5000,MATCH(ROW()-4,EQA.CAP_Dados!$S$2:$S$5000,0)),"")</f>
        <v/>
      </c>
      <c r="J27" s="97" t="str">
        <f>IFERROR(INDEX(EQA.CAP_Dados!J$2:J$5000,MATCH(ROW()-4,EQA.CAP_Dados!$S$2:$S$5000,0)),"")</f>
        <v/>
      </c>
      <c r="K27" s="9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93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97" t="str">
        <f>IFERROR(INDEX(EQA.CAP_Dados!O$2:O$5000,MATCH(ROW()-4,EQA.CAP_Dados!$S$2:$S$5000,0)),"")</f>
        <v/>
      </c>
      <c r="P27" s="97" t="str">
        <f>IFERROR(INDEX(EQA.CAP_Dados!P$2:P$5000,MATCH(ROW()-4,EQA.CAP_Dados!$S$2:$S$5000,0)),"")</f>
        <v/>
      </c>
      <c r="Q27" s="93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93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97" t="str">
        <f>IFERROR(INDEX(EQA.CAP_Dados!F$2:F$5000,MATCH(ROW()-4,EQA.CAP_Dados!$S$2:$S$5000,0)),"")</f>
        <v/>
      </c>
      <c r="G28" s="98" t="str">
        <f>IFERROR(INDEX(EQA.CAP_Dados!G$2:G$5000,MATCH(ROW()-4,EQA.CAP_Dados!$S$2:$S$5000,0)),"")</f>
        <v/>
      </c>
      <c r="H28" s="98" t="str">
        <f>IFERROR(INDEX(EQA.CAP_Dados!H$2:H$5000,MATCH(ROW()-4,EQA.CAP_Dados!$S$2:$S$5000,0)),"")</f>
        <v/>
      </c>
      <c r="I28" s="99" t="str">
        <f>IFERROR(INDEX(EQA.CAP_Dados!I$2:I$5000,MATCH(ROW()-4,EQA.CAP_Dados!$S$2:$S$5000,0)),"")</f>
        <v/>
      </c>
      <c r="J28" s="97" t="str">
        <f>IFERROR(INDEX(EQA.CAP_Dados!J$2:J$5000,MATCH(ROW()-4,EQA.CAP_Dados!$S$2:$S$5000,0)),"")</f>
        <v/>
      </c>
      <c r="K28" s="9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93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97" t="str">
        <f>IFERROR(INDEX(EQA.CAP_Dados!O$2:O$5000,MATCH(ROW()-4,EQA.CAP_Dados!$S$2:$S$5000,0)),"")</f>
        <v/>
      </c>
      <c r="P28" s="97" t="str">
        <f>IFERROR(INDEX(EQA.CAP_Dados!P$2:P$5000,MATCH(ROW()-4,EQA.CAP_Dados!$S$2:$S$5000,0)),"")</f>
        <v/>
      </c>
      <c r="Q28" s="93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93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97" t="str">
        <f>IFERROR(INDEX(EQA.CAP_Dados!F$2:F$5000,MATCH(ROW()-4,EQA.CAP_Dados!$S$2:$S$5000,0)),"")</f>
        <v/>
      </c>
      <c r="G29" s="98" t="str">
        <f>IFERROR(INDEX(EQA.CAP_Dados!G$2:G$5000,MATCH(ROW()-4,EQA.CAP_Dados!$S$2:$S$5000,0)),"")</f>
        <v/>
      </c>
      <c r="H29" s="98" t="str">
        <f>IFERROR(INDEX(EQA.CAP_Dados!H$2:H$5000,MATCH(ROW()-4,EQA.CAP_Dados!$S$2:$S$5000,0)),"")</f>
        <v/>
      </c>
      <c r="I29" s="99" t="str">
        <f>IFERROR(INDEX(EQA.CAP_Dados!I$2:I$5000,MATCH(ROW()-4,EQA.CAP_Dados!$S$2:$S$5000,0)),"")</f>
        <v/>
      </c>
      <c r="J29" s="97" t="str">
        <f>IFERROR(INDEX(EQA.CAP_Dados!J$2:J$5000,MATCH(ROW()-4,EQA.CAP_Dados!$S$2:$S$5000,0)),"")</f>
        <v/>
      </c>
      <c r="K29" s="9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93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97" t="str">
        <f>IFERROR(INDEX(EQA.CAP_Dados!O$2:O$5000,MATCH(ROW()-4,EQA.CAP_Dados!$S$2:$S$5000,0)),"")</f>
        <v/>
      </c>
      <c r="P29" s="97" t="str">
        <f>IFERROR(INDEX(EQA.CAP_Dados!P$2:P$5000,MATCH(ROW()-4,EQA.CAP_Dados!$S$2:$S$5000,0)),"")</f>
        <v/>
      </c>
      <c r="Q29" s="93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93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97" t="str">
        <f>IFERROR(INDEX(EQA.CAP_Dados!F$2:F$5000,MATCH(ROW()-4,EQA.CAP_Dados!$S$2:$S$5000,0)),"")</f>
        <v/>
      </c>
      <c r="G30" s="98" t="str">
        <f>IFERROR(INDEX(EQA.CAP_Dados!G$2:G$5000,MATCH(ROW()-4,EQA.CAP_Dados!$S$2:$S$5000,0)),"")</f>
        <v/>
      </c>
      <c r="H30" s="98" t="str">
        <f>IFERROR(INDEX(EQA.CAP_Dados!H$2:H$5000,MATCH(ROW()-4,EQA.CAP_Dados!$S$2:$S$5000,0)),"")</f>
        <v/>
      </c>
      <c r="I30" s="99" t="str">
        <f>IFERROR(INDEX(EQA.CAP_Dados!I$2:I$5000,MATCH(ROW()-4,EQA.CAP_Dados!$S$2:$S$5000,0)),"")</f>
        <v/>
      </c>
      <c r="J30" s="97" t="str">
        <f>IFERROR(INDEX(EQA.CAP_Dados!J$2:J$5000,MATCH(ROW()-4,EQA.CAP_Dados!$S$2:$S$5000,0)),"")</f>
        <v/>
      </c>
      <c r="K30" s="9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93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97" t="str">
        <f>IFERROR(INDEX(EQA.CAP_Dados!O$2:O$5000,MATCH(ROW()-4,EQA.CAP_Dados!$S$2:$S$5000,0)),"")</f>
        <v/>
      </c>
      <c r="P30" s="97" t="str">
        <f>IFERROR(INDEX(EQA.CAP_Dados!P$2:P$5000,MATCH(ROW()-4,EQA.CAP_Dados!$S$2:$S$5000,0)),"")</f>
        <v/>
      </c>
      <c r="Q30" s="93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93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97" t="str">
        <f>IFERROR(INDEX(EQA.CAP_Dados!F$2:F$5000,MATCH(ROW()-4,EQA.CAP_Dados!$S$2:$S$5000,0)),"")</f>
        <v/>
      </c>
      <c r="G31" s="98" t="str">
        <f>IFERROR(INDEX(EQA.CAP_Dados!G$2:G$5000,MATCH(ROW()-4,EQA.CAP_Dados!$S$2:$S$5000,0)),"")</f>
        <v/>
      </c>
      <c r="H31" s="98" t="str">
        <f>IFERROR(INDEX(EQA.CAP_Dados!H$2:H$5000,MATCH(ROW()-4,EQA.CAP_Dados!$S$2:$S$5000,0)),"")</f>
        <v/>
      </c>
      <c r="I31" s="99" t="str">
        <f>IFERROR(INDEX(EQA.CAP_Dados!I$2:I$5000,MATCH(ROW()-4,EQA.CAP_Dados!$S$2:$S$5000,0)),"")</f>
        <v/>
      </c>
      <c r="J31" s="97" t="str">
        <f>IFERROR(INDEX(EQA.CAP_Dados!J$2:J$5000,MATCH(ROW()-4,EQA.CAP_Dados!$S$2:$S$5000,0)),"")</f>
        <v/>
      </c>
      <c r="K31" s="9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93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97" t="str">
        <f>IFERROR(INDEX(EQA.CAP_Dados!O$2:O$5000,MATCH(ROW()-4,EQA.CAP_Dados!$S$2:$S$5000,0)),"")</f>
        <v/>
      </c>
      <c r="P31" s="97" t="str">
        <f>IFERROR(INDEX(EQA.CAP_Dados!P$2:P$5000,MATCH(ROW()-4,EQA.CAP_Dados!$S$2:$S$5000,0)),"")</f>
        <v/>
      </c>
      <c r="Q31" s="93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93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97" t="str">
        <f>IFERROR(INDEX(EQA.CAP_Dados!F$2:F$5000,MATCH(ROW()-4,EQA.CAP_Dados!$S$2:$S$5000,0)),"")</f>
        <v/>
      </c>
      <c r="G32" s="98" t="str">
        <f>IFERROR(INDEX(EQA.CAP_Dados!G$2:G$5000,MATCH(ROW()-4,EQA.CAP_Dados!$S$2:$S$5000,0)),"")</f>
        <v/>
      </c>
      <c r="H32" s="98" t="str">
        <f>IFERROR(INDEX(EQA.CAP_Dados!H$2:H$5000,MATCH(ROW()-4,EQA.CAP_Dados!$S$2:$S$5000,0)),"")</f>
        <v/>
      </c>
      <c r="I32" s="99" t="str">
        <f>IFERROR(INDEX(EQA.CAP_Dados!I$2:I$5000,MATCH(ROW()-4,EQA.CAP_Dados!$S$2:$S$5000,0)),"")</f>
        <v/>
      </c>
      <c r="J32" s="97" t="str">
        <f>IFERROR(INDEX(EQA.CAP_Dados!J$2:J$5000,MATCH(ROW()-4,EQA.CAP_Dados!$S$2:$S$5000,0)),"")</f>
        <v/>
      </c>
      <c r="K32" s="9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93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97" t="str">
        <f>IFERROR(INDEX(EQA.CAP_Dados!O$2:O$5000,MATCH(ROW()-4,EQA.CAP_Dados!$S$2:$S$5000,0)),"")</f>
        <v/>
      </c>
      <c r="P32" s="97" t="str">
        <f>IFERROR(INDEX(EQA.CAP_Dados!P$2:P$5000,MATCH(ROW()-4,EQA.CAP_Dados!$S$2:$S$5000,0)),"")</f>
        <v/>
      </c>
      <c r="Q32" s="93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93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97" t="str">
        <f>IFERROR(INDEX(EQA.CAP_Dados!F$2:F$5000,MATCH(ROW()-4,EQA.CAP_Dados!$S$2:$S$5000,0)),"")</f>
        <v/>
      </c>
      <c r="G33" s="98" t="str">
        <f>IFERROR(INDEX(EQA.CAP_Dados!G$2:G$5000,MATCH(ROW()-4,EQA.CAP_Dados!$S$2:$S$5000,0)),"")</f>
        <v/>
      </c>
      <c r="H33" s="98" t="str">
        <f>IFERROR(INDEX(EQA.CAP_Dados!H$2:H$5000,MATCH(ROW()-4,EQA.CAP_Dados!$S$2:$S$5000,0)),"")</f>
        <v/>
      </c>
      <c r="I33" s="99" t="str">
        <f>IFERROR(INDEX(EQA.CAP_Dados!I$2:I$5000,MATCH(ROW()-4,EQA.CAP_Dados!$S$2:$S$5000,0)),"")</f>
        <v/>
      </c>
      <c r="J33" s="97" t="str">
        <f>IFERROR(INDEX(EQA.CAP_Dados!J$2:J$5000,MATCH(ROW()-4,EQA.CAP_Dados!$S$2:$S$5000,0)),"")</f>
        <v/>
      </c>
      <c r="K33" s="9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93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97" t="str">
        <f>IFERROR(INDEX(EQA.CAP_Dados!O$2:O$5000,MATCH(ROW()-4,EQA.CAP_Dados!$S$2:$S$5000,0)),"")</f>
        <v/>
      </c>
      <c r="P33" s="97" t="str">
        <f>IFERROR(INDEX(EQA.CAP_Dados!P$2:P$5000,MATCH(ROW()-4,EQA.CAP_Dados!$S$2:$S$5000,0)),"")</f>
        <v/>
      </c>
      <c r="Q33" s="93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93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97" t="str">
        <f>IFERROR(INDEX(EQA.CAP_Dados!F$2:F$5000,MATCH(ROW()-4,EQA.CAP_Dados!$S$2:$S$5000,0)),"")</f>
        <v/>
      </c>
      <c r="G34" s="98" t="str">
        <f>IFERROR(INDEX(EQA.CAP_Dados!G$2:G$5000,MATCH(ROW()-4,EQA.CAP_Dados!$S$2:$S$5000,0)),"")</f>
        <v/>
      </c>
      <c r="H34" s="98" t="str">
        <f>IFERROR(INDEX(EQA.CAP_Dados!H$2:H$5000,MATCH(ROW()-4,EQA.CAP_Dados!$S$2:$S$5000,0)),"")</f>
        <v/>
      </c>
      <c r="I34" s="99" t="str">
        <f>IFERROR(INDEX(EQA.CAP_Dados!I$2:I$5000,MATCH(ROW()-4,EQA.CAP_Dados!$S$2:$S$5000,0)),"")</f>
        <v/>
      </c>
      <c r="J34" s="97" t="str">
        <f>IFERROR(INDEX(EQA.CAP_Dados!J$2:J$5000,MATCH(ROW()-4,EQA.CAP_Dados!$S$2:$S$5000,0)),"")</f>
        <v/>
      </c>
      <c r="K34" s="9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93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97" t="str">
        <f>IFERROR(INDEX(EQA.CAP_Dados!O$2:O$5000,MATCH(ROW()-4,EQA.CAP_Dados!$S$2:$S$5000,0)),"")</f>
        <v/>
      </c>
      <c r="P34" s="97" t="str">
        <f>IFERROR(INDEX(EQA.CAP_Dados!P$2:P$5000,MATCH(ROW()-4,EQA.CAP_Dados!$S$2:$S$5000,0)),"")</f>
        <v/>
      </c>
      <c r="Q34" s="93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93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97" t="str">
        <f>IFERROR(INDEX(EQA.CAP_Dados!F$2:F$5000,MATCH(ROW()-4,EQA.CAP_Dados!$S$2:$S$5000,0)),"")</f>
        <v/>
      </c>
      <c r="G35" s="98" t="str">
        <f>IFERROR(INDEX(EQA.CAP_Dados!G$2:G$5000,MATCH(ROW()-4,EQA.CAP_Dados!$S$2:$S$5000,0)),"")</f>
        <v/>
      </c>
      <c r="H35" s="98" t="str">
        <f>IFERROR(INDEX(EQA.CAP_Dados!H$2:H$5000,MATCH(ROW()-4,EQA.CAP_Dados!$S$2:$S$5000,0)),"")</f>
        <v/>
      </c>
      <c r="I35" s="99" t="str">
        <f>IFERROR(INDEX(EQA.CAP_Dados!I$2:I$5000,MATCH(ROW()-4,EQA.CAP_Dados!$S$2:$S$5000,0)),"")</f>
        <v/>
      </c>
      <c r="J35" s="97" t="str">
        <f>IFERROR(INDEX(EQA.CAP_Dados!J$2:J$5000,MATCH(ROW()-4,EQA.CAP_Dados!$S$2:$S$5000,0)),"")</f>
        <v/>
      </c>
      <c r="K35" s="9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93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97" t="str">
        <f>IFERROR(INDEX(EQA.CAP_Dados!O$2:O$5000,MATCH(ROW()-4,EQA.CAP_Dados!$S$2:$S$5000,0)),"")</f>
        <v/>
      </c>
      <c r="P35" s="97" t="str">
        <f>IFERROR(INDEX(EQA.CAP_Dados!P$2:P$5000,MATCH(ROW()-4,EQA.CAP_Dados!$S$2:$S$5000,0)),"")</f>
        <v/>
      </c>
      <c r="Q35" s="93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93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97" t="str">
        <f>IFERROR(INDEX(EQA.CAP_Dados!F$2:F$5000,MATCH(ROW()-4,EQA.CAP_Dados!$S$2:$S$5000,0)),"")</f>
        <v/>
      </c>
      <c r="G36" s="98" t="str">
        <f>IFERROR(INDEX(EQA.CAP_Dados!G$2:G$5000,MATCH(ROW()-4,EQA.CAP_Dados!$S$2:$S$5000,0)),"")</f>
        <v/>
      </c>
      <c r="H36" s="98" t="str">
        <f>IFERROR(INDEX(EQA.CAP_Dados!H$2:H$5000,MATCH(ROW()-4,EQA.CAP_Dados!$S$2:$S$5000,0)),"")</f>
        <v/>
      </c>
      <c r="I36" s="99" t="str">
        <f>IFERROR(INDEX(EQA.CAP_Dados!I$2:I$5000,MATCH(ROW()-4,EQA.CAP_Dados!$S$2:$S$5000,0)),"")</f>
        <v/>
      </c>
      <c r="J36" s="97" t="str">
        <f>IFERROR(INDEX(EQA.CAP_Dados!J$2:J$5000,MATCH(ROW()-4,EQA.CAP_Dados!$S$2:$S$5000,0)),"")</f>
        <v/>
      </c>
      <c r="K36" s="9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93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97" t="str">
        <f>IFERROR(INDEX(EQA.CAP_Dados!O$2:O$5000,MATCH(ROW()-4,EQA.CAP_Dados!$S$2:$S$5000,0)),"")</f>
        <v/>
      </c>
      <c r="P36" s="97" t="str">
        <f>IFERROR(INDEX(EQA.CAP_Dados!P$2:P$5000,MATCH(ROW()-4,EQA.CAP_Dados!$S$2:$S$5000,0)),"")</f>
        <v/>
      </c>
      <c r="Q36" s="93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93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97" t="str">
        <f>IFERROR(INDEX(EQA.CAP_Dados!F$2:F$5000,MATCH(ROW()-4,EQA.CAP_Dados!$S$2:$S$5000,0)),"")</f>
        <v/>
      </c>
      <c r="G37" s="98" t="str">
        <f>IFERROR(INDEX(EQA.CAP_Dados!G$2:G$5000,MATCH(ROW()-4,EQA.CAP_Dados!$S$2:$S$5000,0)),"")</f>
        <v/>
      </c>
      <c r="H37" s="98" t="str">
        <f>IFERROR(INDEX(EQA.CAP_Dados!H$2:H$5000,MATCH(ROW()-4,EQA.CAP_Dados!$S$2:$S$5000,0)),"")</f>
        <v/>
      </c>
      <c r="I37" s="99" t="str">
        <f>IFERROR(INDEX(EQA.CAP_Dados!I$2:I$5000,MATCH(ROW()-4,EQA.CAP_Dados!$S$2:$S$5000,0)),"")</f>
        <v/>
      </c>
      <c r="J37" s="97" t="str">
        <f>IFERROR(INDEX(EQA.CAP_Dados!J$2:J$5000,MATCH(ROW()-4,EQA.CAP_Dados!$S$2:$S$5000,0)),"")</f>
        <v/>
      </c>
      <c r="K37" s="9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93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97" t="str">
        <f>IFERROR(INDEX(EQA.CAP_Dados!O$2:O$5000,MATCH(ROW()-4,EQA.CAP_Dados!$S$2:$S$5000,0)),"")</f>
        <v/>
      </c>
      <c r="P37" s="97" t="str">
        <f>IFERROR(INDEX(EQA.CAP_Dados!P$2:P$5000,MATCH(ROW()-4,EQA.CAP_Dados!$S$2:$S$5000,0)),"")</f>
        <v/>
      </c>
      <c r="Q37" s="93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93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97" t="str">
        <f>IFERROR(INDEX(EQA.CAP_Dados!F$2:F$5000,MATCH(ROW()-4,EQA.CAP_Dados!$S$2:$S$5000,0)),"")</f>
        <v/>
      </c>
      <c r="G38" s="98" t="str">
        <f>IFERROR(INDEX(EQA.CAP_Dados!G$2:G$5000,MATCH(ROW()-4,EQA.CAP_Dados!$S$2:$S$5000,0)),"")</f>
        <v/>
      </c>
      <c r="H38" s="98" t="str">
        <f>IFERROR(INDEX(EQA.CAP_Dados!H$2:H$5000,MATCH(ROW()-4,EQA.CAP_Dados!$S$2:$S$5000,0)),"")</f>
        <v/>
      </c>
      <c r="I38" s="99" t="str">
        <f>IFERROR(INDEX(EQA.CAP_Dados!I$2:I$5000,MATCH(ROW()-4,EQA.CAP_Dados!$S$2:$S$5000,0)),"")</f>
        <v/>
      </c>
      <c r="J38" s="97" t="str">
        <f>IFERROR(INDEX(EQA.CAP_Dados!J$2:J$5000,MATCH(ROW()-4,EQA.CAP_Dados!$S$2:$S$5000,0)),"")</f>
        <v/>
      </c>
      <c r="K38" s="9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93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97" t="str">
        <f>IFERROR(INDEX(EQA.CAP_Dados!O$2:O$5000,MATCH(ROW()-4,EQA.CAP_Dados!$S$2:$S$5000,0)),"")</f>
        <v/>
      </c>
      <c r="P38" s="97" t="str">
        <f>IFERROR(INDEX(EQA.CAP_Dados!P$2:P$5000,MATCH(ROW()-4,EQA.CAP_Dados!$S$2:$S$5000,0)),"")</f>
        <v/>
      </c>
      <c r="Q38" s="93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93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97" t="str">
        <f>IFERROR(INDEX(EQA.CAP_Dados!F$2:F$5000,MATCH(ROW()-4,EQA.CAP_Dados!$S$2:$S$5000,0)),"")</f>
        <v/>
      </c>
      <c r="G39" s="98" t="str">
        <f>IFERROR(INDEX(EQA.CAP_Dados!G$2:G$5000,MATCH(ROW()-4,EQA.CAP_Dados!$S$2:$S$5000,0)),"")</f>
        <v/>
      </c>
      <c r="H39" s="98" t="str">
        <f>IFERROR(INDEX(EQA.CAP_Dados!H$2:H$5000,MATCH(ROW()-4,EQA.CAP_Dados!$S$2:$S$5000,0)),"")</f>
        <v/>
      </c>
      <c r="I39" s="99" t="str">
        <f>IFERROR(INDEX(EQA.CAP_Dados!I$2:I$5000,MATCH(ROW()-4,EQA.CAP_Dados!$S$2:$S$5000,0)),"")</f>
        <v/>
      </c>
      <c r="J39" s="97" t="str">
        <f>IFERROR(INDEX(EQA.CAP_Dados!J$2:J$5000,MATCH(ROW()-4,EQA.CAP_Dados!$S$2:$S$5000,0)),"")</f>
        <v/>
      </c>
      <c r="K39" s="9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93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97" t="str">
        <f>IFERROR(INDEX(EQA.CAP_Dados!O$2:O$5000,MATCH(ROW()-4,EQA.CAP_Dados!$S$2:$S$5000,0)),"")</f>
        <v/>
      </c>
      <c r="P39" s="97" t="str">
        <f>IFERROR(INDEX(EQA.CAP_Dados!P$2:P$5000,MATCH(ROW()-4,EQA.CAP_Dados!$S$2:$S$5000,0)),"")</f>
        <v/>
      </c>
      <c r="Q39" s="93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93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97" t="str">
        <f>IFERROR(INDEX(EQA.CAP_Dados!F$2:F$5000,MATCH(ROW()-4,EQA.CAP_Dados!$S$2:$S$5000,0)),"")</f>
        <v/>
      </c>
      <c r="G40" s="98" t="str">
        <f>IFERROR(INDEX(EQA.CAP_Dados!G$2:G$5000,MATCH(ROW()-4,EQA.CAP_Dados!$S$2:$S$5000,0)),"")</f>
        <v/>
      </c>
      <c r="H40" s="98" t="str">
        <f>IFERROR(INDEX(EQA.CAP_Dados!H$2:H$5000,MATCH(ROW()-4,EQA.CAP_Dados!$S$2:$S$5000,0)),"")</f>
        <v/>
      </c>
      <c r="I40" s="99" t="str">
        <f>IFERROR(INDEX(EQA.CAP_Dados!I$2:I$5000,MATCH(ROW()-4,EQA.CAP_Dados!$S$2:$S$5000,0)),"")</f>
        <v/>
      </c>
      <c r="J40" s="97" t="str">
        <f>IFERROR(INDEX(EQA.CAP_Dados!J$2:J$5000,MATCH(ROW()-4,EQA.CAP_Dados!$S$2:$S$5000,0)),"")</f>
        <v/>
      </c>
      <c r="K40" s="9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93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97" t="str">
        <f>IFERROR(INDEX(EQA.CAP_Dados!O$2:O$5000,MATCH(ROW()-4,EQA.CAP_Dados!$S$2:$S$5000,0)),"")</f>
        <v/>
      </c>
      <c r="P40" s="97" t="str">
        <f>IFERROR(INDEX(EQA.CAP_Dados!P$2:P$5000,MATCH(ROW()-4,EQA.CAP_Dados!$S$2:$S$5000,0)),"")</f>
        <v/>
      </c>
      <c r="Q40" s="93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93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97" t="str">
        <f>IFERROR(INDEX(EQA.CAP_Dados!F$2:F$5000,MATCH(ROW()-4,EQA.CAP_Dados!$S$2:$S$5000,0)),"")</f>
        <v/>
      </c>
      <c r="G41" s="98" t="str">
        <f>IFERROR(INDEX(EQA.CAP_Dados!G$2:G$5000,MATCH(ROW()-4,EQA.CAP_Dados!$S$2:$S$5000,0)),"")</f>
        <v/>
      </c>
      <c r="H41" s="98" t="str">
        <f>IFERROR(INDEX(EQA.CAP_Dados!H$2:H$5000,MATCH(ROW()-4,EQA.CAP_Dados!$S$2:$S$5000,0)),"")</f>
        <v/>
      </c>
      <c r="I41" s="99" t="str">
        <f>IFERROR(INDEX(EQA.CAP_Dados!I$2:I$5000,MATCH(ROW()-4,EQA.CAP_Dados!$S$2:$S$5000,0)),"")</f>
        <v/>
      </c>
      <c r="J41" s="97" t="str">
        <f>IFERROR(INDEX(EQA.CAP_Dados!J$2:J$5000,MATCH(ROW()-4,EQA.CAP_Dados!$S$2:$S$5000,0)),"")</f>
        <v/>
      </c>
      <c r="K41" s="9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93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97" t="str">
        <f>IFERROR(INDEX(EQA.CAP_Dados!O$2:O$5000,MATCH(ROW()-4,EQA.CAP_Dados!$S$2:$S$5000,0)),"")</f>
        <v/>
      </c>
      <c r="P41" s="97" t="str">
        <f>IFERROR(INDEX(EQA.CAP_Dados!P$2:P$5000,MATCH(ROW()-4,EQA.CAP_Dados!$S$2:$S$5000,0)),"")</f>
        <v/>
      </c>
      <c r="Q41" s="93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93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97" t="str">
        <f>IFERROR(INDEX(EQA.CAP_Dados!F$2:F$5000,MATCH(ROW()-4,EQA.CAP_Dados!$S$2:$S$5000,0)),"")</f>
        <v/>
      </c>
      <c r="G42" s="98" t="str">
        <f>IFERROR(INDEX(EQA.CAP_Dados!G$2:G$5000,MATCH(ROW()-4,EQA.CAP_Dados!$S$2:$S$5000,0)),"")</f>
        <v/>
      </c>
      <c r="H42" s="98" t="str">
        <f>IFERROR(INDEX(EQA.CAP_Dados!H$2:H$5000,MATCH(ROW()-4,EQA.CAP_Dados!$S$2:$S$5000,0)),"")</f>
        <v/>
      </c>
      <c r="I42" s="99" t="str">
        <f>IFERROR(INDEX(EQA.CAP_Dados!I$2:I$5000,MATCH(ROW()-4,EQA.CAP_Dados!$S$2:$S$5000,0)),"")</f>
        <v/>
      </c>
      <c r="J42" s="97" t="str">
        <f>IFERROR(INDEX(EQA.CAP_Dados!J$2:J$5000,MATCH(ROW()-4,EQA.CAP_Dados!$S$2:$S$5000,0)),"")</f>
        <v/>
      </c>
      <c r="K42" s="9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93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97" t="str">
        <f>IFERROR(INDEX(EQA.CAP_Dados!O$2:O$5000,MATCH(ROW()-4,EQA.CAP_Dados!$S$2:$S$5000,0)),"")</f>
        <v/>
      </c>
      <c r="P42" s="97" t="str">
        <f>IFERROR(INDEX(EQA.CAP_Dados!P$2:P$5000,MATCH(ROW()-4,EQA.CAP_Dados!$S$2:$S$5000,0)),"")</f>
        <v/>
      </c>
      <c r="Q42" s="93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93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97" t="str">
        <f>IFERROR(INDEX(EQA.CAP_Dados!F$2:F$5000,MATCH(ROW()-4,EQA.CAP_Dados!$S$2:$S$5000,0)),"")</f>
        <v/>
      </c>
      <c r="G43" s="98" t="str">
        <f>IFERROR(INDEX(EQA.CAP_Dados!G$2:G$5000,MATCH(ROW()-4,EQA.CAP_Dados!$S$2:$S$5000,0)),"")</f>
        <v/>
      </c>
      <c r="H43" s="98" t="str">
        <f>IFERROR(INDEX(EQA.CAP_Dados!H$2:H$5000,MATCH(ROW()-4,EQA.CAP_Dados!$S$2:$S$5000,0)),"")</f>
        <v/>
      </c>
      <c r="I43" s="99" t="str">
        <f>IFERROR(INDEX(EQA.CAP_Dados!I$2:I$5000,MATCH(ROW()-4,EQA.CAP_Dados!$S$2:$S$5000,0)),"")</f>
        <v/>
      </c>
      <c r="J43" s="97" t="str">
        <f>IFERROR(INDEX(EQA.CAP_Dados!J$2:J$5000,MATCH(ROW()-4,EQA.CAP_Dados!$S$2:$S$5000,0)),"")</f>
        <v/>
      </c>
      <c r="K43" s="9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93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97" t="str">
        <f>IFERROR(INDEX(EQA.CAP_Dados!O$2:O$5000,MATCH(ROW()-4,EQA.CAP_Dados!$S$2:$S$5000,0)),"")</f>
        <v/>
      </c>
      <c r="P43" s="97" t="str">
        <f>IFERROR(INDEX(EQA.CAP_Dados!P$2:P$5000,MATCH(ROW()-4,EQA.CAP_Dados!$S$2:$S$5000,0)),"")</f>
        <v/>
      </c>
      <c r="Q43" s="93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93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97" t="str">
        <f>IFERROR(INDEX(EQA.CAP_Dados!F$2:F$5000,MATCH(ROW()-4,EQA.CAP_Dados!$S$2:$S$5000,0)),"")</f>
        <v/>
      </c>
      <c r="G44" s="98" t="str">
        <f>IFERROR(INDEX(EQA.CAP_Dados!G$2:G$5000,MATCH(ROW()-4,EQA.CAP_Dados!$S$2:$S$5000,0)),"")</f>
        <v/>
      </c>
      <c r="H44" s="98" t="str">
        <f>IFERROR(INDEX(EQA.CAP_Dados!H$2:H$5000,MATCH(ROW()-4,EQA.CAP_Dados!$S$2:$S$5000,0)),"")</f>
        <v/>
      </c>
      <c r="I44" s="99" t="str">
        <f>IFERROR(INDEX(EQA.CAP_Dados!I$2:I$5000,MATCH(ROW()-4,EQA.CAP_Dados!$S$2:$S$5000,0)),"")</f>
        <v/>
      </c>
      <c r="J44" s="97" t="str">
        <f>IFERROR(INDEX(EQA.CAP_Dados!J$2:J$5000,MATCH(ROW()-4,EQA.CAP_Dados!$S$2:$S$5000,0)),"")</f>
        <v/>
      </c>
      <c r="K44" s="9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93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97" t="str">
        <f>IFERROR(INDEX(EQA.CAP_Dados!O$2:O$5000,MATCH(ROW()-4,EQA.CAP_Dados!$S$2:$S$5000,0)),"")</f>
        <v/>
      </c>
      <c r="P44" s="97" t="str">
        <f>IFERROR(INDEX(EQA.CAP_Dados!P$2:P$5000,MATCH(ROW()-4,EQA.CAP_Dados!$S$2:$S$5000,0)),"")</f>
        <v/>
      </c>
      <c r="Q44" s="93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93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97" t="str">
        <f>IFERROR(INDEX(EQA.CAP_Dados!F$2:F$5000,MATCH(ROW()-4,EQA.CAP_Dados!$S$2:$S$5000,0)),"")</f>
        <v/>
      </c>
      <c r="G45" s="98" t="str">
        <f>IFERROR(INDEX(EQA.CAP_Dados!G$2:G$5000,MATCH(ROW()-4,EQA.CAP_Dados!$S$2:$S$5000,0)),"")</f>
        <v/>
      </c>
      <c r="H45" s="98" t="str">
        <f>IFERROR(INDEX(EQA.CAP_Dados!H$2:H$5000,MATCH(ROW()-4,EQA.CAP_Dados!$S$2:$S$5000,0)),"")</f>
        <v/>
      </c>
      <c r="I45" s="99" t="str">
        <f>IFERROR(INDEX(EQA.CAP_Dados!I$2:I$5000,MATCH(ROW()-4,EQA.CAP_Dados!$S$2:$S$5000,0)),"")</f>
        <v/>
      </c>
      <c r="J45" s="97" t="str">
        <f>IFERROR(INDEX(EQA.CAP_Dados!J$2:J$5000,MATCH(ROW()-4,EQA.CAP_Dados!$S$2:$S$5000,0)),"")</f>
        <v/>
      </c>
      <c r="K45" s="9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93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97" t="str">
        <f>IFERROR(INDEX(EQA.CAP_Dados!O$2:O$5000,MATCH(ROW()-4,EQA.CAP_Dados!$S$2:$S$5000,0)),"")</f>
        <v/>
      </c>
      <c r="P45" s="97" t="str">
        <f>IFERROR(INDEX(EQA.CAP_Dados!P$2:P$5000,MATCH(ROW()-4,EQA.CAP_Dados!$S$2:$S$5000,0)),"")</f>
        <v/>
      </c>
      <c r="Q45" s="93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93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97" t="str">
        <f>IFERROR(INDEX(EQA.CAP_Dados!F$2:F$5000,MATCH(ROW()-4,EQA.CAP_Dados!$S$2:$S$5000,0)),"")</f>
        <v/>
      </c>
      <c r="G46" s="98" t="str">
        <f>IFERROR(INDEX(EQA.CAP_Dados!G$2:G$5000,MATCH(ROW()-4,EQA.CAP_Dados!$S$2:$S$5000,0)),"")</f>
        <v/>
      </c>
      <c r="H46" s="98" t="str">
        <f>IFERROR(INDEX(EQA.CAP_Dados!H$2:H$5000,MATCH(ROW()-4,EQA.CAP_Dados!$S$2:$S$5000,0)),"")</f>
        <v/>
      </c>
      <c r="I46" s="99" t="str">
        <f>IFERROR(INDEX(EQA.CAP_Dados!I$2:I$5000,MATCH(ROW()-4,EQA.CAP_Dados!$S$2:$S$5000,0)),"")</f>
        <v/>
      </c>
      <c r="J46" s="97" t="str">
        <f>IFERROR(INDEX(EQA.CAP_Dados!J$2:J$5000,MATCH(ROW()-4,EQA.CAP_Dados!$S$2:$S$5000,0)),"")</f>
        <v/>
      </c>
      <c r="K46" s="9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93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97" t="str">
        <f>IFERROR(INDEX(EQA.CAP_Dados!O$2:O$5000,MATCH(ROW()-4,EQA.CAP_Dados!$S$2:$S$5000,0)),"")</f>
        <v/>
      </c>
      <c r="P46" s="97" t="str">
        <f>IFERROR(INDEX(EQA.CAP_Dados!P$2:P$5000,MATCH(ROW()-4,EQA.CAP_Dados!$S$2:$S$5000,0)),"")</f>
        <v/>
      </c>
      <c r="Q46" s="93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93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97" t="str">
        <f>IFERROR(INDEX(EQA.CAP_Dados!F$2:F$5000,MATCH(ROW()-4,EQA.CAP_Dados!$S$2:$S$5000,0)),"")</f>
        <v/>
      </c>
      <c r="G47" s="98" t="str">
        <f>IFERROR(INDEX(EQA.CAP_Dados!G$2:G$5000,MATCH(ROW()-4,EQA.CAP_Dados!$S$2:$S$5000,0)),"")</f>
        <v/>
      </c>
      <c r="H47" s="98" t="str">
        <f>IFERROR(INDEX(EQA.CAP_Dados!H$2:H$5000,MATCH(ROW()-4,EQA.CAP_Dados!$S$2:$S$5000,0)),"")</f>
        <v/>
      </c>
      <c r="I47" s="99" t="str">
        <f>IFERROR(INDEX(EQA.CAP_Dados!I$2:I$5000,MATCH(ROW()-4,EQA.CAP_Dados!$S$2:$S$5000,0)),"")</f>
        <v/>
      </c>
      <c r="J47" s="97" t="str">
        <f>IFERROR(INDEX(EQA.CAP_Dados!J$2:J$5000,MATCH(ROW()-4,EQA.CAP_Dados!$S$2:$S$5000,0)),"")</f>
        <v/>
      </c>
      <c r="K47" s="9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93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97" t="str">
        <f>IFERROR(INDEX(EQA.CAP_Dados!O$2:O$5000,MATCH(ROW()-4,EQA.CAP_Dados!$S$2:$S$5000,0)),"")</f>
        <v/>
      </c>
      <c r="P47" s="97" t="str">
        <f>IFERROR(INDEX(EQA.CAP_Dados!P$2:P$5000,MATCH(ROW()-4,EQA.CAP_Dados!$S$2:$S$5000,0)),"")</f>
        <v/>
      </c>
      <c r="Q47" s="93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93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97" t="str">
        <f>IFERROR(INDEX(EQA.CAP_Dados!F$2:F$5000,MATCH(ROW()-4,EQA.CAP_Dados!$S$2:$S$5000,0)),"")</f>
        <v/>
      </c>
      <c r="G48" s="98" t="str">
        <f>IFERROR(INDEX(EQA.CAP_Dados!G$2:G$5000,MATCH(ROW()-4,EQA.CAP_Dados!$S$2:$S$5000,0)),"")</f>
        <v/>
      </c>
      <c r="H48" s="98" t="str">
        <f>IFERROR(INDEX(EQA.CAP_Dados!H$2:H$5000,MATCH(ROW()-4,EQA.CAP_Dados!$S$2:$S$5000,0)),"")</f>
        <v/>
      </c>
      <c r="I48" s="99" t="str">
        <f>IFERROR(INDEX(EQA.CAP_Dados!I$2:I$5000,MATCH(ROW()-4,EQA.CAP_Dados!$S$2:$S$5000,0)),"")</f>
        <v/>
      </c>
      <c r="J48" s="97" t="str">
        <f>IFERROR(INDEX(EQA.CAP_Dados!J$2:J$5000,MATCH(ROW()-4,EQA.CAP_Dados!$S$2:$S$5000,0)),"")</f>
        <v/>
      </c>
      <c r="K48" s="9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93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97" t="str">
        <f>IFERROR(INDEX(EQA.CAP_Dados!O$2:O$5000,MATCH(ROW()-4,EQA.CAP_Dados!$S$2:$S$5000,0)),"")</f>
        <v/>
      </c>
      <c r="P48" s="97" t="str">
        <f>IFERROR(INDEX(EQA.CAP_Dados!P$2:P$5000,MATCH(ROW()-4,EQA.CAP_Dados!$S$2:$S$5000,0)),"")</f>
        <v/>
      </c>
      <c r="Q48" s="93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93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97" t="str">
        <f>IFERROR(INDEX(EQA.CAP_Dados!F$2:F$5000,MATCH(ROW()-4,EQA.CAP_Dados!$S$2:$S$5000,0)),"")</f>
        <v/>
      </c>
      <c r="G49" s="98" t="str">
        <f>IFERROR(INDEX(EQA.CAP_Dados!G$2:G$5000,MATCH(ROW()-4,EQA.CAP_Dados!$S$2:$S$5000,0)),"")</f>
        <v/>
      </c>
      <c r="H49" s="98" t="str">
        <f>IFERROR(INDEX(EQA.CAP_Dados!H$2:H$5000,MATCH(ROW()-4,EQA.CAP_Dados!$S$2:$S$5000,0)),"")</f>
        <v/>
      </c>
      <c r="I49" s="99" t="str">
        <f>IFERROR(INDEX(EQA.CAP_Dados!I$2:I$5000,MATCH(ROW()-4,EQA.CAP_Dados!$S$2:$S$5000,0)),"")</f>
        <v/>
      </c>
      <c r="J49" s="97" t="str">
        <f>IFERROR(INDEX(EQA.CAP_Dados!J$2:J$5000,MATCH(ROW()-4,EQA.CAP_Dados!$S$2:$S$5000,0)),"")</f>
        <v/>
      </c>
      <c r="K49" s="9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93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97" t="str">
        <f>IFERROR(INDEX(EQA.CAP_Dados!O$2:O$5000,MATCH(ROW()-4,EQA.CAP_Dados!$S$2:$S$5000,0)),"")</f>
        <v/>
      </c>
      <c r="P49" s="97" t="str">
        <f>IFERROR(INDEX(EQA.CAP_Dados!P$2:P$5000,MATCH(ROW()-4,EQA.CAP_Dados!$S$2:$S$5000,0)),"")</f>
        <v/>
      </c>
      <c r="Q49" s="93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93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97" t="str">
        <f>IFERROR(INDEX(EQA.CAP_Dados!F$2:F$5000,MATCH(ROW()-4,EQA.CAP_Dados!$S$2:$S$5000,0)),"")</f>
        <v/>
      </c>
      <c r="G50" s="98" t="str">
        <f>IFERROR(INDEX(EQA.CAP_Dados!G$2:G$5000,MATCH(ROW()-4,EQA.CAP_Dados!$S$2:$S$5000,0)),"")</f>
        <v/>
      </c>
      <c r="H50" s="98" t="str">
        <f>IFERROR(INDEX(EQA.CAP_Dados!H$2:H$5000,MATCH(ROW()-4,EQA.CAP_Dados!$S$2:$S$5000,0)),"")</f>
        <v/>
      </c>
      <c r="I50" s="99" t="str">
        <f>IFERROR(INDEX(EQA.CAP_Dados!I$2:I$5000,MATCH(ROW()-4,EQA.CAP_Dados!$S$2:$S$5000,0)),"")</f>
        <v/>
      </c>
      <c r="J50" s="97" t="str">
        <f>IFERROR(INDEX(EQA.CAP_Dados!J$2:J$5000,MATCH(ROW()-4,EQA.CAP_Dados!$S$2:$S$5000,0)),"")</f>
        <v/>
      </c>
      <c r="K50" s="9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93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97" t="str">
        <f>IFERROR(INDEX(EQA.CAP_Dados!O$2:O$5000,MATCH(ROW()-4,EQA.CAP_Dados!$S$2:$S$5000,0)),"")</f>
        <v/>
      </c>
      <c r="P50" s="97" t="str">
        <f>IFERROR(INDEX(EQA.CAP_Dados!P$2:P$5000,MATCH(ROW()-4,EQA.CAP_Dados!$S$2:$S$5000,0)),"")</f>
        <v/>
      </c>
      <c r="Q50" s="93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93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97" t="str">
        <f>IFERROR(INDEX(EQA.CAP_Dados!F$2:F$5000,MATCH(ROW()-4,EQA.CAP_Dados!$S$2:$S$5000,0)),"")</f>
        <v/>
      </c>
      <c r="G51" s="98" t="str">
        <f>IFERROR(INDEX(EQA.CAP_Dados!G$2:G$5000,MATCH(ROW()-4,EQA.CAP_Dados!$S$2:$S$5000,0)),"")</f>
        <v/>
      </c>
      <c r="H51" s="98" t="str">
        <f>IFERROR(INDEX(EQA.CAP_Dados!H$2:H$5000,MATCH(ROW()-4,EQA.CAP_Dados!$S$2:$S$5000,0)),"")</f>
        <v/>
      </c>
      <c r="I51" s="99" t="str">
        <f>IFERROR(INDEX(EQA.CAP_Dados!I$2:I$5000,MATCH(ROW()-4,EQA.CAP_Dados!$S$2:$S$5000,0)),"")</f>
        <v/>
      </c>
      <c r="J51" s="97" t="str">
        <f>IFERROR(INDEX(EQA.CAP_Dados!J$2:J$5000,MATCH(ROW()-4,EQA.CAP_Dados!$S$2:$S$5000,0)),"")</f>
        <v/>
      </c>
      <c r="K51" s="9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93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97" t="str">
        <f>IFERROR(INDEX(EQA.CAP_Dados!O$2:O$5000,MATCH(ROW()-4,EQA.CAP_Dados!$S$2:$S$5000,0)),"")</f>
        <v/>
      </c>
      <c r="P51" s="97" t="str">
        <f>IFERROR(INDEX(EQA.CAP_Dados!P$2:P$5000,MATCH(ROW()-4,EQA.CAP_Dados!$S$2:$S$5000,0)),"")</f>
        <v/>
      </c>
      <c r="Q51" s="93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93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97" t="str">
        <f>IFERROR(INDEX(EQA.CAP_Dados!F$2:F$5000,MATCH(ROW()-4,EQA.CAP_Dados!$S$2:$S$5000,0)),"")</f>
        <v/>
      </c>
      <c r="G52" s="98" t="str">
        <f>IFERROR(INDEX(EQA.CAP_Dados!G$2:G$5000,MATCH(ROW()-4,EQA.CAP_Dados!$S$2:$S$5000,0)),"")</f>
        <v/>
      </c>
      <c r="H52" s="98" t="str">
        <f>IFERROR(INDEX(EQA.CAP_Dados!H$2:H$5000,MATCH(ROW()-4,EQA.CAP_Dados!$S$2:$S$5000,0)),"")</f>
        <v/>
      </c>
      <c r="I52" s="99" t="str">
        <f>IFERROR(INDEX(EQA.CAP_Dados!I$2:I$5000,MATCH(ROW()-4,EQA.CAP_Dados!$S$2:$S$5000,0)),"")</f>
        <v/>
      </c>
      <c r="J52" s="97" t="str">
        <f>IFERROR(INDEX(EQA.CAP_Dados!J$2:J$5000,MATCH(ROW()-4,EQA.CAP_Dados!$S$2:$S$5000,0)),"")</f>
        <v/>
      </c>
      <c r="K52" s="9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93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97" t="str">
        <f>IFERROR(INDEX(EQA.CAP_Dados!O$2:O$5000,MATCH(ROW()-4,EQA.CAP_Dados!$S$2:$S$5000,0)),"")</f>
        <v/>
      </c>
      <c r="P52" s="97" t="str">
        <f>IFERROR(INDEX(EQA.CAP_Dados!P$2:P$5000,MATCH(ROW()-4,EQA.CAP_Dados!$S$2:$S$5000,0)),"")</f>
        <v/>
      </c>
      <c r="Q52" s="93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93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97" t="str">
        <f>IFERROR(INDEX(EQA.CAP_Dados!F$2:F$5000,MATCH(ROW()-4,EQA.CAP_Dados!$S$2:$S$5000,0)),"")</f>
        <v/>
      </c>
      <c r="G53" s="98" t="str">
        <f>IFERROR(INDEX(EQA.CAP_Dados!G$2:G$5000,MATCH(ROW()-4,EQA.CAP_Dados!$S$2:$S$5000,0)),"")</f>
        <v/>
      </c>
      <c r="H53" s="98" t="str">
        <f>IFERROR(INDEX(EQA.CAP_Dados!H$2:H$5000,MATCH(ROW()-4,EQA.CAP_Dados!$S$2:$S$5000,0)),"")</f>
        <v/>
      </c>
      <c r="I53" s="99" t="str">
        <f>IFERROR(INDEX(EQA.CAP_Dados!I$2:I$5000,MATCH(ROW()-4,EQA.CAP_Dados!$S$2:$S$5000,0)),"")</f>
        <v/>
      </c>
      <c r="J53" s="97" t="str">
        <f>IFERROR(INDEX(EQA.CAP_Dados!J$2:J$5000,MATCH(ROW()-4,EQA.CAP_Dados!$S$2:$S$5000,0)),"")</f>
        <v/>
      </c>
      <c r="K53" s="9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93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97" t="str">
        <f>IFERROR(INDEX(EQA.CAP_Dados!O$2:O$5000,MATCH(ROW()-4,EQA.CAP_Dados!$S$2:$S$5000,0)),"")</f>
        <v/>
      </c>
      <c r="P53" s="97" t="str">
        <f>IFERROR(INDEX(EQA.CAP_Dados!P$2:P$5000,MATCH(ROW()-4,EQA.CAP_Dados!$S$2:$S$5000,0)),"")</f>
        <v/>
      </c>
      <c r="Q53" s="93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93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97" t="str">
        <f>IFERROR(INDEX(EQA.CAP_Dados!F$2:F$5000,MATCH(ROW()-4,EQA.CAP_Dados!$S$2:$S$5000,0)),"")</f>
        <v/>
      </c>
      <c r="G54" s="98" t="str">
        <f>IFERROR(INDEX(EQA.CAP_Dados!G$2:G$5000,MATCH(ROW()-4,EQA.CAP_Dados!$S$2:$S$5000,0)),"")</f>
        <v/>
      </c>
      <c r="H54" s="98" t="str">
        <f>IFERROR(INDEX(EQA.CAP_Dados!H$2:H$5000,MATCH(ROW()-4,EQA.CAP_Dados!$S$2:$S$5000,0)),"")</f>
        <v/>
      </c>
      <c r="I54" s="99" t="str">
        <f>IFERROR(INDEX(EQA.CAP_Dados!I$2:I$5000,MATCH(ROW()-4,EQA.CAP_Dados!$S$2:$S$5000,0)),"")</f>
        <v/>
      </c>
      <c r="J54" s="97" t="str">
        <f>IFERROR(INDEX(EQA.CAP_Dados!J$2:J$5000,MATCH(ROW()-4,EQA.CAP_Dados!$S$2:$S$5000,0)),"")</f>
        <v/>
      </c>
      <c r="K54" s="9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93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97" t="str">
        <f>IFERROR(INDEX(EQA.CAP_Dados!O$2:O$5000,MATCH(ROW()-4,EQA.CAP_Dados!$S$2:$S$5000,0)),"")</f>
        <v/>
      </c>
      <c r="P54" s="97" t="str">
        <f>IFERROR(INDEX(EQA.CAP_Dados!P$2:P$5000,MATCH(ROW()-4,EQA.CAP_Dados!$S$2:$S$5000,0)),"")</f>
        <v/>
      </c>
      <c r="Q54" s="93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93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97" t="str">
        <f>IFERROR(INDEX(EQA.CAP_Dados!F$2:F$5000,MATCH(ROW()-4,EQA.CAP_Dados!$S$2:$S$5000,0)),"")</f>
        <v/>
      </c>
      <c r="G55" s="98" t="str">
        <f>IFERROR(INDEX(EQA.CAP_Dados!G$2:G$5000,MATCH(ROW()-4,EQA.CAP_Dados!$S$2:$S$5000,0)),"")</f>
        <v/>
      </c>
      <c r="H55" s="98" t="str">
        <f>IFERROR(INDEX(EQA.CAP_Dados!H$2:H$5000,MATCH(ROW()-4,EQA.CAP_Dados!$S$2:$S$5000,0)),"")</f>
        <v/>
      </c>
      <c r="I55" s="99" t="str">
        <f>IFERROR(INDEX(EQA.CAP_Dados!I$2:I$5000,MATCH(ROW()-4,EQA.CAP_Dados!$S$2:$S$5000,0)),"")</f>
        <v/>
      </c>
      <c r="J55" s="97" t="str">
        <f>IFERROR(INDEX(EQA.CAP_Dados!J$2:J$5000,MATCH(ROW()-4,EQA.CAP_Dados!$S$2:$S$5000,0)),"")</f>
        <v/>
      </c>
      <c r="K55" s="9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93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97" t="str">
        <f>IFERROR(INDEX(EQA.CAP_Dados!O$2:O$5000,MATCH(ROW()-4,EQA.CAP_Dados!$S$2:$S$5000,0)),"")</f>
        <v/>
      </c>
      <c r="P55" s="97" t="str">
        <f>IFERROR(INDEX(EQA.CAP_Dados!P$2:P$5000,MATCH(ROW()-4,EQA.CAP_Dados!$S$2:$S$5000,0)),"")</f>
        <v/>
      </c>
      <c r="Q55" s="93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93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97" t="str">
        <f>IFERROR(INDEX(EQA.CAP_Dados!F$2:F$5000,MATCH(ROW()-4,EQA.CAP_Dados!$S$2:$S$5000,0)),"")</f>
        <v/>
      </c>
      <c r="G56" s="98" t="str">
        <f>IFERROR(INDEX(EQA.CAP_Dados!G$2:G$5000,MATCH(ROW()-4,EQA.CAP_Dados!$S$2:$S$5000,0)),"")</f>
        <v/>
      </c>
      <c r="H56" s="98" t="str">
        <f>IFERROR(INDEX(EQA.CAP_Dados!H$2:H$5000,MATCH(ROW()-4,EQA.CAP_Dados!$S$2:$S$5000,0)),"")</f>
        <v/>
      </c>
      <c r="I56" s="99" t="str">
        <f>IFERROR(INDEX(EQA.CAP_Dados!I$2:I$5000,MATCH(ROW()-4,EQA.CAP_Dados!$S$2:$S$5000,0)),"")</f>
        <v/>
      </c>
      <c r="J56" s="97" t="str">
        <f>IFERROR(INDEX(EQA.CAP_Dados!J$2:J$5000,MATCH(ROW()-4,EQA.CAP_Dados!$S$2:$S$5000,0)),"")</f>
        <v/>
      </c>
      <c r="K56" s="9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93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97" t="str">
        <f>IFERROR(INDEX(EQA.CAP_Dados!O$2:O$5000,MATCH(ROW()-4,EQA.CAP_Dados!$S$2:$S$5000,0)),"")</f>
        <v/>
      </c>
      <c r="P56" s="97" t="str">
        <f>IFERROR(INDEX(EQA.CAP_Dados!P$2:P$5000,MATCH(ROW()-4,EQA.CAP_Dados!$S$2:$S$5000,0)),"")</f>
        <v/>
      </c>
      <c r="Q56" s="93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93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97" t="str">
        <f>IFERROR(INDEX(EQA.CAP_Dados!F$2:F$5000,MATCH(ROW()-4,EQA.CAP_Dados!$S$2:$S$5000,0)),"")</f>
        <v/>
      </c>
      <c r="G57" s="98" t="str">
        <f>IFERROR(INDEX(EQA.CAP_Dados!G$2:G$5000,MATCH(ROW()-4,EQA.CAP_Dados!$S$2:$S$5000,0)),"")</f>
        <v/>
      </c>
      <c r="H57" s="98" t="str">
        <f>IFERROR(INDEX(EQA.CAP_Dados!H$2:H$5000,MATCH(ROW()-4,EQA.CAP_Dados!$S$2:$S$5000,0)),"")</f>
        <v/>
      </c>
      <c r="I57" s="99" t="str">
        <f>IFERROR(INDEX(EQA.CAP_Dados!I$2:I$5000,MATCH(ROW()-4,EQA.CAP_Dados!$S$2:$S$5000,0)),"")</f>
        <v/>
      </c>
      <c r="J57" s="97" t="str">
        <f>IFERROR(INDEX(EQA.CAP_Dados!J$2:J$5000,MATCH(ROW()-4,EQA.CAP_Dados!$S$2:$S$5000,0)),"")</f>
        <v/>
      </c>
      <c r="K57" s="9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93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97" t="str">
        <f>IFERROR(INDEX(EQA.CAP_Dados!O$2:O$5000,MATCH(ROW()-4,EQA.CAP_Dados!$S$2:$S$5000,0)),"")</f>
        <v/>
      </c>
      <c r="P57" s="97" t="str">
        <f>IFERROR(INDEX(EQA.CAP_Dados!P$2:P$5000,MATCH(ROW()-4,EQA.CAP_Dados!$S$2:$S$5000,0)),"")</f>
        <v/>
      </c>
      <c r="Q57" s="93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93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97" t="str">
        <f>IFERROR(INDEX(EQA.CAP_Dados!F$2:F$5000,MATCH(ROW()-4,EQA.CAP_Dados!$S$2:$S$5000,0)),"")</f>
        <v/>
      </c>
      <c r="G58" s="98" t="str">
        <f>IFERROR(INDEX(EQA.CAP_Dados!G$2:G$5000,MATCH(ROW()-4,EQA.CAP_Dados!$S$2:$S$5000,0)),"")</f>
        <v/>
      </c>
      <c r="H58" s="98" t="str">
        <f>IFERROR(INDEX(EQA.CAP_Dados!H$2:H$5000,MATCH(ROW()-4,EQA.CAP_Dados!$S$2:$S$5000,0)),"")</f>
        <v/>
      </c>
      <c r="I58" s="99" t="str">
        <f>IFERROR(INDEX(EQA.CAP_Dados!I$2:I$5000,MATCH(ROW()-4,EQA.CAP_Dados!$S$2:$S$5000,0)),"")</f>
        <v/>
      </c>
      <c r="J58" s="97" t="str">
        <f>IFERROR(INDEX(EQA.CAP_Dados!J$2:J$5000,MATCH(ROW()-4,EQA.CAP_Dados!$S$2:$S$5000,0)),"")</f>
        <v/>
      </c>
      <c r="K58" s="9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93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97" t="str">
        <f>IFERROR(INDEX(EQA.CAP_Dados!O$2:O$5000,MATCH(ROW()-4,EQA.CAP_Dados!$S$2:$S$5000,0)),"")</f>
        <v/>
      </c>
      <c r="P58" s="97" t="str">
        <f>IFERROR(INDEX(EQA.CAP_Dados!P$2:P$5000,MATCH(ROW()-4,EQA.CAP_Dados!$S$2:$S$5000,0)),"")</f>
        <v/>
      </c>
      <c r="Q58" s="93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93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97" t="str">
        <f>IFERROR(INDEX(EQA.CAP_Dados!F$2:F$5000,MATCH(ROW()-4,EQA.CAP_Dados!$S$2:$S$5000,0)),"")</f>
        <v/>
      </c>
      <c r="G59" s="98" t="str">
        <f>IFERROR(INDEX(EQA.CAP_Dados!G$2:G$5000,MATCH(ROW()-4,EQA.CAP_Dados!$S$2:$S$5000,0)),"")</f>
        <v/>
      </c>
      <c r="H59" s="98" t="str">
        <f>IFERROR(INDEX(EQA.CAP_Dados!H$2:H$5000,MATCH(ROW()-4,EQA.CAP_Dados!$S$2:$S$5000,0)),"")</f>
        <v/>
      </c>
      <c r="I59" s="99" t="str">
        <f>IFERROR(INDEX(EQA.CAP_Dados!I$2:I$5000,MATCH(ROW()-4,EQA.CAP_Dados!$S$2:$S$5000,0)),"")</f>
        <v/>
      </c>
      <c r="J59" s="97" t="str">
        <f>IFERROR(INDEX(EQA.CAP_Dados!J$2:J$5000,MATCH(ROW()-4,EQA.CAP_Dados!$S$2:$S$5000,0)),"")</f>
        <v/>
      </c>
      <c r="K59" s="9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93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97" t="str">
        <f>IFERROR(INDEX(EQA.CAP_Dados!O$2:O$5000,MATCH(ROW()-4,EQA.CAP_Dados!$S$2:$S$5000,0)),"")</f>
        <v/>
      </c>
      <c r="P59" s="97" t="str">
        <f>IFERROR(INDEX(EQA.CAP_Dados!P$2:P$5000,MATCH(ROW()-4,EQA.CAP_Dados!$S$2:$S$5000,0)),"")</f>
        <v/>
      </c>
      <c r="Q59" s="93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93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97" t="str">
        <f>IFERROR(INDEX(EQA.CAP_Dados!F$2:F$5000,MATCH(ROW()-4,EQA.CAP_Dados!$S$2:$S$5000,0)),"")</f>
        <v/>
      </c>
      <c r="G60" s="98" t="str">
        <f>IFERROR(INDEX(EQA.CAP_Dados!G$2:G$5000,MATCH(ROW()-4,EQA.CAP_Dados!$S$2:$S$5000,0)),"")</f>
        <v/>
      </c>
      <c r="H60" s="98" t="str">
        <f>IFERROR(INDEX(EQA.CAP_Dados!H$2:H$5000,MATCH(ROW()-4,EQA.CAP_Dados!$S$2:$S$5000,0)),"")</f>
        <v/>
      </c>
      <c r="I60" s="99" t="str">
        <f>IFERROR(INDEX(EQA.CAP_Dados!I$2:I$5000,MATCH(ROW()-4,EQA.CAP_Dados!$S$2:$S$5000,0)),"")</f>
        <v/>
      </c>
      <c r="J60" s="97" t="str">
        <f>IFERROR(INDEX(EQA.CAP_Dados!J$2:J$5000,MATCH(ROW()-4,EQA.CAP_Dados!$S$2:$S$5000,0)),"")</f>
        <v/>
      </c>
      <c r="K60" s="9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93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97" t="str">
        <f>IFERROR(INDEX(EQA.CAP_Dados!O$2:O$5000,MATCH(ROW()-4,EQA.CAP_Dados!$S$2:$S$5000,0)),"")</f>
        <v/>
      </c>
      <c r="P60" s="97" t="str">
        <f>IFERROR(INDEX(EQA.CAP_Dados!P$2:P$5000,MATCH(ROW()-4,EQA.CAP_Dados!$S$2:$S$5000,0)),"")</f>
        <v/>
      </c>
      <c r="Q60" s="93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93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97" t="str">
        <f>IFERROR(INDEX(EQA.CAP_Dados!F$2:F$5000,MATCH(ROW()-4,EQA.CAP_Dados!$S$2:$S$5000,0)),"")</f>
        <v/>
      </c>
      <c r="G61" s="98" t="str">
        <f>IFERROR(INDEX(EQA.CAP_Dados!G$2:G$5000,MATCH(ROW()-4,EQA.CAP_Dados!$S$2:$S$5000,0)),"")</f>
        <v/>
      </c>
      <c r="H61" s="98" t="str">
        <f>IFERROR(INDEX(EQA.CAP_Dados!H$2:H$5000,MATCH(ROW()-4,EQA.CAP_Dados!$S$2:$S$5000,0)),"")</f>
        <v/>
      </c>
      <c r="I61" s="99" t="str">
        <f>IFERROR(INDEX(EQA.CAP_Dados!I$2:I$5000,MATCH(ROW()-4,EQA.CAP_Dados!$S$2:$S$5000,0)),"")</f>
        <v/>
      </c>
      <c r="J61" s="97" t="str">
        <f>IFERROR(INDEX(EQA.CAP_Dados!J$2:J$5000,MATCH(ROW()-4,EQA.CAP_Dados!$S$2:$S$5000,0)),"")</f>
        <v/>
      </c>
      <c r="K61" s="9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93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97" t="str">
        <f>IFERROR(INDEX(EQA.CAP_Dados!O$2:O$5000,MATCH(ROW()-4,EQA.CAP_Dados!$S$2:$S$5000,0)),"")</f>
        <v/>
      </c>
      <c r="P61" s="97" t="str">
        <f>IFERROR(INDEX(EQA.CAP_Dados!P$2:P$5000,MATCH(ROW()-4,EQA.CAP_Dados!$S$2:$S$5000,0)),"")</f>
        <v/>
      </c>
      <c r="Q61" s="93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93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97" t="str">
        <f>IFERROR(INDEX(EQA.CAP_Dados!F$2:F$5000,MATCH(ROW()-4,EQA.CAP_Dados!$S$2:$S$5000,0)),"")</f>
        <v/>
      </c>
      <c r="G62" s="98" t="str">
        <f>IFERROR(INDEX(EQA.CAP_Dados!G$2:G$5000,MATCH(ROW()-4,EQA.CAP_Dados!$S$2:$S$5000,0)),"")</f>
        <v/>
      </c>
      <c r="H62" s="98" t="str">
        <f>IFERROR(INDEX(EQA.CAP_Dados!H$2:H$5000,MATCH(ROW()-4,EQA.CAP_Dados!$S$2:$S$5000,0)),"")</f>
        <v/>
      </c>
      <c r="I62" s="99" t="str">
        <f>IFERROR(INDEX(EQA.CAP_Dados!I$2:I$5000,MATCH(ROW()-4,EQA.CAP_Dados!$S$2:$S$5000,0)),"")</f>
        <v/>
      </c>
      <c r="J62" s="97" t="str">
        <f>IFERROR(INDEX(EQA.CAP_Dados!J$2:J$5000,MATCH(ROW()-4,EQA.CAP_Dados!$S$2:$S$5000,0)),"")</f>
        <v/>
      </c>
      <c r="K62" s="9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93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97" t="str">
        <f>IFERROR(INDEX(EQA.CAP_Dados!O$2:O$5000,MATCH(ROW()-4,EQA.CAP_Dados!$S$2:$S$5000,0)),"")</f>
        <v/>
      </c>
      <c r="P62" s="97" t="str">
        <f>IFERROR(INDEX(EQA.CAP_Dados!P$2:P$5000,MATCH(ROW()-4,EQA.CAP_Dados!$S$2:$S$5000,0)),"")</f>
        <v/>
      </c>
      <c r="Q62" s="93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93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97" t="str">
        <f>IFERROR(INDEX(EQA.CAP_Dados!F$2:F$5000,MATCH(ROW()-4,EQA.CAP_Dados!$S$2:$S$5000,0)),"")</f>
        <v/>
      </c>
      <c r="G63" s="98" t="str">
        <f>IFERROR(INDEX(EQA.CAP_Dados!G$2:G$5000,MATCH(ROW()-4,EQA.CAP_Dados!$S$2:$S$5000,0)),"")</f>
        <v/>
      </c>
      <c r="H63" s="98" t="str">
        <f>IFERROR(INDEX(EQA.CAP_Dados!H$2:H$5000,MATCH(ROW()-4,EQA.CAP_Dados!$S$2:$S$5000,0)),"")</f>
        <v/>
      </c>
      <c r="I63" s="99" t="str">
        <f>IFERROR(INDEX(EQA.CAP_Dados!I$2:I$5000,MATCH(ROW()-4,EQA.CAP_Dados!$S$2:$S$5000,0)),"")</f>
        <v/>
      </c>
      <c r="J63" s="97" t="str">
        <f>IFERROR(INDEX(EQA.CAP_Dados!J$2:J$5000,MATCH(ROW()-4,EQA.CAP_Dados!$S$2:$S$5000,0)),"")</f>
        <v/>
      </c>
      <c r="K63" s="9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93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97" t="str">
        <f>IFERROR(INDEX(EQA.CAP_Dados!O$2:O$5000,MATCH(ROW()-4,EQA.CAP_Dados!$S$2:$S$5000,0)),"")</f>
        <v/>
      </c>
      <c r="P63" s="97" t="str">
        <f>IFERROR(INDEX(EQA.CAP_Dados!P$2:P$5000,MATCH(ROW()-4,EQA.CAP_Dados!$S$2:$S$5000,0)),"")</f>
        <v/>
      </c>
      <c r="Q63" s="93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93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97" t="str">
        <f>IFERROR(INDEX(EQA.CAP_Dados!F$2:F$5000,MATCH(ROW()-4,EQA.CAP_Dados!$S$2:$S$5000,0)),"")</f>
        <v/>
      </c>
      <c r="G64" s="98" t="str">
        <f>IFERROR(INDEX(EQA.CAP_Dados!G$2:G$5000,MATCH(ROW()-4,EQA.CAP_Dados!$S$2:$S$5000,0)),"")</f>
        <v/>
      </c>
      <c r="H64" s="98" t="str">
        <f>IFERROR(INDEX(EQA.CAP_Dados!H$2:H$5000,MATCH(ROW()-4,EQA.CAP_Dados!$S$2:$S$5000,0)),"")</f>
        <v/>
      </c>
      <c r="I64" s="99" t="str">
        <f>IFERROR(INDEX(EQA.CAP_Dados!I$2:I$5000,MATCH(ROW()-4,EQA.CAP_Dados!$S$2:$S$5000,0)),"")</f>
        <v/>
      </c>
      <c r="J64" s="97" t="str">
        <f>IFERROR(INDEX(EQA.CAP_Dados!J$2:J$5000,MATCH(ROW()-4,EQA.CAP_Dados!$S$2:$S$5000,0)),"")</f>
        <v/>
      </c>
      <c r="K64" s="9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93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97" t="str">
        <f>IFERROR(INDEX(EQA.CAP_Dados!O$2:O$5000,MATCH(ROW()-4,EQA.CAP_Dados!$S$2:$S$5000,0)),"")</f>
        <v/>
      </c>
      <c r="P64" s="97" t="str">
        <f>IFERROR(INDEX(EQA.CAP_Dados!P$2:P$5000,MATCH(ROW()-4,EQA.CAP_Dados!$S$2:$S$5000,0)),"")</f>
        <v/>
      </c>
      <c r="Q64" s="93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93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97" t="str">
        <f>IFERROR(INDEX(EQA.CAP_Dados!F$2:F$5000,MATCH(ROW()-4,EQA.CAP_Dados!$S$2:$S$5000,0)),"")</f>
        <v/>
      </c>
      <c r="G65" s="98" t="str">
        <f>IFERROR(INDEX(EQA.CAP_Dados!G$2:G$5000,MATCH(ROW()-4,EQA.CAP_Dados!$S$2:$S$5000,0)),"")</f>
        <v/>
      </c>
      <c r="H65" s="98" t="str">
        <f>IFERROR(INDEX(EQA.CAP_Dados!H$2:H$5000,MATCH(ROW()-4,EQA.CAP_Dados!$S$2:$S$5000,0)),"")</f>
        <v/>
      </c>
      <c r="I65" s="99" t="str">
        <f>IFERROR(INDEX(EQA.CAP_Dados!I$2:I$5000,MATCH(ROW()-4,EQA.CAP_Dados!$S$2:$S$5000,0)),"")</f>
        <v/>
      </c>
      <c r="J65" s="97" t="str">
        <f>IFERROR(INDEX(EQA.CAP_Dados!J$2:J$5000,MATCH(ROW()-4,EQA.CAP_Dados!$S$2:$S$5000,0)),"")</f>
        <v/>
      </c>
      <c r="K65" s="9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93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97" t="str">
        <f>IFERROR(INDEX(EQA.CAP_Dados!O$2:O$5000,MATCH(ROW()-4,EQA.CAP_Dados!$S$2:$S$5000,0)),"")</f>
        <v/>
      </c>
      <c r="P65" s="97" t="str">
        <f>IFERROR(INDEX(EQA.CAP_Dados!P$2:P$5000,MATCH(ROW()-4,EQA.CAP_Dados!$S$2:$S$5000,0)),"")</f>
        <v/>
      </c>
      <c r="Q65" s="93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93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97" t="str">
        <f>IFERROR(INDEX(EQA.CAP_Dados!F$2:F$5000,MATCH(ROW()-4,EQA.CAP_Dados!$S$2:$S$5000,0)),"")</f>
        <v/>
      </c>
      <c r="G66" s="98" t="str">
        <f>IFERROR(INDEX(EQA.CAP_Dados!G$2:G$5000,MATCH(ROW()-4,EQA.CAP_Dados!$S$2:$S$5000,0)),"")</f>
        <v/>
      </c>
      <c r="H66" s="98" t="str">
        <f>IFERROR(INDEX(EQA.CAP_Dados!H$2:H$5000,MATCH(ROW()-4,EQA.CAP_Dados!$S$2:$S$5000,0)),"")</f>
        <v/>
      </c>
      <c r="I66" s="99" t="str">
        <f>IFERROR(INDEX(EQA.CAP_Dados!I$2:I$5000,MATCH(ROW()-4,EQA.CAP_Dados!$S$2:$S$5000,0)),"")</f>
        <v/>
      </c>
      <c r="J66" s="97" t="str">
        <f>IFERROR(INDEX(EQA.CAP_Dados!J$2:J$5000,MATCH(ROW()-4,EQA.CAP_Dados!$S$2:$S$5000,0)),"")</f>
        <v/>
      </c>
      <c r="K66" s="9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93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97" t="str">
        <f>IFERROR(INDEX(EQA.CAP_Dados!O$2:O$5000,MATCH(ROW()-4,EQA.CAP_Dados!$S$2:$S$5000,0)),"")</f>
        <v/>
      </c>
      <c r="P66" s="97" t="str">
        <f>IFERROR(INDEX(EQA.CAP_Dados!P$2:P$5000,MATCH(ROW()-4,EQA.CAP_Dados!$S$2:$S$5000,0)),"")</f>
        <v/>
      </c>
      <c r="Q66" s="93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93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97" t="str">
        <f>IFERROR(INDEX(EQA.CAP_Dados!F$2:F$5000,MATCH(ROW()-4,EQA.CAP_Dados!$S$2:$S$5000,0)),"")</f>
        <v/>
      </c>
      <c r="G67" s="98" t="str">
        <f>IFERROR(INDEX(EQA.CAP_Dados!G$2:G$5000,MATCH(ROW()-4,EQA.CAP_Dados!$S$2:$S$5000,0)),"")</f>
        <v/>
      </c>
      <c r="H67" s="98" t="str">
        <f>IFERROR(INDEX(EQA.CAP_Dados!H$2:H$5000,MATCH(ROW()-4,EQA.CAP_Dados!$S$2:$S$5000,0)),"")</f>
        <v/>
      </c>
      <c r="I67" s="99" t="str">
        <f>IFERROR(INDEX(EQA.CAP_Dados!I$2:I$5000,MATCH(ROW()-4,EQA.CAP_Dados!$S$2:$S$5000,0)),"")</f>
        <v/>
      </c>
      <c r="J67" s="97" t="str">
        <f>IFERROR(INDEX(EQA.CAP_Dados!J$2:J$5000,MATCH(ROW()-4,EQA.CAP_Dados!$S$2:$S$5000,0)),"")</f>
        <v/>
      </c>
      <c r="K67" s="9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93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97" t="str">
        <f>IFERROR(INDEX(EQA.CAP_Dados!O$2:O$5000,MATCH(ROW()-4,EQA.CAP_Dados!$S$2:$S$5000,0)),"")</f>
        <v/>
      </c>
      <c r="P67" s="97" t="str">
        <f>IFERROR(INDEX(EQA.CAP_Dados!P$2:P$5000,MATCH(ROW()-4,EQA.CAP_Dados!$S$2:$S$5000,0)),"")</f>
        <v/>
      </c>
      <c r="Q67" s="93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93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97" t="str">
        <f>IFERROR(INDEX(EQA.CAP_Dados!F$2:F$5000,MATCH(ROW()-4,EQA.CAP_Dados!$S$2:$S$5000,0)),"")</f>
        <v/>
      </c>
      <c r="G68" s="98" t="str">
        <f>IFERROR(INDEX(EQA.CAP_Dados!G$2:G$5000,MATCH(ROW()-4,EQA.CAP_Dados!$S$2:$S$5000,0)),"")</f>
        <v/>
      </c>
      <c r="H68" s="98" t="str">
        <f>IFERROR(INDEX(EQA.CAP_Dados!H$2:H$5000,MATCH(ROW()-4,EQA.CAP_Dados!$S$2:$S$5000,0)),"")</f>
        <v/>
      </c>
      <c r="I68" s="99" t="str">
        <f>IFERROR(INDEX(EQA.CAP_Dados!I$2:I$5000,MATCH(ROW()-4,EQA.CAP_Dados!$S$2:$S$5000,0)),"")</f>
        <v/>
      </c>
      <c r="J68" s="97" t="str">
        <f>IFERROR(INDEX(EQA.CAP_Dados!J$2:J$5000,MATCH(ROW()-4,EQA.CAP_Dados!$S$2:$S$5000,0)),"")</f>
        <v/>
      </c>
      <c r="K68" s="9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93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97" t="str">
        <f>IFERROR(INDEX(EQA.CAP_Dados!O$2:O$5000,MATCH(ROW()-4,EQA.CAP_Dados!$S$2:$S$5000,0)),"")</f>
        <v/>
      </c>
      <c r="P68" s="97" t="str">
        <f>IFERROR(INDEX(EQA.CAP_Dados!P$2:P$5000,MATCH(ROW()-4,EQA.CAP_Dados!$S$2:$S$5000,0)),"")</f>
        <v/>
      </c>
      <c r="Q68" s="93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93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97" t="str">
        <f>IFERROR(INDEX(EQA.CAP_Dados!F$2:F$5000,MATCH(ROW()-4,EQA.CAP_Dados!$S$2:$S$5000,0)),"")</f>
        <v/>
      </c>
      <c r="G69" s="98" t="str">
        <f>IFERROR(INDEX(EQA.CAP_Dados!G$2:G$5000,MATCH(ROW()-4,EQA.CAP_Dados!$S$2:$S$5000,0)),"")</f>
        <v/>
      </c>
      <c r="H69" s="98" t="str">
        <f>IFERROR(INDEX(EQA.CAP_Dados!H$2:H$5000,MATCH(ROW()-4,EQA.CAP_Dados!$S$2:$S$5000,0)),"")</f>
        <v/>
      </c>
      <c r="I69" s="99" t="str">
        <f>IFERROR(INDEX(EQA.CAP_Dados!I$2:I$5000,MATCH(ROW()-4,EQA.CAP_Dados!$S$2:$S$5000,0)),"")</f>
        <v/>
      </c>
      <c r="J69" s="97" t="str">
        <f>IFERROR(INDEX(EQA.CAP_Dados!J$2:J$5000,MATCH(ROW()-4,EQA.CAP_Dados!$S$2:$S$5000,0)),"")</f>
        <v/>
      </c>
      <c r="K69" s="9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93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97" t="str">
        <f>IFERROR(INDEX(EQA.CAP_Dados!O$2:O$5000,MATCH(ROW()-4,EQA.CAP_Dados!$S$2:$S$5000,0)),"")</f>
        <v/>
      </c>
      <c r="P69" s="97" t="str">
        <f>IFERROR(INDEX(EQA.CAP_Dados!P$2:P$5000,MATCH(ROW()-4,EQA.CAP_Dados!$S$2:$S$5000,0)),"")</f>
        <v/>
      </c>
      <c r="Q69" s="93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93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97" t="str">
        <f>IFERROR(INDEX(EQA.CAP_Dados!F$2:F$5000,MATCH(ROW()-4,EQA.CAP_Dados!$S$2:$S$5000,0)),"")</f>
        <v/>
      </c>
      <c r="G70" s="98" t="str">
        <f>IFERROR(INDEX(EQA.CAP_Dados!G$2:G$5000,MATCH(ROW()-4,EQA.CAP_Dados!$S$2:$S$5000,0)),"")</f>
        <v/>
      </c>
      <c r="H70" s="98" t="str">
        <f>IFERROR(INDEX(EQA.CAP_Dados!H$2:H$5000,MATCH(ROW()-4,EQA.CAP_Dados!$S$2:$S$5000,0)),"")</f>
        <v/>
      </c>
      <c r="I70" s="99" t="str">
        <f>IFERROR(INDEX(EQA.CAP_Dados!I$2:I$5000,MATCH(ROW()-4,EQA.CAP_Dados!$S$2:$S$5000,0)),"")</f>
        <v/>
      </c>
      <c r="J70" s="97" t="str">
        <f>IFERROR(INDEX(EQA.CAP_Dados!J$2:J$5000,MATCH(ROW()-4,EQA.CAP_Dados!$S$2:$S$5000,0)),"")</f>
        <v/>
      </c>
      <c r="K70" s="9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93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97" t="str">
        <f>IFERROR(INDEX(EQA.CAP_Dados!O$2:O$5000,MATCH(ROW()-4,EQA.CAP_Dados!$S$2:$S$5000,0)),"")</f>
        <v/>
      </c>
      <c r="P70" s="97" t="str">
        <f>IFERROR(INDEX(EQA.CAP_Dados!P$2:P$5000,MATCH(ROW()-4,EQA.CAP_Dados!$S$2:$S$5000,0)),"")</f>
        <v/>
      </c>
      <c r="Q70" s="93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93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97" t="str">
        <f>IFERROR(INDEX(EQA.CAP_Dados!F$2:F$5000,MATCH(ROW()-4,EQA.CAP_Dados!$S$2:$S$5000,0)),"")</f>
        <v/>
      </c>
      <c r="G71" s="98" t="str">
        <f>IFERROR(INDEX(EQA.CAP_Dados!G$2:G$5000,MATCH(ROW()-4,EQA.CAP_Dados!$S$2:$S$5000,0)),"")</f>
        <v/>
      </c>
      <c r="H71" s="98" t="str">
        <f>IFERROR(INDEX(EQA.CAP_Dados!H$2:H$5000,MATCH(ROW()-4,EQA.CAP_Dados!$S$2:$S$5000,0)),"")</f>
        <v/>
      </c>
      <c r="I71" s="99" t="str">
        <f>IFERROR(INDEX(EQA.CAP_Dados!I$2:I$5000,MATCH(ROW()-4,EQA.CAP_Dados!$S$2:$S$5000,0)),"")</f>
        <v/>
      </c>
      <c r="J71" s="97" t="str">
        <f>IFERROR(INDEX(EQA.CAP_Dados!J$2:J$5000,MATCH(ROW()-4,EQA.CAP_Dados!$S$2:$S$5000,0)),"")</f>
        <v/>
      </c>
      <c r="K71" s="9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93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97" t="str">
        <f>IFERROR(INDEX(EQA.CAP_Dados!O$2:O$5000,MATCH(ROW()-4,EQA.CAP_Dados!$S$2:$S$5000,0)),"")</f>
        <v/>
      </c>
      <c r="P71" s="97" t="str">
        <f>IFERROR(INDEX(EQA.CAP_Dados!P$2:P$5000,MATCH(ROW()-4,EQA.CAP_Dados!$S$2:$S$5000,0)),"")</f>
        <v/>
      </c>
      <c r="Q71" s="93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93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97" t="str">
        <f>IFERROR(INDEX(EQA.CAP_Dados!F$2:F$5000,MATCH(ROW()-4,EQA.CAP_Dados!$S$2:$S$5000,0)),"")</f>
        <v/>
      </c>
      <c r="G72" s="98" t="str">
        <f>IFERROR(INDEX(EQA.CAP_Dados!G$2:G$5000,MATCH(ROW()-4,EQA.CAP_Dados!$S$2:$S$5000,0)),"")</f>
        <v/>
      </c>
      <c r="H72" s="98" t="str">
        <f>IFERROR(INDEX(EQA.CAP_Dados!H$2:H$5000,MATCH(ROW()-4,EQA.CAP_Dados!$S$2:$S$5000,0)),"")</f>
        <v/>
      </c>
      <c r="I72" s="99" t="str">
        <f>IFERROR(INDEX(EQA.CAP_Dados!I$2:I$5000,MATCH(ROW()-4,EQA.CAP_Dados!$S$2:$S$5000,0)),"")</f>
        <v/>
      </c>
      <c r="J72" s="97" t="str">
        <f>IFERROR(INDEX(EQA.CAP_Dados!J$2:J$5000,MATCH(ROW()-4,EQA.CAP_Dados!$S$2:$S$5000,0)),"")</f>
        <v/>
      </c>
      <c r="K72" s="9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93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97" t="str">
        <f>IFERROR(INDEX(EQA.CAP_Dados!O$2:O$5000,MATCH(ROW()-4,EQA.CAP_Dados!$S$2:$S$5000,0)),"")</f>
        <v/>
      </c>
      <c r="P72" s="97" t="str">
        <f>IFERROR(INDEX(EQA.CAP_Dados!P$2:P$5000,MATCH(ROW()-4,EQA.CAP_Dados!$S$2:$S$5000,0)),"")</f>
        <v/>
      </c>
      <c r="Q72" s="93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93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97" t="str">
        <f>IFERROR(INDEX(EQA.CAP_Dados!F$2:F$5000,MATCH(ROW()-4,EQA.CAP_Dados!$S$2:$S$5000,0)),"")</f>
        <v/>
      </c>
      <c r="G73" s="98" t="str">
        <f>IFERROR(INDEX(EQA.CAP_Dados!G$2:G$5000,MATCH(ROW()-4,EQA.CAP_Dados!$S$2:$S$5000,0)),"")</f>
        <v/>
      </c>
      <c r="H73" s="98" t="str">
        <f>IFERROR(INDEX(EQA.CAP_Dados!H$2:H$5000,MATCH(ROW()-4,EQA.CAP_Dados!$S$2:$S$5000,0)),"")</f>
        <v/>
      </c>
      <c r="I73" s="99" t="str">
        <f>IFERROR(INDEX(EQA.CAP_Dados!I$2:I$5000,MATCH(ROW()-4,EQA.CAP_Dados!$S$2:$S$5000,0)),"")</f>
        <v/>
      </c>
      <c r="J73" s="97" t="str">
        <f>IFERROR(INDEX(EQA.CAP_Dados!J$2:J$5000,MATCH(ROW()-4,EQA.CAP_Dados!$S$2:$S$5000,0)),"")</f>
        <v/>
      </c>
      <c r="K73" s="9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93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97" t="str">
        <f>IFERROR(INDEX(EQA.CAP_Dados!O$2:O$5000,MATCH(ROW()-4,EQA.CAP_Dados!$S$2:$S$5000,0)),"")</f>
        <v/>
      </c>
      <c r="P73" s="97" t="str">
        <f>IFERROR(INDEX(EQA.CAP_Dados!P$2:P$5000,MATCH(ROW()-4,EQA.CAP_Dados!$S$2:$S$5000,0)),"")</f>
        <v/>
      </c>
      <c r="Q73" s="93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93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97" t="str">
        <f>IFERROR(INDEX(EQA.CAP_Dados!F$2:F$5000,MATCH(ROW()-4,EQA.CAP_Dados!$S$2:$S$5000,0)),"")</f>
        <v/>
      </c>
      <c r="G74" s="98" t="str">
        <f>IFERROR(INDEX(EQA.CAP_Dados!G$2:G$5000,MATCH(ROW()-4,EQA.CAP_Dados!$S$2:$S$5000,0)),"")</f>
        <v/>
      </c>
      <c r="H74" s="98" t="str">
        <f>IFERROR(INDEX(EQA.CAP_Dados!H$2:H$5000,MATCH(ROW()-4,EQA.CAP_Dados!$S$2:$S$5000,0)),"")</f>
        <v/>
      </c>
      <c r="I74" s="99" t="str">
        <f>IFERROR(INDEX(EQA.CAP_Dados!I$2:I$5000,MATCH(ROW()-4,EQA.CAP_Dados!$S$2:$S$5000,0)),"")</f>
        <v/>
      </c>
      <c r="J74" s="97" t="str">
        <f>IFERROR(INDEX(EQA.CAP_Dados!J$2:J$5000,MATCH(ROW()-4,EQA.CAP_Dados!$S$2:$S$5000,0)),"")</f>
        <v/>
      </c>
      <c r="K74" s="9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93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97" t="str">
        <f>IFERROR(INDEX(EQA.CAP_Dados!O$2:O$5000,MATCH(ROW()-4,EQA.CAP_Dados!$S$2:$S$5000,0)),"")</f>
        <v/>
      </c>
      <c r="P74" s="97" t="str">
        <f>IFERROR(INDEX(EQA.CAP_Dados!P$2:P$5000,MATCH(ROW()-4,EQA.CAP_Dados!$S$2:$S$5000,0)),"")</f>
        <v/>
      </c>
      <c r="Q74" s="93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93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97" t="str">
        <f>IFERROR(INDEX(EQA.CAP_Dados!F$2:F$5000,MATCH(ROW()-4,EQA.CAP_Dados!$S$2:$S$5000,0)),"")</f>
        <v/>
      </c>
      <c r="G75" s="98" t="str">
        <f>IFERROR(INDEX(EQA.CAP_Dados!G$2:G$5000,MATCH(ROW()-4,EQA.CAP_Dados!$S$2:$S$5000,0)),"")</f>
        <v/>
      </c>
      <c r="H75" s="98" t="str">
        <f>IFERROR(INDEX(EQA.CAP_Dados!H$2:H$5000,MATCH(ROW()-4,EQA.CAP_Dados!$S$2:$S$5000,0)),"")</f>
        <v/>
      </c>
      <c r="I75" s="99" t="str">
        <f>IFERROR(INDEX(EQA.CAP_Dados!I$2:I$5000,MATCH(ROW()-4,EQA.CAP_Dados!$S$2:$S$5000,0)),"")</f>
        <v/>
      </c>
      <c r="J75" s="97" t="str">
        <f>IFERROR(INDEX(EQA.CAP_Dados!J$2:J$5000,MATCH(ROW()-4,EQA.CAP_Dados!$S$2:$S$5000,0)),"")</f>
        <v/>
      </c>
      <c r="K75" s="9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93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97" t="str">
        <f>IFERROR(INDEX(EQA.CAP_Dados!O$2:O$5000,MATCH(ROW()-4,EQA.CAP_Dados!$S$2:$S$5000,0)),"")</f>
        <v/>
      </c>
      <c r="P75" s="97" t="str">
        <f>IFERROR(INDEX(EQA.CAP_Dados!P$2:P$5000,MATCH(ROW()-4,EQA.CAP_Dados!$S$2:$S$5000,0)),"")</f>
        <v/>
      </c>
      <c r="Q75" s="93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93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97" t="str">
        <f>IFERROR(INDEX(EQA.CAP_Dados!F$2:F$5000,MATCH(ROW()-4,EQA.CAP_Dados!$S$2:$S$5000,0)),"")</f>
        <v/>
      </c>
      <c r="G76" s="98" t="str">
        <f>IFERROR(INDEX(EQA.CAP_Dados!G$2:G$5000,MATCH(ROW()-4,EQA.CAP_Dados!$S$2:$S$5000,0)),"")</f>
        <v/>
      </c>
      <c r="H76" s="98" t="str">
        <f>IFERROR(INDEX(EQA.CAP_Dados!H$2:H$5000,MATCH(ROW()-4,EQA.CAP_Dados!$S$2:$S$5000,0)),"")</f>
        <v/>
      </c>
      <c r="I76" s="99" t="str">
        <f>IFERROR(INDEX(EQA.CAP_Dados!I$2:I$5000,MATCH(ROW()-4,EQA.CAP_Dados!$S$2:$S$5000,0)),"")</f>
        <v/>
      </c>
      <c r="J76" s="97" t="str">
        <f>IFERROR(INDEX(EQA.CAP_Dados!J$2:J$5000,MATCH(ROW()-4,EQA.CAP_Dados!$S$2:$S$5000,0)),"")</f>
        <v/>
      </c>
      <c r="K76" s="9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93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97" t="str">
        <f>IFERROR(INDEX(EQA.CAP_Dados!O$2:O$5000,MATCH(ROW()-4,EQA.CAP_Dados!$S$2:$S$5000,0)),"")</f>
        <v/>
      </c>
      <c r="P76" s="97" t="str">
        <f>IFERROR(INDEX(EQA.CAP_Dados!P$2:P$5000,MATCH(ROW()-4,EQA.CAP_Dados!$S$2:$S$5000,0)),"")</f>
        <v/>
      </c>
      <c r="Q76" s="93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93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97" t="str">
        <f>IFERROR(INDEX(EQA.CAP_Dados!F$2:F$5000,MATCH(ROW()-4,EQA.CAP_Dados!$S$2:$S$5000,0)),"")</f>
        <v/>
      </c>
      <c r="G77" s="98" t="str">
        <f>IFERROR(INDEX(EQA.CAP_Dados!G$2:G$5000,MATCH(ROW()-4,EQA.CAP_Dados!$S$2:$S$5000,0)),"")</f>
        <v/>
      </c>
      <c r="H77" s="98" t="str">
        <f>IFERROR(INDEX(EQA.CAP_Dados!H$2:H$5000,MATCH(ROW()-4,EQA.CAP_Dados!$S$2:$S$5000,0)),"")</f>
        <v/>
      </c>
      <c r="I77" s="99" t="str">
        <f>IFERROR(INDEX(EQA.CAP_Dados!I$2:I$5000,MATCH(ROW()-4,EQA.CAP_Dados!$S$2:$S$5000,0)),"")</f>
        <v/>
      </c>
      <c r="J77" s="97" t="str">
        <f>IFERROR(INDEX(EQA.CAP_Dados!J$2:J$5000,MATCH(ROW()-4,EQA.CAP_Dados!$S$2:$S$5000,0)),"")</f>
        <v/>
      </c>
      <c r="K77" s="9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93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97" t="str">
        <f>IFERROR(INDEX(EQA.CAP_Dados!O$2:O$5000,MATCH(ROW()-4,EQA.CAP_Dados!$S$2:$S$5000,0)),"")</f>
        <v/>
      </c>
      <c r="P77" s="97" t="str">
        <f>IFERROR(INDEX(EQA.CAP_Dados!P$2:P$5000,MATCH(ROW()-4,EQA.CAP_Dados!$S$2:$S$5000,0)),"")</f>
        <v/>
      </c>
      <c r="Q77" s="93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93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97" t="str">
        <f>IFERROR(INDEX(EQA.CAP_Dados!F$2:F$5000,MATCH(ROW()-4,EQA.CAP_Dados!$S$2:$S$5000,0)),"")</f>
        <v/>
      </c>
      <c r="G78" s="98" t="str">
        <f>IFERROR(INDEX(EQA.CAP_Dados!G$2:G$5000,MATCH(ROW()-4,EQA.CAP_Dados!$S$2:$S$5000,0)),"")</f>
        <v/>
      </c>
      <c r="H78" s="98" t="str">
        <f>IFERROR(INDEX(EQA.CAP_Dados!H$2:H$5000,MATCH(ROW()-4,EQA.CAP_Dados!$S$2:$S$5000,0)),"")</f>
        <v/>
      </c>
      <c r="I78" s="99" t="str">
        <f>IFERROR(INDEX(EQA.CAP_Dados!I$2:I$5000,MATCH(ROW()-4,EQA.CAP_Dados!$S$2:$S$5000,0)),"")</f>
        <v/>
      </c>
      <c r="J78" s="97" t="str">
        <f>IFERROR(INDEX(EQA.CAP_Dados!J$2:J$5000,MATCH(ROW()-4,EQA.CAP_Dados!$S$2:$S$5000,0)),"")</f>
        <v/>
      </c>
      <c r="K78" s="9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93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97" t="str">
        <f>IFERROR(INDEX(EQA.CAP_Dados!O$2:O$5000,MATCH(ROW()-4,EQA.CAP_Dados!$S$2:$S$5000,0)),"")</f>
        <v/>
      </c>
      <c r="P78" s="97" t="str">
        <f>IFERROR(INDEX(EQA.CAP_Dados!P$2:P$5000,MATCH(ROW()-4,EQA.CAP_Dados!$S$2:$S$5000,0)),"")</f>
        <v/>
      </c>
      <c r="Q78" s="93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93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97" t="str">
        <f>IFERROR(INDEX(EQA.CAP_Dados!F$2:F$5000,MATCH(ROW()-4,EQA.CAP_Dados!$S$2:$S$5000,0)),"")</f>
        <v/>
      </c>
      <c r="G79" s="98" t="str">
        <f>IFERROR(INDEX(EQA.CAP_Dados!G$2:G$5000,MATCH(ROW()-4,EQA.CAP_Dados!$S$2:$S$5000,0)),"")</f>
        <v/>
      </c>
      <c r="H79" s="98" t="str">
        <f>IFERROR(INDEX(EQA.CAP_Dados!H$2:H$5000,MATCH(ROW()-4,EQA.CAP_Dados!$S$2:$S$5000,0)),"")</f>
        <v/>
      </c>
      <c r="I79" s="99" t="str">
        <f>IFERROR(INDEX(EQA.CAP_Dados!I$2:I$5000,MATCH(ROW()-4,EQA.CAP_Dados!$S$2:$S$5000,0)),"")</f>
        <v/>
      </c>
      <c r="J79" s="97" t="str">
        <f>IFERROR(INDEX(EQA.CAP_Dados!J$2:J$5000,MATCH(ROW()-4,EQA.CAP_Dados!$S$2:$S$5000,0)),"")</f>
        <v/>
      </c>
      <c r="K79" s="9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93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97" t="str">
        <f>IFERROR(INDEX(EQA.CAP_Dados!O$2:O$5000,MATCH(ROW()-4,EQA.CAP_Dados!$S$2:$S$5000,0)),"")</f>
        <v/>
      </c>
      <c r="P79" s="97" t="str">
        <f>IFERROR(INDEX(EQA.CAP_Dados!P$2:P$5000,MATCH(ROW()-4,EQA.CAP_Dados!$S$2:$S$5000,0)),"")</f>
        <v/>
      </c>
      <c r="Q79" s="93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93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97" t="str">
        <f>IFERROR(INDEX(EQA.CAP_Dados!F$2:F$5000,MATCH(ROW()-4,EQA.CAP_Dados!$S$2:$S$5000,0)),"")</f>
        <v/>
      </c>
      <c r="G80" s="98" t="str">
        <f>IFERROR(INDEX(EQA.CAP_Dados!G$2:G$5000,MATCH(ROW()-4,EQA.CAP_Dados!$S$2:$S$5000,0)),"")</f>
        <v/>
      </c>
      <c r="H80" s="98" t="str">
        <f>IFERROR(INDEX(EQA.CAP_Dados!H$2:H$5000,MATCH(ROW()-4,EQA.CAP_Dados!$S$2:$S$5000,0)),"")</f>
        <v/>
      </c>
      <c r="I80" s="99" t="str">
        <f>IFERROR(INDEX(EQA.CAP_Dados!I$2:I$5000,MATCH(ROW()-4,EQA.CAP_Dados!$S$2:$S$5000,0)),"")</f>
        <v/>
      </c>
      <c r="J80" s="97" t="str">
        <f>IFERROR(INDEX(EQA.CAP_Dados!J$2:J$5000,MATCH(ROW()-4,EQA.CAP_Dados!$S$2:$S$5000,0)),"")</f>
        <v/>
      </c>
      <c r="K80" s="9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93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97" t="str">
        <f>IFERROR(INDEX(EQA.CAP_Dados!O$2:O$5000,MATCH(ROW()-4,EQA.CAP_Dados!$S$2:$S$5000,0)),"")</f>
        <v/>
      </c>
      <c r="P80" s="97" t="str">
        <f>IFERROR(INDEX(EQA.CAP_Dados!P$2:P$5000,MATCH(ROW()-4,EQA.CAP_Dados!$S$2:$S$5000,0)),"")</f>
        <v/>
      </c>
      <c r="Q80" s="93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93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97" t="str">
        <f>IFERROR(INDEX(EQA.CAP_Dados!F$2:F$5000,MATCH(ROW()-4,EQA.CAP_Dados!$S$2:$S$5000,0)),"")</f>
        <v/>
      </c>
      <c r="G81" s="98" t="str">
        <f>IFERROR(INDEX(EQA.CAP_Dados!G$2:G$5000,MATCH(ROW()-4,EQA.CAP_Dados!$S$2:$S$5000,0)),"")</f>
        <v/>
      </c>
      <c r="H81" s="98" t="str">
        <f>IFERROR(INDEX(EQA.CAP_Dados!H$2:H$5000,MATCH(ROW()-4,EQA.CAP_Dados!$S$2:$S$5000,0)),"")</f>
        <v/>
      </c>
      <c r="I81" s="99" t="str">
        <f>IFERROR(INDEX(EQA.CAP_Dados!I$2:I$5000,MATCH(ROW()-4,EQA.CAP_Dados!$S$2:$S$5000,0)),"")</f>
        <v/>
      </c>
      <c r="J81" s="97" t="str">
        <f>IFERROR(INDEX(EQA.CAP_Dados!J$2:J$5000,MATCH(ROW()-4,EQA.CAP_Dados!$S$2:$S$5000,0)),"")</f>
        <v/>
      </c>
      <c r="K81" s="9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93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97" t="str">
        <f>IFERROR(INDEX(EQA.CAP_Dados!O$2:O$5000,MATCH(ROW()-4,EQA.CAP_Dados!$S$2:$S$5000,0)),"")</f>
        <v/>
      </c>
      <c r="P81" s="97" t="str">
        <f>IFERROR(INDEX(EQA.CAP_Dados!P$2:P$5000,MATCH(ROW()-4,EQA.CAP_Dados!$S$2:$S$5000,0)),"")</f>
        <v/>
      </c>
      <c r="Q81" s="93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93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97" t="str">
        <f>IFERROR(INDEX(EQA.CAP_Dados!F$2:F$5000,MATCH(ROW()-4,EQA.CAP_Dados!$S$2:$S$5000,0)),"")</f>
        <v/>
      </c>
      <c r="G82" s="98" t="str">
        <f>IFERROR(INDEX(EQA.CAP_Dados!G$2:G$5000,MATCH(ROW()-4,EQA.CAP_Dados!$S$2:$S$5000,0)),"")</f>
        <v/>
      </c>
      <c r="H82" s="98" t="str">
        <f>IFERROR(INDEX(EQA.CAP_Dados!H$2:H$5000,MATCH(ROW()-4,EQA.CAP_Dados!$S$2:$S$5000,0)),"")</f>
        <v/>
      </c>
      <c r="I82" s="99" t="str">
        <f>IFERROR(INDEX(EQA.CAP_Dados!I$2:I$5000,MATCH(ROW()-4,EQA.CAP_Dados!$S$2:$S$5000,0)),"")</f>
        <v/>
      </c>
      <c r="J82" s="97" t="str">
        <f>IFERROR(INDEX(EQA.CAP_Dados!J$2:J$5000,MATCH(ROW()-4,EQA.CAP_Dados!$S$2:$S$5000,0)),"")</f>
        <v/>
      </c>
      <c r="K82" s="9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93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97" t="str">
        <f>IFERROR(INDEX(EQA.CAP_Dados!O$2:O$5000,MATCH(ROW()-4,EQA.CAP_Dados!$S$2:$S$5000,0)),"")</f>
        <v/>
      </c>
      <c r="P82" s="97" t="str">
        <f>IFERROR(INDEX(EQA.CAP_Dados!P$2:P$5000,MATCH(ROW()-4,EQA.CAP_Dados!$S$2:$S$5000,0)),"")</f>
        <v/>
      </c>
      <c r="Q82" s="93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93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97" t="str">
        <f>IFERROR(INDEX(EQA.CAP_Dados!F$2:F$5000,MATCH(ROW()-4,EQA.CAP_Dados!$S$2:$S$5000,0)),"")</f>
        <v/>
      </c>
      <c r="G83" s="98" t="str">
        <f>IFERROR(INDEX(EQA.CAP_Dados!G$2:G$5000,MATCH(ROW()-4,EQA.CAP_Dados!$S$2:$S$5000,0)),"")</f>
        <v/>
      </c>
      <c r="H83" s="98" t="str">
        <f>IFERROR(INDEX(EQA.CAP_Dados!H$2:H$5000,MATCH(ROW()-4,EQA.CAP_Dados!$S$2:$S$5000,0)),"")</f>
        <v/>
      </c>
      <c r="I83" s="99" t="str">
        <f>IFERROR(INDEX(EQA.CAP_Dados!I$2:I$5000,MATCH(ROW()-4,EQA.CAP_Dados!$S$2:$S$5000,0)),"")</f>
        <v/>
      </c>
      <c r="J83" s="97" t="str">
        <f>IFERROR(INDEX(EQA.CAP_Dados!J$2:J$5000,MATCH(ROW()-4,EQA.CAP_Dados!$S$2:$S$5000,0)),"")</f>
        <v/>
      </c>
      <c r="K83" s="9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93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97" t="str">
        <f>IFERROR(INDEX(EQA.CAP_Dados!O$2:O$5000,MATCH(ROW()-4,EQA.CAP_Dados!$S$2:$S$5000,0)),"")</f>
        <v/>
      </c>
      <c r="P83" s="97" t="str">
        <f>IFERROR(INDEX(EQA.CAP_Dados!P$2:P$5000,MATCH(ROW()-4,EQA.CAP_Dados!$S$2:$S$5000,0)),"")</f>
        <v/>
      </c>
      <c r="Q83" s="93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93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97" t="str">
        <f>IFERROR(INDEX(EQA.CAP_Dados!F$2:F$5000,MATCH(ROW()-4,EQA.CAP_Dados!$S$2:$S$5000,0)),"")</f>
        <v/>
      </c>
      <c r="G84" s="98" t="str">
        <f>IFERROR(INDEX(EQA.CAP_Dados!G$2:G$5000,MATCH(ROW()-4,EQA.CAP_Dados!$S$2:$S$5000,0)),"")</f>
        <v/>
      </c>
      <c r="H84" s="98" t="str">
        <f>IFERROR(INDEX(EQA.CAP_Dados!H$2:H$5000,MATCH(ROW()-4,EQA.CAP_Dados!$S$2:$S$5000,0)),"")</f>
        <v/>
      </c>
      <c r="I84" s="99" t="str">
        <f>IFERROR(INDEX(EQA.CAP_Dados!I$2:I$5000,MATCH(ROW()-4,EQA.CAP_Dados!$S$2:$S$5000,0)),"")</f>
        <v/>
      </c>
      <c r="J84" s="97" t="str">
        <f>IFERROR(INDEX(EQA.CAP_Dados!J$2:J$5000,MATCH(ROW()-4,EQA.CAP_Dados!$S$2:$S$5000,0)),"")</f>
        <v/>
      </c>
      <c r="K84" s="9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93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97" t="str">
        <f>IFERROR(INDEX(EQA.CAP_Dados!O$2:O$5000,MATCH(ROW()-4,EQA.CAP_Dados!$S$2:$S$5000,0)),"")</f>
        <v/>
      </c>
      <c r="P84" s="97" t="str">
        <f>IFERROR(INDEX(EQA.CAP_Dados!P$2:P$5000,MATCH(ROW()-4,EQA.CAP_Dados!$S$2:$S$5000,0)),"")</f>
        <v/>
      </c>
      <c r="Q84" s="93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93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97" t="str">
        <f>IFERROR(INDEX(EQA.CAP_Dados!F$2:F$5000,MATCH(ROW()-4,EQA.CAP_Dados!$S$2:$S$5000,0)),"")</f>
        <v/>
      </c>
      <c r="G85" s="98" t="str">
        <f>IFERROR(INDEX(EQA.CAP_Dados!G$2:G$5000,MATCH(ROW()-4,EQA.CAP_Dados!$S$2:$S$5000,0)),"")</f>
        <v/>
      </c>
      <c r="H85" s="98" t="str">
        <f>IFERROR(INDEX(EQA.CAP_Dados!H$2:H$5000,MATCH(ROW()-4,EQA.CAP_Dados!$S$2:$S$5000,0)),"")</f>
        <v/>
      </c>
      <c r="I85" s="99" t="str">
        <f>IFERROR(INDEX(EQA.CAP_Dados!I$2:I$5000,MATCH(ROW()-4,EQA.CAP_Dados!$S$2:$S$5000,0)),"")</f>
        <v/>
      </c>
      <c r="J85" s="97" t="str">
        <f>IFERROR(INDEX(EQA.CAP_Dados!J$2:J$5000,MATCH(ROW()-4,EQA.CAP_Dados!$S$2:$S$5000,0)),"")</f>
        <v/>
      </c>
      <c r="K85" s="9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93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97" t="str">
        <f>IFERROR(INDEX(EQA.CAP_Dados!O$2:O$5000,MATCH(ROW()-4,EQA.CAP_Dados!$S$2:$S$5000,0)),"")</f>
        <v/>
      </c>
      <c r="P85" s="97" t="str">
        <f>IFERROR(INDEX(EQA.CAP_Dados!P$2:P$5000,MATCH(ROW()-4,EQA.CAP_Dados!$S$2:$S$5000,0)),"")</f>
        <v/>
      </c>
      <c r="Q85" s="93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93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97" t="str">
        <f>IFERROR(INDEX(EQA.CAP_Dados!F$2:F$5000,MATCH(ROW()-4,EQA.CAP_Dados!$S$2:$S$5000,0)),"")</f>
        <v/>
      </c>
      <c r="G86" s="98" t="str">
        <f>IFERROR(INDEX(EQA.CAP_Dados!G$2:G$5000,MATCH(ROW()-4,EQA.CAP_Dados!$S$2:$S$5000,0)),"")</f>
        <v/>
      </c>
      <c r="H86" s="98" t="str">
        <f>IFERROR(INDEX(EQA.CAP_Dados!H$2:H$5000,MATCH(ROW()-4,EQA.CAP_Dados!$S$2:$S$5000,0)),"")</f>
        <v/>
      </c>
      <c r="I86" s="99" t="str">
        <f>IFERROR(INDEX(EQA.CAP_Dados!I$2:I$5000,MATCH(ROW()-4,EQA.CAP_Dados!$S$2:$S$5000,0)),"")</f>
        <v/>
      </c>
      <c r="J86" s="97" t="str">
        <f>IFERROR(INDEX(EQA.CAP_Dados!J$2:J$5000,MATCH(ROW()-4,EQA.CAP_Dados!$S$2:$S$5000,0)),"")</f>
        <v/>
      </c>
      <c r="K86" s="9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93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97" t="str">
        <f>IFERROR(INDEX(EQA.CAP_Dados!O$2:O$5000,MATCH(ROW()-4,EQA.CAP_Dados!$S$2:$S$5000,0)),"")</f>
        <v/>
      </c>
      <c r="P86" s="97" t="str">
        <f>IFERROR(INDEX(EQA.CAP_Dados!P$2:P$5000,MATCH(ROW()-4,EQA.CAP_Dados!$S$2:$S$5000,0)),"")</f>
        <v/>
      </c>
      <c r="Q86" s="93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93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97" t="str">
        <f>IFERROR(INDEX(EQA.CAP_Dados!F$2:F$5000,MATCH(ROW()-4,EQA.CAP_Dados!$S$2:$S$5000,0)),"")</f>
        <v/>
      </c>
      <c r="G87" s="98" t="str">
        <f>IFERROR(INDEX(EQA.CAP_Dados!G$2:G$5000,MATCH(ROW()-4,EQA.CAP_Dados!$S$2:$S$5000,0)),"")</f>
        <v/>
      </c>
      <c r="H87" s="98" t="str">
        <f>IFERROR(INDEX(EQA.CAP_Dados!H$2:H$5000,MATCH(ROW()-4,EQA.CAP_Dados!$S$2:$S$5000,0)),"")</f>
        <v/>
      </c>
      <c r="I87" s="99" t="str">
        <f>IFERROR(INDEX(EQA.CAP_Dados!I$2:I$5000,MATCH(ROW()-4,EQA.CAP_Dados!$S$2:$S$5000,0)),"")</f>
        <v/>
      </c>
      <c r="J87" s="97" t="str">
        <f>IFERROR(INDEX(EQA.CAP_Dados!J$2:J$5000,MATCH(ROW()-4,EQA.CAP_Dados!$S$2:$S$5000,0)),"")</f>
        <v/>
      </c>
      <c r="K87" s="9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93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97" t="str">
        <f>IFERROR(INDEX(EQA.CAP_Dados!O$2:O$5000,MATCH(ROW()-4,EQA.CAP_Dados!$S$2:$S$5000,0)),"")</f>
        <v/>
      </c>
      <c r="P87" s="97" t="str">
        <f>IFERROR(INDEX(EQA.CAP_Dados!P$2:P$5000,MATCH(ROW()-4,EQA.CAP_Dados!$S$2:$S$5000,0)),"")</f>
        <v/>
      </c>
      <c r="Q87" s="93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93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97" t="str">
        <f>IFERROR(INDEX(EQA.CAP_Dados!F$2:F$5000,MATCH(ROW()-4,EQA.CAP_Dados!$S$2:$S$5000,0)),"")</f>
        <v/>
      </c>
      <c r="G88" s="98" t="str">
        <f>IFERROR(INDEX(EQA.CAP_Dados!G$2:G$5000,MATCH(ROW()-4,EQA.CAP_Dados!$S$2:$S$5000,0)),"")</f>
        <v/>
      </c>
      <c r="H88" s="98" t="str">
        <f>IFERROR(INDEX(EQA.CAP_Dados!H$2:H$5000,MATCH(ROW()-4,EQA.CAP_Dados!$S$2:$S$5000,0)),"")</f>
        <v/>
      </c>
      <c r="I88" s="99" t="str">
        <f>IFERROR(INDEX(EQA.CAP_Dados!I$2:I$5000,MATCH(ROW()-4,EQA.CAP_Dados!$S$2:$S$5000,0)),"")</f>
        <v/>
      </c>
      <c r="J88" s="97" t="str">
        <f>IFERROR(INDEX(EQA.CAP_Dados!J$2:J$5000,MATCH(ROW()-4,EQA.CAP_Dados!$S$2:$S$5000,0)),"")</f>
        <v/>
      </c>
      <c r="K88" s="9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93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97" t="str">
        <f>IFERROR(INDEX(EQA.CAP_Dados!O$2:O$5000,MATCH(ROW()-4,EQA.CAP_Dados!$S$2:$S$5000,0)),"")</f>
        <v/>
      </c>
      <c r="P88" s="97" t="str">
        <f>IFERROR(INDEX(EQA.CAP_Dados!P$2:P$5000,MATCH(ROW()-4,EQA.CAP_Dados!$S$2:$S$5000,0)),"")</f>
        <v/>
      </c>
      <c r="Q88" s="93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93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97" t="str">
        <f>IFERROR(INDEX(EQA.CAP_Dados!F$2:F$5000,MATCH(ROW()-4,EQA.CAP_Dados!$S$2:$S$5000,0)),"")</f>
        <v/>
      </c>
      <c r="G89" s="98" t="str">
        <f>IFERROR(INDEX(EQA.CAP_Dados!G$2:G$5000,MATCH(ROW()-4,EQA.CAP_Dados!$S$2:$S$5000,0)),"")</f>
        <v/>
      </c>
      <c r="H89" s="98" t="str">
        <f>IFERROR(INDEX(EQA.CAP_Dados!H$2:H$5000,MATCH(ROW()-4,EQA.CAP_Dados!$S$2:$S$5000,0)),"")</f>
        <v/>
      </c>
      <c r="I89" s="99" t="str">
        <f>IFERROR(INDEX(EQA.CAP_Dados!I$2:I$5000,MATCH(ROW()-4,EQA.CAP_Dados!$S$2:$S$5000,0)),"")</f>
        <v/>
      </c>
      <c r="J89" s="97" t="str">
        <f>IFERROR(INDEX(EQA.CAP_Dados!J$2:J$5000,MATCH(ROW()-4,EQA.CAP_Dados!$S$2:$S$5000,0)),"")</f>
        <v/>
      </c>
      <c r="K89" s="9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93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97" t="str">
        <f>IFERROR(INDEX(EQA.CAP_Dados!O$2:O$5000,MATCH(ROW()-4,EQA.CAP_Dados!$S$2:$S$5000,0)),"")</f>
        <v/>
      </c>
      <c r="P89" s="97" t="str">
        <f>IFERROR(INDEX(EQA.CAP_Dados!P$2:P$5000,MATCH(ROW()-4,EQA.CAP_Dados!$S$2:$S$5000,0)),"")</f>
        <v/>
      </c>
      <c r="Q89" s="93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93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97" t="str">
        <f>IFERROR(INDEX(EQA.CAP_Dados!F$2:F$5000,MATCH(ROW()-4,EQA.CAP_Dados!$S$2:$S$5000,0)),"")</f>
        <v/>
      </c>
      <c r="G90" s="98" t="str">
        <f>IFERROR(INDEX(EQA.CAP_Dados!G$2:G$5000,MATCH(ROW()-4,EQA.CAP_Dados!$S$2:$S$5000,0)),"")</f>
        <v/>
      </c>
      <c r="H90" s="98" t="str">
        <f>IFERROR(INDEX(EQA.CAP_Dados!H$2:H$5000,MATCH(ROW()-4,EQA.CAP_Dados!$S$2:$S$5000,0)),"")</f>
        <v/>
      </c>
      <c r="I90" s="99" t="str">
        <f>IFERROR(INDEX(EQA.CAP_Dados!I$2:I$5000,MATCH(ROW()-4,EQA.CAP_Dados!$S$2:$S$5000,0)),"")</f>
        <v/>
      </c>
      <c r="J90" s="97" t="str">
        <f>IFERROR(INDEX(EQA.CAP_Dados!J$2:J$5000,MATCH(ROW()-4,EQA.CAP_Dados!$S$2:$S$5000,0)),"")</f>
        <v/>
      </c>
      <c r="K90" s="9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93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97" t="str">
        <f>IFERROR(INDEX(EQA.CAP_Dados!O$2:O$5000,MATCH(ROW()-4,EQA.CAP_Dados!$S$2:$S$5000,0)),"")</f>
        <v/>
      </c>
      <c r="P90" s="97" t="str">
        <f>IFERROR(INDEX(EQA.CAP_Dados!P$2:P$5000,MATCH(ROW()-4,EQA.CAP_Dados!$S$2:$S$5000,0)),"")</f>
        <v/>
      </c>
      <c r="Q90" s="93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93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97" t="str">
        <f>IFERROR(INDEX(EQA.CAP_Dados!F$2:F$5000,MATCH(ROW()-4,EQA.CAP_Dados!$S$2:$S$5000,0)),"")</f>
        <v/>
      </c>
      <c r="G91" s="98" t="str">
        <f>IFERROR(INDEX(EQA.CAP_Dados!G$2:G$5000,MATCH(ROW()-4,EQA.CAP_Dados!$S$2:$S$5000,0)),"")</f>
        <v/>
      </c>
      <c r="H91" s="98" t="str">
        <f>IFERROR(INDEX(EQA.CAP_Dados!H$2:H$5000,MATCH(ROW()-4,EQA.CAP_Dados!$S$2:$S$5000,0)),"")</f>
        <v/>
      </c>
      <c r="I91" s="99" t="str">
        <f>IFERROR(INDEX(EQA.CAP_Dados!I$2:I$5000,MATCH(ROW()-4,EQA.CAP_Dados!$S$2:$S$5000,0)),"")</f>
        <v/>
      </c>
      <c r="J91" s="97" t="str">
        <f>IFERROR(INDEX(EQA.CAP_Dados!J$2:J$5000,MATCH(ROW()-4,EQA.CAP_Dados!$S$2:$S$5000,0)),"")</f>
        <v/>
      </c>
      <c r="K91" s="9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93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97" t="str">
        <f>IFERROR(INDEX(EQA.CAP_Dados!O$2:O$5000,MATCH(ROW()-4,EQA.CAP_Dados!$S$2:$S$5000,0)),"")</f>
        <v/>
      </c>
      <c r="P91" s="97" t="str">
        <f>IFERROR(INDEX(EQA.CAP_Dados!P$2:P$5000,MATCH(ROW()-4,EQA.CAP_Dados!$S$2:$S$5000,0)),"")</f>
        <v/>
      </c>
      <c r="Q91" s="93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93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97" t="str">
        <f>IFERROR(INDEX(EQA.CAP_Dados!F$2:F$5000,MATCH(ROW()-4,EQA.CAP_Dados!$S$2:$S$5000,0)),"")</f>
        <v/>
      </c>
      <c r="G92" s="98" t="str">
        <f>IFERROR(INDEX(EQA.CAP_Dados!G$2:G$5000,MATCH(ROW()-4,EQA.CAP_Dados!$S$2:$S$5000,0)),"")</f>
        <v/>
      </c>
      <c r="H92" s="98" t="str">
        <f>IFERROR(INDEX(EQA.CAP_Dados!H$2:H$5000,MATCH(ROW()-4,EQA.CAP_Dados!$S$2:$S$5000,0)),"")</f>
        <v/>
      </c>
      <c r="I92" s="99" t="str">
        <f>IFERROR(INDEX(EQA.CAP_Dados!I$2:I$5000,MATCH(ROW()-4,EQA.CAP_Dados!$S$2:$S$5000,0)),"")</f>
        <v/>
      </c>
      <c r="J92" s="97" t="str">
        <f>IFERROR(INDEX(EQA.CAP_Dados!J$2:J$5000,MATCH(ROW()-4,EQA.CAP_Dados!$S$2:$S$5000,0)),"")</f>
        <v/>
      </c>
      <c r="K92" s="9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93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97" t="str">
        <f>IFERROR(INDEX(EQA.CAP_Dados!O$2:O$5000,MATCH(ROW()-4,EQA.CAP_Dados!$S$2:$S$5000,0)),"")</f>
        <v/>
      </c>
      <c r="P92" s="97" t="str">
        <f>IFERROR(INDEX(EQA.CAP_Dados!P$2:P$5000,MATCH(ROW()-4,EQA.CAP_Dados!$S$2:$S$5000,0)),"")</f>
        <v/>
      </c>
      <c r="Q92" s="93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93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97" t="str">
        <f>IFERROR(INDEX(EQA.CAP_Dados!F$2:F$5000,MATCH(ROW()-4,EQA.CAP_Dados!$S$2:$S$5000,0)),"")</f>
        <v/>
      </c>
      <c r="G93" s="98" t="str">
        <f>IFERROR(INDEX(EQA.CAP_Dados!G$2:G$5000,MATCH(ROW()-4,EQA.CAP_Dados!$S$2:$S$5000,0)),"")</f>
        <v/>
      </c>
      <c r="H93" s="98" t="str">
        <f>IFERROR(INDEX(EQA.CAP_Dados!H$2:H$5000,MATCH(ROW()-4,EQA.CAP_Dados!$S$2:$S$5000,0)),"")</f>
        <v/>
      </c>
      <c r="I93" s="99" t="str">
        <f>IFERROR(INDEX(EQA.CAP_Dados!I$2:I$5000,MATCH(ROW()-4,EQA.CAP_Dados!$S$2:$S$5000,0)),"")</f>
        <v/>
      </c>
      <c r="J93" s="97" t="str">
        <f>IFERROR(INDEX(EQA.CAP_Dados!J$2:J$5000,MATCH(ROW()-4,EQA.CAP_Dados!$S$2:$S$5000,0)),"")</f>
        <v/>
      </c>
      <c r="K93" s="9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93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97" t="str">
        <f>IFERROR(INDEX(EQA.CAP_Dados!O$2:O$5000,MATCH(ROW()-4,EQA.CAP_Dados!$S$2:$S$5000,0)),"")</f>
        <v/>
      </c>
      <c r="P93" s="97" t="str">
        <f>IFERROR(INDEX(EQA.CAP_Dados!P$2:P$5000,MATCH(ROW()-4,EQA.CAP_Dados!$S$2:$S$5000,0)),"")</f>
        <v/>
      </c>
      <c r="Q93" s="93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93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97" t="str">
        <f>IFERROR(INDEX(EQA.CAP_Dados!F$2:F$5000,MATCH(ROW()-4,EQA.CAP_Dados!$S$2:$S$5000,0)),"")</f>
        <v/>
      </c>
      <c r="G94" s="98" t="str">
        <f>IFERROR(INDEX(EQA.CAP_Dados!G$2:G$5000,MATCH(ROW()-4,EQA.CAP_Dados!$S$2:$S$5000,0)),"")</f>
        <v/>
      </c>
      <c r="H94" s="98" t="str">
        <f>IFERROR(INDEX(EQA.CAP_Dados!H$2:H$5000,MATCH(ROW()-4,EQA.CAP_Dados!$S$2:$S$5000,0)),"")</f>
        <v/>
      </c>
      <c r="I94" s="99" t="str">
        <f>IFERROR(INDEX(EQA.CAP_Dados!I$2:I$5000,MATCH(ROW()-4,EQA.CAP_Dados!$S$2:$S$5000,0)),"")</f>
        <v/>
      </c>
      <c r="J94" s="97" t="str">
        <f>IFERROR(INDEX(EQA.CAP_Dados!J$2:J$5000,MATCH(ROW()-4,EQA.CAP_Dados!$S$2:$S$5000,0)),"")</f>
        <v/>
      </c>
      <c r="K94" s="9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93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97" t="str">
        <f>IFERROR(INDEX(EQA.CAP_Dados!O$2:O$5000,MATCH(ROW()-4,EQA.CAP_Dados!$S$2:$S$5000,0)),"")</f>
        <v/>
      </c>
      <c r="P94" s="97" t="str">
        <f>IFERROR(INDEX(EQA.CAP_Dados!P$2:P$5000,MATCH(ROW()-4,EQA.CAP_Dados!$S$2:$S$5000,0)),"")</f>
        <v/>
      </c>
      <c r="Q94" s="93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93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97" t="str">
        <f>IFERROR(INDEX(EQA.CAP_Dados!F$2:F$5000,MATCH(ROW()-4,EQA.CAP_Dados!$S$2:$S$5000,0)),"")</f>
        <v/>
      </c>
      <c r="G95" s="98" t="str">
        <f>IFERROR(INDEX(EQA.CAP_Dados!G$2:G$5000,MATCH(ROW()-4,EQA.CAP_Dados!$S$2:$S$5000,0)),"")</f>
        <v/>
      </c>
      <c r="H95" s="98" t="str">
        <f>IFERROR(INDEX(EQA.CAP_Dados!H$2:H$5000,MATCH(ROW()-4,EQA.CAP_Dados!$S$2:$S$5000,0)),"")</f>
        <v/>
      </c>
      <c r="I95" s="99" t="str">
        <f>IFERROR(INDEX(EQA.CAP_Dados!I$2:I$5000,MATCH(ROW()-4,EQA.CAP_Dados!$S$2:$S$5000,0)),"")</f>
        <v/>
      </c>
      <c r="J95" s="97" t="str">
        <f>IFERROR(INDEX(EQA.CAP_Dados!J$2:J$5000,MATCH(ROW()-4,EQA.CAP_Dados!$S$2:$S$5000,0)),"")</f>
        <v/>
      </c>
      <c r="K95" s="9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93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97" t="str">
        <f>IFERROR(INDEX(EQA.CAP_Dados!O$2:O$5000,MATCH(ROW()-4,EQA.CAP_Dados!$S$2:$S$5000,0)),"")</f>
        <v/>
      </c>
      <c r="P95" s="97" t="str">
        <f>IFERROR(INDEX(EQA.CAP_Dados!P$2:P$5000,MATCH(ROW()-4,EQA.CAP_Dados!$S$2:$S$5000,0)),"")</f>
        <v/>
      </c>
      <c r="Q95" s="93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93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97" t="str">
        <f>IFERROR(INDEX(EQA.CAP_Dados!F$2:F$5000,MATCH(ROW()-4,EQA.CAP_Dados!$S$2:$S$5000,0)),"")</f>
        <v/>
      </c>
      <c r="G96" s="98" t="str">
        <f>IFERROR(INDEX(EQA.CAP_Dados!G$2:G$5000,MATCH(ROW()-4,EQA.CAP_Dados!$S$2:$S$5000,0)),"")</f>
        <v/>
      </c>
      <c r="H96" s="98" t="str">
        <f>IFERROR(INDEX(EQA.CAP_Dados!H$2:H$5000,MATCH(ROW()-4,EQA.CAP_Dados!$S$2:$S$5000,0)),"")</f>
        <v/>
      </c>
      <c r="I96" s="99" t="str">
        <f>IFERROR(INDEX(EQA.CAP_Dados!I$2:I$5000,MATCH(ROW()-4,EQA.CAP_Dados!$S$2:$S$5000,0)),"")</f>
        <v/>
      </c>
      <c r="J96" s="97" t="str">
        <f>IFERROR(INDEX(EQA.CAP_Dados!J$2:J$5000,MATCH(ROW()-4,EQA.CAP_Dados!$S$2:$S$5000,0)),"")</f>
        <v/>
      </c>
      <c r="K96" s="9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93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97" t="str">
        <f>IFERROR(INDEX(EQA.CAP_Dados!O$2:O$5000,MATCH(ROW()-4,EQA.CAP_Dados!$S$2:$S$5000,0)),"")</f>
        <v/>
      </c>
      <c r="P96" s="97" t="str">
        <f>IFERROR(INDEX(EQA.CAP_Dados!P$2:P$5000,MATCH(ROW()-4,EQA.CAP_Dados!$S$2:$S$5000,0)),"")</f>
        <v/>
      </c>
      <c r="Q96" s="93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93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97" t="str">
        <f>IFERROR(INDEX(EQA.CAP_Dados!F$2:F$5000,MATCH(ROW()-4,EQA.CAP_Dados!$S$2:$S$5000,0)),"")</f>
        <v/>
      </c>
      <c r="G97" s="98" t="str">
        <f>IFERROR(INDEX(EQA.CAP_Dados!G$2:G$5000,MATCH(ROW()-4,EQA.CAP_Dados!$S$2:$S$5000,0)),"")</f>
        <v/>
      </c>
      <c r="H97" s="98" t="str">
        <f>IFERROR(INDEX(EQA.CAP_Dados!H$2:H$5000,MATCH(ROW()-4,EQA.CAP_Dados!$S$2:$S$5000,0)),"")</f>
        <v/>
      </c>
      <c r="I97" s="99" t="str">
        <f>IFERROR(INDEX(EQA.CAP_Dados!I$2:I$5000,MATCH(ROW()-4,EQA.CAP_Dados!$S$2:$S$5000,0)),"")</f>
        <v/>
      </c>
      <c r="J97" s="97" t="str">
        <f>IFERROR(INDEX(EQA.CAP_Dados!J$2:J$5000,MATCH(ROW()-4,EQA.CAP_Dados!$S$2:$S$5000,0)),"")</f>
        <v/>
      </c>
      <c r="K97" s="9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93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97" t="str">
        <f>IFERROR(INDEX(EQA.CAP_Dados!O$2:O$5000,MATCH(ROW()-4,EQA.CAP_Dados!$S$2:$S$5000,0)),"")</f>
        <v/>
      </c>
      <c r="P97" s="97" t="str">
        <f>IFERROR(INDEX(EQA.CAP_Dados!P$2:P$5000,MATCH(ROW()-4,EQA.CAP_Dados!$S$2:$S$5000,0)),"")</f>
        <v/>
      </c>
      <c r="Q97" s="93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93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97" t="str">
        <f>IFERROR(INDEX(EQA.CAP_Dados!F$2:F$5000,MATCH(ROW()-4,EQA.CAP_Dados!$S$2:$S$5000,0)),"")</f>
        <v/>
      </c>
      <c r="G98" s="98" t="str">
        <f>IFERROR(INDEX(EQA.CAP_Dados!G$2:G$5000,MATCH(ROW()-4,EQA.CAP_Dados!$S$2:$S$5000,0)),"")</f>
        <v/>
      </c>
      <c r="H98" s="98" t="str">
        <f>IFERROR(INDEX(EQA.CAP_Dados!H$2:H$5000,MATCH(ROW()-4,EQA.CAP_Dados!$S$2:$S$5000,0)),"")</f>
        <v/>
      </c>
      <c r="I98" s="99" t="str">
        <f>IFERROR(INDEX(EQA.CAP_Dados!I$2:I$5000,MATCH(ROW()-4,EQA.CAP_Dados!$S$2:$S$5000,0)),"")</f>
        <v/>
      </c>
      <c r="J98" s="97" t="str">
        <f>IFERROR(INDEX(EQA.CAP_Dados!J$2:J$5000,MATCH(ROW()-4,EQA.CAP_Dados!$S$2:$S$5000,0)),"")</f>
        <v/>
      </c>
      <c r="K98" s="9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93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97" t="str">
        <f>IFERROR(INDEX(EQA.CAP_Dados!O$2:O$5000,MATCH(ROW()-4,EQA.CAP_Dados!$S$2:$S$5000,0)),"")</f>
        <v/>
      </c>
      <c r="P98" s="97" t="str">
        <f>IFERROR(INDEX(EQA.CAP_Dados!P$2:P$5000,MATCH(ROW()-4,EQA.CAP_Dados!$S$2:$S$5000,0)),"")</f>
        <v/>
      </c>
      <c r="Q98" s="93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93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97" t="str">
        <f>IFERROR(INDEX(EQA.CAP_Dados!F$2:F$5000,MATCH(ROW()-4,EQA.CAP_Dados!$S$2:$S$5000,0)),"")</f>
        <v/>
      </c>
      <c r="G99" s="98" t="str">
        <f>IFERROR(INDEX(EQA.CAP_Dados!G$2:G$5000,MATCH(ROW()-4,EQA.CAP_Dados!$S$2:$S$5000,0)),"")</f>
        <v/>
      </c>
      <c r="H99" s="98" t="str">
        <f>IFERROR(INDEX(EQA.CAP_Dados!H$2:H$5000,MATCH(ROW()-4,EQA.CAP_Dados!$S$2:$S$5000,0)),"")</f>
        <v/>
      </c>
      <c r="I99" s="99" t="str">
        <f>IFERROR(INDEX(EQA.CAP_Dados!I$2:I$5000,MATCH(ROW()-4,EQA.CAP_Dados!$S$2:$S$5000,0)),"")</f>
        <v/>
      </c>
      <c r="J99" s="97" t="str">
        <f>IFERROR(INDEX(EQA.CAP_Dados!J$2:J$5000,MATCH(ROW()-4,EQA.CAP_Dados!$S$2:$S$5000,0)),"")</f>
        <v/>
      </c>
      <c r="K99" s="9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93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97" t="str">
        <f>IFERROR(INDEX(EQA.CAP_Dados!O$2:O$5000,MATCH(ROW()-4,EQA.CAP_Dados!$S$2:$S$5000,0)),"")</f>
        <v/>
      </c>
      <c r="P99" s="97" t="str">
        <f>IFERROR(INDEX(EQA.CAP_Dados!P$2:P$5000,MATCH(ROW()-4,EQA.CAP_Dados!$S$2:$S$5000,0)),"")</f>
        <v/>
      </c>
      <c r="Q99" s="93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93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97" t="str">
        <f>IFERROR(INDEX(EQA.CAP_Dados!F$2:F$5000,MATCH(ROW()-4,EQA.CAP_Dados!$S$2:$S$5000,0)),"")</f>
        <v/>
      </c>
      <c r="G100" s="98" t="str">
        <f>IFERROR(INDEX(EQA.CAP_Dados!G$2:G$5000,MATCH(ROW()-4,EQA.CAP_Dados!$S$2:$S$5000,0)),"")</f>
        <v/>
      </c>
      <c r="H100" s="98" t="str">
        <f>IFERROR(INDEX(EQA.CAP_Dados!H$2:H$5000,MATCH(ROW()-4,EQA.CAP_Dados!$S$2:$S$5000,0)),"")</f>
        <v/>
      </c>
      <c r="I100" s="99" t="str">
        <f>IFERROR(INDEX(EQA.CAP_Dados!I$2:I$5000,MATCH(ROW()-4,EQA.CAP_Dados!$S$2:$S$5000,0)),"")</f>
        <v/>
      </c>
      <c r="J100" s="97" t="str">
        <f>IFERROR(INDEX(EQA.CAP_Dados!J$2:J$5000,MATCH(ROW()-4,EQA.CAP_Dados!$S$2:$S$5000,0)),"")</f>
        <v/>
      </c>
      <c r="K100" s="9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93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97" t="str">
        <f>IFERROR(INDEX(EQA.CAP_Dados!O$2:O$5000,MATCH(ROW()-4,EQA.CAP_Dados!$S$2:$S$5000,0)),"")</f>
        <v/>
      </c>
      <c r="P100" s="97" t="str">
        <f>IFERROR(INDEX(EQA.CAP_Dados!P$2:P$5000,MATCH(ROW()-4,EQA.CAP_Dados!$S$2:$S$5000,0)),"")</f>
        <v/>
      </c>
      <c r="Q100" s="93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93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97" t="str">
        <f>IFERROR(INDEX(EQA.CAP_Dados!F$2:F$5000,MATCH(ROW()-4,EQA.CAP_Dados!$S$2:$S$5000,0)),"")</f>
        <v/>
      </c>
      <c r="G101" s="98" t="str">
        <f>IFERROR(INDEX(EQA.CAP_Dados!G$2:G$5000,MATCH(ROW()-4,EQA.CAP_Dados!$S$2:$S$5000,0)),"")</f>
        <v/>
      </c>
      <c r="H101" s="98" t="str">
        <f>IFERROR(INDEX(EQA.CAP_Dados!H$2:H$5000,MATCH(ROW()-4,EQA.CAP_Dados!$S$2:$S$5000,0)),"")</f>
        <v/>
      </c>
      <c r="I101" s="99" t="str">
        <f>IFERROR(INDEX(EQA.CAP_Dados!I$2:I$5000,MATCH(ROW()-4,EQA.CAP_Dados!$S$2:$S$5000,0)),"")</f>
        <v/>
      </c>
      <c r="J101" s="97" t="str">
        <f>IFERROR(INDEX(EQA.CAP_Dados!J$2:J$5000,MATCH(ROW()-4,EQA.CAP_Dados!$S$2:$S$5000,0)),"")</f>
        <v/>
      </c>
      <c r="K101" s="9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93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97" t="str">
        <f>IFERROR(INDEX(EQA.CAP_Dados!O$2:O$5000,MATCH(ROW()-4,EQA.CAP_Dados!$S$2:$S$5000,0)),"")</f>
        <v/>
      </c>
      <c r="P101" s="97" t="str">
        <f>IFERROR(INDEX(EQA.CAP_Dados!P$2:P$5000,MATCH(ROW()-4,EQA.CAP_Dados!$S$2:$S$5000,0)),"")</f>
        <v/>
      </c>
      <c r="Q101" s="93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93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97" t="str">
        <f>IFERROR(INDEX(EQA.CAP_Dados!F$2:F$5000,MATCH(ROW()-4,EQA.CAP_Dados!$S$2:$S$5000,0)),"")</f>
        <v/>
      </c>
      <c r="G102" s="98" t="str">
        <f>IFERROR(INDEX(EQA.CAP_Dados!G$2:G$5000,MATCH(ROW()-4,EQA.CAP_Dados!$S$2:$S$5000,0)),"")</f>
        <v/>
      </c>
      <c r="H102" s="98" t="str">
        <f>IFERROR(INDEX(EQA.CAP_Dados!H$2:H$5000,MATCH(ROW()-4,EQA.CAP_Dados!$S$2:$S$5000,0)),"")</f>
        <v/>
      </c>
      <c r="I102" s="99" t="str">
        <f>IFERROR(INDEX(EQA.CAP_Dados!I$2:I$5000,MATCH(ROW()-4,EQA.CAP_Dados!$S$2:$S$5000,0)),"")</f>
        <v/>
      </c>
      <c r="J102" s="97" t="str">
        <f>IFERROR(INDEX(EQA.CAP_Dados!J$2:J$5000,MATCH(ROW()-4,EQA.CAP_Dados!$S$2:$S$5000,0)),"")</f>
        <v/>
      </c>
      <c r="K102" s="9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93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97" t="str">
        <f>IFERROR(INDEX(EQA.CAP_Dados!O$2:O$5000,MATCH(ROW()-4,EQA.CAP_Dados!$S$2:$S$5000,0)),"")</f>
        <v/>
      </c>
      <c r="P102" s="97" t="str">
        <f>IFERROR(INDEX(EQA.CAP_Dados!P$2:P$5000,MATCH(ROW()-4,EQA.CAP_Dados!$S$2:$S$5000,0)),"")</f>
        <v/>
      </c>
      <c r="Q102" s="93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93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97" t="str">
        <f>IFERROR(INDEX(EQA.CAP_Dados!F$2:F$5000,MATCH(ROW()-4,EQA.CAP_Dados!$S$2:$S$5000,0)),"")</f>
        <v/>
      </c>
      <c r="G103" s="98" t="str">
        <f>IFERROR(INDEX(EQA.CAP_Dados!G$2:G$5000,MATCH(ROW()-4,EQA.CAP_Dados!$S$2:$S$5000,0)),"")</f>
        <v/>
      </c>
      <c r="H103" s="98" t="str">
        <f>IFERROR(INDEX(EQA.CAP_Dados!H$2:H$5000,MATCH(ROW()-4,EQA.CAP_Dados!$S$2:$S$5000,0)),"")</f>
        <v/>
      </c>
      <c r="I103" s="99" t="str">
        <f>IFERROR(INDEX(EQA.CAP_Dados!I$2:I$5000,MATCH(ROW()-4,EQA.CAP_Dados!$S$2:$S$5000,0)),"")</f>
        <v/>
      </c>
      <c r="J103" s="97" t="str">
        <f>IFERROR(INDEX(EQA.CAP_Dados!J$2:J$5000,MATCH(ROW()-4,EQA.CAP_Dados!$S$2:$S$5000,0)),"")</f>
        <v/>
      </c>
      <c r="K103" s="9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93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97" t="str">
        <f>IFERROR(INDEX(EQA.CAP_Dados!O$2:O$5000,MATCH(ROW()-4,EQA.CAP_Dados!$S$2:$S$5000,0)),"")</f>
        <v/>
      </c>
      <c r="P103" s="97" t="str">
        <f>IFERROR(INDEX(EQA.CAP_Dados!P$2:P$5000,MATCH(ROW()-4,EQA.CAP_Dados!$S$2:$S$5000,0)),"")</f>
        <v/>
      </c>
      <c r="Q103" s="93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93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97" t="str">
        <f>IFERROR(INDEX(EQA.CAP_Dados!F$2:F$5000,MATCH(ROW()-4,EQA.CAP_Dados!$S$2:$S$5000,0)),"")</f>
        <v/>
      </c>
      <c r="G104" s="98" t="str">
        <f>IFERROR(INDEX(EQA.CAP_Dados!G$2:G$5000,MATCH(ROW()-4,EQA.CAP_Dados!$S$2:$S$5000,0)),"")</f>
        <v/>
      </c>
      <c r="H104" s="98" t="str">
        <f>IFERROR(INDEX(EQA.CAP_Dados!H$2:H$5000,MATCH(ROW()-4,EQA.CAP_Dados!$S$2:$S$5000,0)),"")</f>
        <v/>
      </c>
      <c r="I104" s="99" t="str">
        <f>IFERROR(INDEX(EQA.CAP_Dados!I$2:I$5000,MATCH(ROW()-4,EQA.CAP_Dados!$S$2:$S$5000,0)),"")</f>
        <v/>
      </c>
      <c r="J104" s="97" t="str">
        <f>IFERROR(INDEX(EQA.CAP_Dados!J$2:J$5000,MATCH(ROW()-4,EQA.CAP_Dados!$S$2:$S$5000,0)),"")</f>
        <v/>
      </c>
      <c r="K104" s="9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93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97" t="str">
        <f>IFERROR(INDEX(EQA.CAP_Dados!O$2:O$5000,MATCH(ROW()-4,EQA.CAP_Dados!$S$2:$S$5000,0)),"")</f>
        <v/>
      </c>
      <c r="P104" s="97" t="str">
        <f>IFERROR(INDEX(EQA.CAP_Dados!P$2:P$5000,MATCH(ROW()-4,EQA.CAP_Dados!$S$2:$S$5000,0)),"")</f>
        <v/>
      </c>
      <c r="Q104" s="93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93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97" t="str">
        <f>IFERROR(INDEX(EQA.CAP_Dados!F$2:F$5000,MATCH(ROW()-4,EQA.CAP_Dados!$S$2:$S$5000,0)),"")</f>
        <v/>
      </c>
      <c r="G105" s="98" t="str">
        <f>IFERROR(INDEX(EQA.CAP_Dados!G$2:G$5000,MATCH(ROW()-4,EQA.CAP_Dados!$S$2:$S$5000,0)),"")</f>
        <v/>
      </c>
      <c r="H105" s="98" t="str">
        <f>IFERROR(INDEX(EQA.CAP_Dados!H$2:H$5000,MATCH(ROW()-4,EQA.CAP_Dados!$S$2:$S$5000,0)),"")</f>
        <v/>
      </c>
      <c r="I105" s="99" t="str">
        <f>IFERROR(INDEX(EQA.CAP_Dados!I$2:I$5000,MATCH(ROW()-4,EQA.CAP_Dados!$S$2:$S$5000,0)),"")</f>
        <v/>
      </c>
      <c r="J105" s="97" t="str">
        <f>IFERROR(INDEX(EQA.CAP_Dados!J$2:J$5000,MATCH(ROW()-4,EQA.CAP_Dados!$S$2:$S$5000,0)),"")</f>
        <v/>
      </c>
      <c r="K105" s="9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93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97" t="str">
        <f>IFERROR(INDEX(EQA.CAP_Dados!O$2:O$5000,MATCH(ROW()-4,EQA.CAP_Dados!$S$2:$S$5000,0)),"")</f>
        <v/>
      </c>
      <c r="P105" s="97" t="str">
        <f>IFERROR(INDEX(EQA.CAP_Dados!P$2:P$5000,MATCH(ROW()-4,EQA.CAP_Dados!$S$2:$S$5000,0)),"")</f>
        <v/>
      </c>
      <c r="Q105" s="93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93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97" t="str">
        <f>IFERROR(INDEX(EQA.CAP_Dados!F$2:F$5000,MATCH(ROW()-4,EQA.CAP_Dados!$S$2:$S$5000,0)),"")</f>
        <v/>
      </c>
      <c r="G106" s="98" t="str">
        <f>IFERROR(INDEX(EQA.CAP_Dados!G$2:G$5000,MATCH(ROW()-4,EQA.CAP_Dados!$S$2:$S$5000,0)),"")</f>
        <v/>
      </c>
      <c r="H106" s="98" t="str">
        <f>IFERROR(INDEX(EQA.CAP_Dados!H$2:H$5000,MATCH(ROW()-4,EQA.CAP_Dados!$S$2:$S$5000,0)),"")</f>
        <v/>
      </c>
      <c r="I106" s="99" t="str">
        <f>IFERROR(INDEX(EQA.CAP_Dados!I$2:I$5000,MATCH(ROW()-4,EQA.CAP_Dados!$S$2:$S$5000,0)),"")</f>
        <v/>
      </c>
      <c r="J106" s="97" t="str">
        <f>IFERROR(INDEX(EQA.CAP_Dados!J$2:J$5000,MATCH(ROW()-4,EQA.CAP_Dados!$S$2:$S$5000,0)),"")</f>
        <v/>
      </c>
      <c r="K106" s="9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93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97" t="str">
        <f>IFERROR(INDEX(EQA.CAP_Dados!O$2:O$5000,MATCH(ROW()-4,EQA.CAP_Dados!$S$2:$S$5000,0)),"")</f>
        <v/>
      </c>
      <c r="P106" s="97" t="str">
        <f>IFERROR(INDEX(EQA.CAP_Dados!P$2:P$5000,MATCH(ROW()-4,EQA.CAP_Dados!$S$2:$S$5000,0)),"")</f>
        <v/>
      </c>
      <c r="Q106" s="93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93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97" t="str">
        <f>IFERROR(INDEX(EQA.CAP_Dados!F$2:F$5000,MATCH(ROW()-4,EQA.CAP_Dados!$S$2:$S$5000,0)),"")</f>
        <v/>
      </c>
      <c r="G107" s="98" t="str">
        <f>IFERROR(INDEX(EQA.CAP_Dados!G$2:G$5000,MATCH(ROW()-4,EQA.CAP_Dados!$S$2:$S$5000,0)),"")</f>
        <v/>
      </c>
      <c r="H107" s="98" t="str">
        <f>IFERROR(INDEX(EQA.CAP_Dados!H$2:H$5000,MATCH(ROW()-4,EQA.CAP_Dados!$S$2:$S$5000,0)),"")</f>
        <v/>
      </c>
      <c r="I107" s="99" t="str">
        <f>IFERROR(INDEX(EQA.CAP_Dados!I$2:I$5000,MATCH(ROW()-4,EQA.CAP_Dados!$S$2:$S$5000,0)),"")</f>
        <v/>
      </c>
      <c r="J107" s="97" t="str">
        <f>IFERROR(INDEX(EQA.CAP_Dados!J$2:J$5000,MATCH(ROW()-4,EQA.CAP_Dados!$S$2:$S$5000,0)),"")</f>
        <v/>
      </c>
      <c r="K107" s="9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93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97" t="str">
        <f>IFERROR(INDEX(EQA.CAP_Dados!O$2:O$5000,MATCH(ROW()-4,EQA.CAP_Dados!$S$2:$S$5000,0)),"")</f>
        <v/>
      </c>
      <c r="P107" s="97" t="str">
        <f>IFERROR(INDEX(EQA.CAP_Dados!P$2:P$5000,MATCH(ROW()-4,EQA.CAP_Dados!$S$2:$S$5000,0)),"")</f>
        <v/>
      </c>
      <c r="Q107" s="93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93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97" t="str">
        <f>IFERROR(INDEX(EQA.CAP_Dados!F$2:F$5000,MATCH(ROW()-4,EQA.CAP_Dados!$S$2:$S$5000,0)),"")</f>
        <v/>
      </c>
      <c r="G108" s="98" t="str">
        <f>IFERROR(INDEX(EQA.CAP_Dados!G$2:G$5000,MATCH(ROW()-4,EQA.CAP_Dados!$S$2:$S$5000,0)),"")</f>
        <v/>
      </c>
      <c r="H108" s="98" t="str">
        <f>IFERROR(INDEX(EQA.CAP_Dados!H$2:H$5000,MATCH(ROW()-4,EQA.CAP_Dados!$S$2:$S$5000,0)),"")</f>
        <v/>
      </c>
      <c r="I108" s="99" t="str">
        <f>IFERROR(INDEX(EQA.CAP_Dados!I$2:I$5000,MATCH(ROW()-4,EQA.CAP_Dados!$S$2:$S$5000,0)),"")</f>
        <v/>
      </c>
      <c r="J108" s="97" t="str">
        <f>IFERROR(INDEX(EQA.CAP_Dados!J$2:J$5000,MATCH(ROW()-4,EQA.CAP_Dados!$S$2:$S$5000,0)),"")</f>
        <v/>
      </c>
      <c r="K108" s="9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93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97" t="str">
        <f>IFERROR(INDEX(EQA.CAP_Dados!O$2:O$5000,MATCH(ROW()-4,EQA.CAP_Dados!$S$2:$S$5000,0)),"")</f>
        <v/>
      </c>
      <c r="P108" s="97" t="str">
        <f>IFERROR(INDEX(EQA.CAP_Dados!P$2:P$5000,MATCH(ROW()-4,EQA.CAP_Dados!$S$2:$S$5000,0)),"")</f>
        <v/>
      </c>
      <c r="Q108" s="93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93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97" t="str">
        <f>IFERROR(INDEX(EQA.CAP_Dados!F$2:F$5000,MATCH(ROW()-4,EQA.CAP_Dados!$S$2:$S$5000,0)),"")</f>
        <v/>
      </c>
      <c r="G109" s="98" t="str">
        <f>IFERROR(INDEX(EQA.CAP_Dados!G$2:G$5000,MATCH(ROW()-4,EQA.CAP_Dados!$S$2:$S$5000,0)),"")</f>
        <v/>
      </c>
      <c r="H109" s="98" t="str">
        <f>IFERROR(INDEX(EQA.CAP_Dados!H$2:H$5000,MATCH(ROW()-4,EQA.CAP_Dados!$S$2:$S$5000,0)),"")</f>
        <v/>
      </c>
      <c r="I109" s="99" t="str">
        <f>IFERROR(INDEX(EQA.CAP_Dados!I$2:I$5000,MATCH(ROW()-4,EQA.CAP_Dados!$S$2:$S$5000,0)),"")</f>
        <v/>
      </c>
      <c r="J109" s="97" t="str">
        <f>IFERROR(INDEX(EQA.CAP_Dados!J$2:J$5000,MATCH(ROW()-4,EQA.CAP_Dados!$S$2:$S$5000,0)),"")</f>
        <v/>
      </c>
      <c r="K109" s="9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93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97" t="str">
        <f>IFERROR(INDEX(EQA.CAP_Dados!O$2:O$5000,MATCH(ROW()-4,EQA.CAP_Dados!$S$2:$S$5000,0)),"")</f>
        <v/>
      </c>
      <c r="P109" s="97" t="str">
        <f>IFERROR(INDEX(EQA.CAP_Dados!P$2:P$5000,MATCH(ROW()-4,EQA.CAP_Dados!$S$2:$S$5000,0)),"")</f>
        <v/>
      </c>
      <c r="Q109" s="93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93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97" t="str">
        <f>IFERROR(INDEX(EQA.CAP_Dados!F$2:F$5000,MATCH(ROW()-4,EQA.CAP_Dados!$S$2:$S$5000,0)),"")</f>
        <v/>
      </c>
      <c r="G110" s="98" t="str">
        <f>IFERROR(INDEX(EQA.CAP_Dados!G$2:G$5000,MATCH(ROW()-4,EQA.CAP_Dados!$S$2:$S$5000,0)),"")</f>
        <v/>
      </c>
      <c r="H110" s="98" t="str">
        <f>IFERROR(INDEX(EQA.CAP_Dados!H$2:H$5000,MATCH(ROW()-4,EQA.CAP_Dados!$S$2:$S$5000,0)),"")</f>
        <v/>
      </c>
      <c r="I110" s="99" t="str">
        <f>IFERROR(INDEX(EQA.CAP_Dados!I$2:I$5000,MATCH(ROW()-4,EQA.CAP_Dados!$S$2:$S$5000,0)),"")</f>
        <v/>
      </c>
      <c r="J110" s="97" t="str">
        <f>IFERROR(INDEX(EQA.CAP_Dados!J$2:J$5000,MATCH(ROW()-4,EQA.CAP_Dados!$S$2:$S$5000,0)),"")</f>
        <v/>
      </c>
      <c r="K110" s="9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93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97" t="str">
        <f>IFERROR(INDEX(EQA.CAP_Dados!O$2:O$5000,MATCH(ROW()-4,EQA.CAP_Dados!$S$2:$S$5000,0)),"")</f>
        <v/>
      </c>
      <c r="P110" s="97" t="str">
        <f>IFERROR(INDEX(EQA.CAP_Dados!P$2:P$5000,MATCH(ROW()-4,EQA.CAP_Dados!$S$2:$S$5000,0)),"")</f>
        <v/>
      </c>
      <c r="Q110" s="93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93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97" t="str">
        <f>IFERROR(INDEX(EQA.CAP_Dados!F$2:F$5000,MATCH(ROW()-4,EQA.CAP_Dados!$S$2:$S$5000,0)),"")</f>
        <v/>
      </c>
      <c r="G111" s="98" t="str">
        <f>IFERROR(INDEX(EQA.CAP_Dados!G$2:G$5000,MATCH(ROW()-4,EQA.CAP_Dados!$S$2:$S$5000,0)),"")</f>
        <v/>
      </c>
      <c r="H111" s="98" t="str">
        <f>IFERROR(INDEX(EQA.CAP_Dados!H$2:H$5000,MATCH(ROW()-4,EQA.CAP_Dados!$S$2:$S$5000,0)),"")</f>
        <v/>
      </c>
      <c r="I111" s="99" t="str">
        <f>IFERROR(INDEX(EQA.CAP_Dados!I$2:I$5000,MATCH(ROW()-4,EQA.CAP_Dados!$S$2:$S$5000,0)),"")</f>
        <v/>
      </c>
      <c r="J111" s="97" t="str">
        <f>IFERROR(INDEX(EQA.CAP_Dados!J$2:J$5000,MATCH(ROW()-4,EQA.CAP_Dados!$S$2:$S$5000,0)),"")</f>
        <v/>
      </c>
      <c r="K111" s="9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93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97" t="str">
        <f>IFERROR(INDEX(EQA.CAP_Dados!O$2:O$5000,MATCH(ROW()-4,EQA.CAP_Dados!$S$2:$S$5000,0)),"")</f>
        <v/>
      </c>
      <c r="P111" s="97" t="str">
        <f>IFERROR(INDEX(EQA.CAP_Dados!P$2:P$5000,MATCH(ROW()-4,EQA.CAP_Dados!$S$2:$S$5000,0)),"")</f>
        <v/>
      </c>
      <c r="Q111" s="93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93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97" t="str">
        <f>IFERROR(INDEX(EQA.CAP_Dados!F$2:F$5000,MATCH(ROW()-4,EQA.CAP_Dados!$S$2:$S$5000,0)),"")</f>
        <v/>
      </c>
      <c r="G112" s="98" t="str">
        <f>IFERROR(INDEX(EQA.CAP_Dados!G$2:G$5000,MATCH(ROW()-4,EQA.CAP_Dados!$S$2:$S$5000,0)),"")</f>
        <v/>
      </c>
      <c r="H112" s="98" t="str">
        <f>IFERROR(INDEX(EQA.CAP_Dados!H$2:H$5000,MATCH(ROW()-4,EQA.CAP_Dados!$S$2:$S$5000,0)),"")</f>
        <v/>
      </c>
      <c r="I112" s="99" t="str">
        <f>IFERROR(INDEX(EQA.CAP_Dados!I$2:I$5000,MATCH(ROW()-4,EQA.CAP_Dados!$S$2:$S$5000,0)),"")</f>
        <v/>
      </c>
      <c r="J112" s="97" t="str">
        <f>IFERROR(INDEX(EQA.CAP_Dados!J$2:J$5000,MATCH(ROW()-4,EQA.CAP_Dados!$S$2:$S$5000,0)),"")</f>
        <v/>
      </c>
      <c r="K112" s="9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93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97" t="str">
        <f>IFERROR(INDEX(EQA.CAP_Dados!O$2:O$5000,MATCH(ROW()-4,EQA.CAP_Dados!$S$2:$S$5000,0)),"")</f>
        <v/>
      </c>
      <c r="P112" s="97" t="str">
        <f>IFERROR(INDEX(EQA.CAP_Dados!P$2:P$5000,MATCH(ROW()-4,EQA.CAP_Dados!$S$2:$S$5000,0)),"")</f>
        <v/>
      </c>
      <c r="Q112" s="93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93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97" t="str">
        <f>IFERROR(INDEX(EQA.CAP_Dados!F$2:F$5000,MATCH(ROW()-4,EQA.CAP_Dados!$S$2:$S$5000,0)),"")</f>
        <v/>
      </c>
      <c r="G113" s="98" t="str">
        <f>IFERROR(INDEX(EQA.CAP_Dados!G$2:G$5000,MATCH(ROW()-4,EQA.CAP_Dados!$S$2:$S$5000,0)),"")</f>
        <v/>
      </c>
      <c r="H113" s="98" t="str">
        <f>IFERROR(INDEX(EQA.CAP_Dados!H$2:H$5000,MATCH(ROW()-4,EQA.CAP_Dados!$S$2:$S$5000,0)),"")</f>
        <v/>
      </c>
      <c r="I113" s="99" t="str">
        <f>IFERROR(INDEX(EQA.CAP_Dados!I$2:I$5000,MATCH(ROW()-4,EQA.CAP_Dados!$S$2:$S$5000,0)),"")</f>
        <v/>
      </c>
      <c r="J113" s="97" t="str">
        <f>IFERROR(INDEX(EQA.CAP_Dados!J$2:J$5000,MATCH(ROW()-4,EQA.CAP_Dados!$S$2:$S$5000,0)),"")</f>
        <v/>
      </c>
      <c r="K113" s="9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93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97" t="str">
        <f>IFERROR(INDEX(EQA.CAP_Dados!O$2:O$5000,MATCH(ROW()-4,EQA.CAP_Dados!$S$2:$S$5000,0)),"")</f>
        <v/>
      </c>
      <c r="P113" s="97" t="str">
        <f>IFERROR(INDEX(EQA.CAP_Dados!P$2:P$5000,MATCH(ROW()-4,EQA.CAP_Dados!$S$2:$S$5000,0)),"")</f>
        <v/>
      </c>
      <c r="Q113" s="93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93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97" t="str">
        <f>IFERROR(INDEX(EQA.CAP_Dados!F$2:F$5000,MATCH(ROW()-4,EQA.CAP_Dados!$S$2:$S$5000,0)),"")</f>
        <v/>
      </c>
      <c r="G114" s="98" t="str">
        <f>IFERROR(INDEX(EQA.CAP_Dados!G$2:G$5000,MATCH(ROW()-4,EQA.CAP_Dados!$S$2:$S$5000,0)),"")</f>
        <v/>
      </c>
      <c r="H114" s="98" t="str">
        <f>IFERROR(INDEX(EQA.CAP_Dados!H$2:H$5000,MATCH(ROW()-4,EQA.CAP_Dados!$S$2:$S$5000,0)),"")</f>
        <v/>
      </c>
      <c r="I114" s="99" t="str">
        <f>IFERROR(INDEX(EQA.CAP_Dados!I$2:I$5000,MATCH(ROW()-4,EQA.CAP_Dados!$S$2:$S$5000,0)),"")</f>
        <v/>
      </c>
      <c r="J114" s="97" t="str">
        <f>IFERROR(INDEX(EQA.CAP_Dados!J$2:J$5000,MATCH(ROW()-4,EQA.CAP_Dados!$S$2:$S$5000,0)),"")</f>
        <v/>
      </c>
      <c r="K114" s="9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93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97" t="str">
        <f>IFERROR(INDEX(EQA.CAP_Dados!O$2:O$5000,MATCH(ROW()-4,EQA.CAP_Dados!$S$2:$S$5000,0)),"")</f>
        <v/>
      </c>
      <c r="P114" s="97" t="str">
        <f>IFERROR(INDEX(EQA.CAP_Dados!P$2:P$5000,MATCH(ROW()-4,EQA.CAP_Dados!$S$2:$S$5000,0)),"")</f>
        <v/>
      </c>
      <c r="Q114" s="93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93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97" t="str">
        <f>IFERROR(INDEX(EQA.CAP_Dados!F$2:F$5000,MATCH(ROW()-4,EQA.CAP_Dados!$S$2:$S$5000,0)),"")</f>
        <v/>
      </c>
      <c r="G115" s="98" t="str">
        <f>IFERROR(INDEX(EQA.CAP_Dados!G$2:G$5000,MATCH(ROW()-4,EQA.CAP_Dados!$S$2:$S$5000,0)),"")</f>
        <v/>
      </c>
      <c r="H115" s="98" t="str">
        <f>IFERROR(INDEX(EQA.CAP_Dados!H$2:H$5000,MATCH(ROW()-4,EQA.CAP_Dados!$S$2:$S$5000,0)),"")</f>
        <v/>
      </c>
      <c r="I115" s="99" t="str">
        <f>IFERROR(INDEX(EQA.CAP_Dados!I$2:I$5000,MATCH(ROW()-4,EQA.CAP_Dados!$S$2:$S$5000,0)),"")</f>
        <v/>
      </c>
      <c r="J115" s="97" t="str">
        <f>IFERROR(INDEX(EQA.CAP_Dados!J$2:J$5000,MATCH(ROW()-4,EQA.CAP_Dados!$S$2:$S$5000,0)),"")</f>
        <v/>
      </c>
      <c r="K115" s="9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93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97" t="str">
        <f>IFERROR(INDEX(EQA.CAP_Dados!O$2:O$5000,MATCH(ROW()-4,EQA.CAP_Dados!$S$2:$S$5000,0)),"")</f>
        <v/>
      </c>
      <c r="P115" s="97" t="str">
        <f>IFERROR(INDEX(EQA.CAP_Dados!P$2:P$5000,MATCH(ROW()-4,EQA.CAP_Dados!$S$2:$S$5000,0)),"")</f>
        <v/>
      </c>
      <c r="Q115" s="93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93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97" t="str">
        <f>IFERROR(INDEX(EQA.CAP_Dados!F$2:F$5000,MATCH(ROW()-4,EQA.CAP_Dados!$S$2:$S$5000,0)),"")</f>
        <v/>
      </c>
      <c r="G116" s="98" t="str">
        <f>IFERROR(INDEX(EQA.CAP_Dados!G$2:G$5000,MATCH(ROW()-4,EQA.CAP_Dados!$S$2:$S$5000,0)),"")</f>
        <v/>
      </c>
      <c r="H116" s="98" t="str">
        <f>IFERROR(INDEX(EQA.CAP_Dados!H$2:H$5000,MATCH(ROW()-4,EQA.CAP_Dados!$S$2:$S$5000,0)),"")</f>
        <v/>
      </c>
      <c r="I116" s="99" t="str">
        <f>IFERROR(INDEX(EQA.CAP_Dados!I$2:I$5000,MATCH(ROW()-4,EQA.CAP_Dados!$S$2:$S$5000,0)),"")</f>
        <v/>
      </c>
      <c r="J116" s="97" t="str">
        <f>IFERROR(INDEX(EQA.CAP_Dados!J$2:J$5000,MATCH(ROW()-4,EQA.CAP_Dados!$S$2:$S$5000,0)),"")</f>
        <v/>
      </c>
      <c r="K116" s="9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93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97" t="str">
        <f>IFERROR(INDEX(EQA.CAP_Dados!O$2:O$5000,MATCH(ROW()-4,EQA.CAP_Dados!$S$2:$S$5000,0)),"")</f>
        <v/>
      </c>
      <c r="P116" s="97" t="str">
        <f>IFERROR(INDEX(EQA.CAP_Dados!P$2:P$5000,MATCH(ROW()-4,EQA.CAP_Dados!$S$2:$S$5000,0)),"")</f>
        <v/>
      </c>
      <c r="Q116" s="93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93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97" t="str">
        <f>IFERROR(INDEX(EQA.CAP_Dados!F$2:F$5000,MATCH(ROW()-4,EQA.CAP_Dados!$S$2:$S$5000,0)),"")</f>
        <v/>
      </c>
      <c r="G117" s="98" t="str">
        <f>IFERROR(INDEX(EQA.CAP_Dados!G$2:G$5000,MATCH(ROW()-4,EQA.CAP_Dados!$S$2:$S$5000,0)),"")</f>
        <v/>
      </c>
      <c r="H117" s="98" t="str">
        <f>IFERROR(INDEX(EQA.CAP_Dados!H$2:H$5000,MATCH(ROW()-4,EQA.CAP_Dados!$S$2:$S$5000,0)),"")</f>
        <v/>
      </c>
      <c r="I117" s="99" t="str">
        <f>IFERROR(INDEX(EQA.CAP_Dados!I$2:I$5000,MATCH(ROW()-4,EQA.CAP_Dados!$S$2:$S$5000,0)),"")</f>
        <v/>
      </c>
      <c r="J117" s="97" t="str">
        <f>IFERROR(INDEX(EQA.CAP_Dados!J$2:J$5000,MATCH(ROW()-4,EQA.CAP_Dados!$S$2:$S$5000,0)),"")</f>
        <v/>
      </c>
      <c r="K117" s="9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93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97" t="str">
        <f>IFERROR(INDEX(EQA.CAP_Dados!O$2:O$5000,MATCH(ROW()-4,EQA.CAP_Dados!$S$2:$S$5000,0)),"")</f>
        <v/>
      </c>
      <c r="P117" s="97" t="str">
        <f>IFERROR(INDEX(EQA.CAP_Dados!P$2:P$5000,MATCH(ROW()-4,EQA.CAP_Dados!$S$2:$S$5000,0)),"")</f>
        <v/>
      </c>
      <c r="Q117" s="93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93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97" t="str">
        <f>IFERROR(INDEX(EQA.CAP_Dados!F$2:F$5000,MATCH(ROW()-4,EQA.CAP_Dados!$S$2:$S$5000,0)),"")</f>
        <v/>
      </c>
      <c r="G118" s="98" t="str">
        <f>IFERROR(INDEX(EQA.CAP_Dados!G$2:G$5000,MATCH(ROW()-4,EQA.CAP_Dados!$S$2:$S$5000,0)),"")</f>
        <v/>
      </c>
      <c r="H118" s="98" t="str">
        <f>IFERROR(INDEX(EQA.CAP_Dados!H$2:H$5000,MATCH(ROW()-4,EQA.CAP_Dados!$S$2:$S$5000,0)),"")</f>
        <v/>
      </c>
      <c r="I118" s="99" t="str">
        <f>IFERROR(INDEX(EQA.CAP_Dados!I$2:I$5000,MATCH(ROW()-4,EQA.CAP_Dados!$S$2:$S$5000,0)),"")</f>
        <v/>
      </c>
      <c r="J118" s="97" t="str">
        <f>IFERROR(INDEX(EQA.CAP_Dados!J$2:J$5000,MATCH(ROW()-4,EQA.CAP_Dados!$S$2:$S$5000,0)),"")</f>
        <v/>
      </c>
      <c r="K118" s="9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93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97" t="str">
        <f>IFERROR(INDEX(EQA.CAP_Dados!O$2:O$5000,MATCH(ROW()-4,EQA.CAP_Dados!$S$2:$S$5000,0)),"")</f>
        <v/>
      </c>
      <c r="P118" s="97" t="str">
        <f>IFERROR(INDEX(EQA.CAP_Dados!P$2:P$5000,MATCH(ROW()-4,EQA.CAP_Dados!$S$2:$S$5000,0)),"")</f>
        <v/>
      </c>
      <c r="Q118" s="93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93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97" t="str">
        <f>IFERROR(INDEX(EQA.CAP_Dados!F$2:F$5000,MATCH(ROW()-4,EQA.CAP_Dados!$S$2:$S$5000,0)),"")</f>
        <v/>
      </c>
      <c r="G119" s="98" t="str">
        <f>IFERROR(INDEX(EQA.CAP_Dados!G$2:G$5000,MATCH(ROW()-4,EQA.CAP_Dados!$S$2:$S$5000,0)),"")</f>
        <v/>
      </c>
      <c r="H119" s="98" t="str">
        <f>IFERROR(INDEX(EQA.CAP_Dados!H$2:H$5000,MATCH(ROW()-4,EQA.CAP_Dados!$S$2:$S$5000,0)),"")</f>
        <v/>
      </c>
      <c r="I119" s="99" t="str">
        <f>IFERROR(INDEX(EQA.CAP_Dados!I$2:I$5000,MATCH(ROW()-4,EQA.CAP_Dados!$S$2:$S$5000,0)),"")</f>
        <v/>
      </c>
      <c r="J119" s="97" t="str">
        <f>IFERROR(INDEX(EQA.CAP_Dados!J$2:J$5000,MATCH(ROW()-4,EQA.CAP_Dados!$S$2:$S$5000,0)),"")</f>
        <v/>
      </c>
      <c r="K119" s="9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93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97" t="str">
        <f>IFERROR(INDEX(EQA.CAP_Dados!O$2:O$5000,MATCH(ROW()-4,EQA.CAP_Dados!$S$2:$S$5000,0)),"")</f>
        <v/>
      </c>
      <c r="P119" s="97" t="str">
        <f>IFERROR(INDEX(EQA.CAP_Dados!P$2:P$5000,MATCH(ROW()-4,EQA.CAP_Dados!$S$2:$S$5000,0)),"")</f>
        <v/>
      </c>
      <c r="Q119" s="93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93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97" t="str">
        <f>IFERROR(INDEX(EQA.CAP_Dados!F$2:F$5000,MATCH(ROW()-4,EQA.CAP_Dados!$S$2:$S$5000,0)),"")</f>
        <v/>
      </c>
      <c r="G120" s="98" t="str">
        <f>IFERROR(INDEX(EQA.CAP_Dados!G$2:G$5000,MATCH(ROW()-4,EQA.CAP_Dados!$S$2:$S$5000,0)),"")</f>
        <v/>
      </c>
      <c r="H120" s="98" t="str">
        <f>IFERROR(INDEX(EQA.CAP_Dados!H$2:H$5000,MATCH(ROW()-4,EQA.CAP_Dados!$S$2:$S$5000,0)),"")</f>
        <v/>
      </c>
      <c r="I120" s="99" t="str">
        <f>IFERROR(INDEX(EQA.CAP_Dados!I$2:I$5000,MATCH(ROW()-4,EQA.CAP_Dados!$S$2:$S$5000,0)),"")</f>
        <v/>
      </c>
      <c r="J120" s="97" t="str">
        <f>IFERROR(INDEX(EQA.CAP_Dados!J$2:J$5000,MATCH(ROW()-4,EQA.CAP_Dados!$S$2:$S$5000,0)),"")</f>
        <v/>
      </c>
      <c r="K120" s="9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93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97" t="str">
        <f>IFERROR(INDEX(EQA.CAP_Dados!O$2:O$5000,MATCH(ROW()-4,EQA.CAP_Dados!$S$2:$S$5000,0)),"")</f>
        <v/>
      </c>
      <c r="P120" s="97" t="str">
        <f>IFERROR(INDEX(EQA.CAP_Dados!P$2:P$5000,MATCH(ROW()-4,EQA.CAP_Dados!$S$2:$S$5000,0)),"")</f>
        <v/>
      </c>
      <c r="Q120" s="93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93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97" t="str">
        <f>IFERROR(INDEX(EQA.CAP_Dados!F$2:F$5000,MATCH(ROW()-4,EQA.CAP_Dados!$S$2:$S$5000,0)),"")</f>
        <v/>
      </c>
      <c r="G121" s="98" t="str">
        <f>IFERROR(INDEX(EQA.CAP_Dados!G$2:G$5000,MATCH(ROW()-4,EQA.CAP_Dados!$S$2:$S$5000,0)),"")</f>
        <v/>
      </c>
      <c r="H121" s="98" t="str">
        <f>IFERROR(INDEX(EQA.CAP_Dados!H$2:H$5000,MATCH(ROW()-4,EQA.CAP_Dados!$S$2:$S$5000,0)),"")</f>
        <v/>
      </c>
      <c r="I121" s="99" t="str">
        <f>IFERROR(INDEX(EQA.CAP_Dados!I$2:I$5000,MATCH(ROW()-4,EQA.CAP_Dados!$S$2:$S$5000,0)),"")</f>
        <v/>
      </c>
      <c r="J121" s="97" t="str">
        <f>IFERROR(INDEX(EQA.CAP_Dados!J$2:J$5000,MATCH(ROW()-4,EQA.CAP_Dados!$S$2:$S$5000,0)),"")</f>
        <v/>
      </c>
      <c r="K121" s="9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93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97" t="str">
        <f>IFERROR(INDEX(EQA.CAP_Dados!O$2:O$5000,MATCH(ROW()-4,EQA.CAP_Dados!$S$2:$S$5000,0)),"")</f>
        <v/>
      </c>
      <c r="P121" s="97" t="str">
        <f>IFERROR(INDEX(EQA.CAP_Dados!P$2:P$5000,MATCH(ROW()-4,EQA.CAP_Dados!$S$2:$S$5000,0)),"")</f>
        <v/>
      </c>
      <c r="Q121" s="93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93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97" t="str">
        <f>IFERROR(INDEX(EQA.CAP_Dados!F$2:F$5000,MATCH(ROW()-4,EQA.CAP_Dados!$S$2:$S$5000,0)),"")</f>
        <v/>
      </c>
      <c r="G122" s="98" t="str">
        <f>IFERROR(INDEX(EQA.CAP_Dados!G$2:G$5000,MATCH(ROW()-4,EQA.CAP_Dados!$S$2:$S$5000,0)),"")</f>
        <v/>
      </c>
      <c r="H122" s="98" t="str">
        <f>IFERROR(INDEX(EQA.CAP_Dados!H$2:H$5000,MATCH(ROW()-4,EQA.CAP_Dados!$S$2:$S$5000,0)),"")</f>
        <v/>
      </c>
      <c r="I122" s="99" t="str">
        <f>IFERROR(INDEX(EQA.CAP_Dados!I$2:I$5000,MATCH(ROW()-4,EQA.CAP_Dados!$S$2:$S$5000,0)),"")</f>
        <v/>
      </c>
      <c r="J122" s="97" t="str">
        <f>IFERROR(INDEX(EQA.CAP_Dados!J$2:J$5000,MATCH(ROW()-4,EQA.CAP_Dados!$S$2:$S$5000,0)),"")</f>
        <v/>
      </c>
      <c r="K122" s="9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93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97" t="str">
        <f>IFERROR(INDEX(EQA.CAP_Dados!O$2:O$5000,MATCH(ROW()-4,EQA.CAP_Dados!$S$2:$S$5000,0)),"")</f>
        <v/>
      </c>
      <c r="P122" s="97" t="str">
        <f>IFERROR(INDEX(EQA.CAP_Dados!P$2:P$5000,MATCH(ROW()-4,EQA.CAP_Dados!$S$2:$S$5000,0)),"")</f>
        <v/>
      </c>
      <c r="Q122" s="93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93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97" t="str">
        <f>IFERROR(INDEX(EQA.CAP_Dados!F$2:F$5000,MATCH(ROW()-4,EQA.CAP_Dados!$S$2:$S$5000,0)),"")</f>
        <v/>
      </c>
      <c r="G123" s="98" t="str">
        <f>IFERROR(INDEX(EQA.CAP_Dados!G$2:G$5000,MATCH(ROW()-4,EQA.CAP_Dados!$S$2:$S$5000,0)),"")</f>
        <v/>
      </c>
      <c r="H123" s="98" t="str">
        <f>IFERROR(INDEX(EQA.CAP_Dados!H$2:H$5000,MATCH(ROW()-4,EQA.CAP_Dados!$S$2:$S$5000,0)),"")</f>
        <v/>
      </c>
      <c r="I123" s="99" t="str">
        <f>IFERROR(INDEX(EQA.CAP_Dados!I$2:I$5000,MATCH(ROW()-4,EQA.CAP_Dados!$S$2:$S$5000,0)),"")</f>
        <v/>
      </c>
      <c r="J123" s="97" t="str">
        <f>IFERROR(INDEX(EQA.CAP_Dados!J$2:J$5000,MATCH(ROW()-4,EQA.CAP_Dados!$S$2:$S$5000,0)),"")</f>
        <v/>
      </c>
      <c r="K123" s="9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93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97" t="str">
        <f>IFERROR(INDEX(EQA.CAP_Dados!O$2:O$5000,MATCH(ROW()-4,EQA.CAP_Dados!$S$2:$S$5000,0)),"")</f>
        <v/>
      </c>
      <c r="P123" s="97" t="str">
        <f>IFERROR(INDEX(EQA.CAP_Dados!P$2:P$5000,MATCH(ROW()-4,EQA.CAP_Dados!$S$2:$S$5000,0)),"")</f>
        <v/>
      </c>
      <c r="Q123" s="93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93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97" t="str">
        <f>IFERROR(INDEX(EQA.CAP_Dados!F$2:F$5000,MATCH(ROW()-4,EQA.CAP_Dados!$S$2:$S$5000,0)),"")</f>
        <v/>
      </c>
      <c r="G124" s="98" t="str">
        <f>IFERROR(INDEX(EQA.CAP_Dados!G$2:G$5000,MATCH(ROW()-4,EQA.CAP_Dados!$S$2:$S$5000,0)),"")</f>
        <v/>
      </c>
      <c r="H124" s="98" t="str">
        <f>IFERROR(INDEX(EQA.CAP_Dados!H$2:H$5000,MATCH(ROW()-4,EQA.CAP_Dados!$S$2:$S$5000,0)),"")</f>
        <v/>
      </c>
      <c r="I124" s="99" t="str">
        <f>IFERROR(INDEX(EQA.CAP_Dados!I$2:I$5000,MATCH(ROW()-4,EQA.CAP_Dados!$S$2:$S$5000,0)),"")</f>
        <v/>
      </c>
      <c r="J124" s="97" t="str">
        <f>IFERROR(INDEX(EQA.CAP_Dados!J$2:J$5000,MATCH(ROW()-4,EQA.CAP_Dados!$S$2:$S$5000,0)),"")</f>
        <v/>
      </c>
      <c r="K124" s="9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93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97" t="str">
        <f>IFERROR(INDEX(EQA.CAP_Dados!O$2:O$5000,MATCH(ROW()-4,EQA.CAP_Dados!$S$2:$S$5000,0)),"")</f>
        <v/>
      </c>
      <c r="P124" s="97" t="str">
        <f>IFERROR(INDEX(EQA.CAP_Dados!P$2:P$5000,MATCH(ROW()-4,EQA.CAP_Dados!$S$2:$S$5000,0)),"")</f>
        <v/>
      </c>
      <c r="Q124" s="93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93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97" t="str">
        <f>IFERROR(INDEX(EQA.CAP_Dados!F$2:F$5000,MATCH(ROW()-4,EQA.CAP_Dados!$S$2:$S$5000,0)),"")</f>
        <v/>
      </c>
      <c r="G125" s="98" t="str">
        <f>IFERROR(INDEX(EQA.CAP_Dados!G$2:G$5000,MATCH(ROW()-4,EQA.CAP_Dados!$S$2:$S$5000,0)),"")</f>
        <v/>
      </c>
      <c r="H125" s="98" t="str">
        <f>IFERROR(INDEX(EQA.CAP_Dados!H$2:H$5000,MATCH(ROW()-4,EQA.CAP_Dados!$S$2:$S$5000,0)),"")</f>
        <v/>
      </c>
      <c r="I125" s="99" t="str">
        <f>IFERROR(INDEX(EQA.CAP_Dados!I$2:I$5000,MATCH(ROW()-4,EQA.CAP_Dados!$S$2:$S$5000,0)),"")</f>
        <v/>
      </c>
      <c r="J125" s="97" t="str">
        <f>IFERROR(INDEX(EQA.CAP_Dados!J$2:J$5000,MATCH(ROW()-4,EQA.CAP_Dados!$S$2:$S$5000,0)),"")</f>
        <v/>
      </c>
      <c r="K125" s="9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93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97" t="str">
        <f>IFERROR(INDEX(EQA.CAP_Dados!O$2:O$5000,MATCH(ROW()-4,EQA.CAP_Dados!$S$2:$S$5000,0)),"")</f>
        <v/>
      </c>
      <c r="P125" s="97" t="str">
        <f>IFERROR(INDEX(EQA.CAP_Dados!P$2:P$5000,MATCH(ROW()-4,EQA.CAP_Dados!$S$2:$S$5000,0)),"")</f>
        <v/>
      </c>
      <c r="Q125" s="93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93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97" t="str">
        <f>IFERROR(INDEX(EQA.CAP_Dados!F$2:F$5000,MATCH(ROW()-4,EQA.CAP_Dados!$S$2:$S$5000,0)),"")</f>
        <v/>
      </c>
      <c r="G126" s="98" t="str">
        <f>IFERROR(INDEX(EQA.CAP_Dados!G$2:G$5000,MATCH(ROW()-4,EQA.CAP_Dados!$S$2:$S$5000,0)),"")</f>
        <v/>
      </c>
      <c r="H126" s="98" t="str">
        <f>IFERROR(INDEX(EQA.CAP_Dados!H$2:H$5000,MATCH(ROW()-4,EQA.CAP_Dados!$S$2:$S$5000,0)),"")</f>
        <v/>
      </c>
      <c r="I126" s="99" t="str">
        <f>IFERROR(INDEX(EQA.CAP_Dados!I$2:I$5000,MATCH(ROW()-4,EQA.CAP_Dados!$S$2:$S$5000,0)),"")</f>
        <v/>
      </c>
      <c r="J126" s="97" t="str">
        <f>IFERROR(INDEX(EQA.CAP_Dados!J$2:J$5000,MATCH(ROW()-4,EQA.CAP_Dados!$S$2:$S$5000,0)),"")</f>
        <v/>
      </c>
      <c r="K126" s="9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93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97" t="str">
        <f>IFERROR(INDEX(EQA.CAP_Dados!O$2:O$5000,MATCH(ROW()-4,EQA.CAP_Dados!$S$2:$S$5000,0)),"")</f>
        <v/>
      </c>
      <c r="P126" s="97" t="str">
        <f>IFERROR(INDEX(EQA.CAP_Dados!P$2:P$5000,MATCH(ROW()-4,EQA.CAP_Dados!$S$2:$S$5000,0)),"")</f>
        <v/>
      </c>
      <c r="Q126" s="93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93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97" t="str">
        <f>IFERROR(INDEX(EQA.CAP_Dados!F$2:F$5000,MATCH(ROW()-4,EQA.CAP_Dados!$S$2:$S$5000,0)),"")</f>
        <v/>
      </c>
      <c r="G127" s="98" t="str">
        <f>IFERROR(INDEX(EQA.CAP_Dados!G$2:G$5000,MATCH(ROW()-4,EQA.CAP_Dados!$S$2:$S$5000,0)),"")</f>
        <v/>
      </c>
      <c r="H127" s="98" t="str">
        <f>IFERROR(INDEX(EQA.CAP_Dados!H$2:H$5000,MATCH(ROW()-4,EQA.CAP_Dados!$S$2:$S$5000,0)),"")</f>
        <v/>
      </c>
      <c r="I127" s="99" t="str">
        <f>IFERROR(INDEX(EQA.CAP_Dados!I$2:I$5000,MATCH(ROW()-4,EQA.CAP_Dados!$S$2:$S$5000,0)),"")</f>
        <v/>
      </c>
      <c r="J127" s="97" t="str">
        <f>IFERROR(INDEX(EQA.CAP_Dados!J$2:J$5000,MATCH(ROW()-4,EQA.CAP_Dados!$S$2:$S$5000,0)),"")</f>
        <v/>
      </c>
      <c r="K127" s="9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93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97" t="str">
        <f>IFERROR(INDEX(EQA.CAP_Dados!O$2:O$5000,MATCH(ROW()-4,EQA.CAP_Dados!$S$2:$S$5000,0)),"")</f>
        <v/>
      </c>
      <c r="P127" s="97" t="str">
        <f>IFERROR(INDEX(EQA.CAP_Dados!P$2:P$5000,MATCH(ROW()-4,EQA.CAP_Dados!$S$2:$S$5000,0)),"")</f>
        <v/>
      </c>
      <c r="Q127" s="93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93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97" t="str">
        <f>IFERROR(INDEX(EQA.CAP_Dados!F$2:F$5000,MATCH(ROW()-4,EQA.CAP_Dados!$S$2:$S$5000,0)),"")</f>
        <v/>
      </c>
      <c r="G128" s="98" t="str">
        <f>IFERROR(INDEX(EQA.CAP_Dados!G$2:G$5000,MATCH(ROW()-4,EQA.CAP_Dados!$S$2:$S$5000,0)),"")</f>
        <v/>
      </c>
      <c r="H128" s="98" t="str">
        <f>IFERROR(INDEX(EQA.CAP_Dados!H$2:H$5000,MATCH(ROW()-4,EQA.CAP_Dados!$S$2:$S$5000,0)),"")</f>
        <v/>
      </c>
      <c r="I128" s="99" t="str">
        <f>IFERROR(INDEX(EQA.CAP_Dados!I$2:I$5000,MATCH(ROW()-4,EQA.CAP_Dados!$S$2:$S$5000,0)),"")</f>
        <v/>
      </c>
      <c r="J128" s="97" t="str">
        <f>IFERROR(INDEX(EQA.CAP_Dados!J$2:J$5000,MATCH(ROW()-4,EQA.CAP_Dados!$S$2:$S$5000,0)),"")</f>
        <v/>
      </c>
      <c r="K128" s="9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93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97" t="str">
        <f>IFERROR(INDEX(EQA.CAP_Dados!O$2:O$5000,MATCH(ROW()-4,EQA.CAP_Dados!$S$2:$S$5000,0)),"")</f>
        <v/>
      </c>
      <c r="P128" s="97" t="str">
        <f>IFERROR(INDEX(EQA.CAP_Dados!P$2:P$5000,MATCH(ROW()-4,EQA.CAP_Dados!$S$2:$S$5000,0)),"")</f>
        <v/>
      </c>
      <c r="Q128" s="93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93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97" t="str">
        <f>IFERROR(INDEX(EQA.CAP_Dados!F$2:F$5000,MATCH(ROW()-4,EQA.CAP_Dados!$S$2:$S$5000,0)),"")</f>
        <v/>
      </c>
      <c r="G129" s="98" t="str">
        <f>IFERROR(INDEX(EQA.CAP_Dados!G$2:G$5000,MATCH(ROW()-4,EQA.CAP_Dados!$S$2:$S$5000,0)),"")</f>
        <v/>
      </c>
      <c r="H129" s="98" t="str">
        <f>IFERROR(INDEX(EQA.CAP_Dados!H$2:H$5000,MATCH(ROW()-4,EQA.CAP_Dados!$S$2:$S$5000,0)),"")</f>
        <v/>
      </c>
      <c r="I129" s="99" t="str">
        <f>IFERROR(INDEX(EQA.CAP_Dados!I$2:I$5000,MATCH(ROW()-4,EQA.CAP_Dados!$S$2:$S$5000,0)),"")</f>
        <v/>
      </c>
      <c r="J129" s="97" t="str">
        <f>IFERROR(INDEX(EQA.CAP_Dados!J$2:J$5000,MATCH(ROW()-4,EQA.CAP_Dados!$S$2:$S$5000,0)),"")</f>
        <v/>
      </c>
      <c r="K129" s="9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93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97" t="str">
        <f>IFERROR(INDEX(EQA.CAP_Dados!O$2:O$5000,MATCH(ROW()-4,EQA.CAP_Dados!$S$2:$S$5000,0)),"")</f>
        <v/>
      </c>
      <c r="P129" s="97" t="str">
        <f>IFERROR(INDEX(EQA.CAP_Dados!P$2:P$5000,MATCH(ROW()-4,EQA.CAP_Dados!$S$2:$S$5000,0)),"")</f>
        <v/>
      </c>
      <c r="Q129" s="93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93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97" t="str">
        <f>IFERROR(INDEX(EQA.CAP_Dados!F$2:F$5000,MATCH(ROW()-4,EQA.CAP_Dados!$S$2:$S$5000,0)),"")</f>
        <v/>
      </c>
      <c r="G130" s="98" t="str">
        <f>IFERROR(INDEX(EQA.CAP_Dados!G$2:G$5000,MATCH(ROW()-4,EQA.CAP_Dados!$S$2:$S$5000,0)),"")</f>
        <v/>
      </c>
      <c r="H130" s="98" t="str">
        <f>IFERROR(INDEX(EQA.CAP_Dados!H$2:H$5000,MATCH(ROW()-4,EQA.CAP_Dados!$S$2:$S$5000,0)),"")</f>
        <v/>
      </c>
      <c r="I130" s="99" t="str">
        <f>IFERROR(INDEX(EQA.CAP_Dados!I$2:I$5000,MATCH(ROW()-4,EQA.CAP_Dados!$S$2:$S$5000,0)),"")</f>
        <v/>
      </c>
      <c r="J130" s="97" t="str">
        <f>IFERROR(INDEX(EQA.CAP_Dados!J$2:J$5000,MATCH(ROW()-4,EQA.CAP_Dados!$S$2:$S$5000,0)),"")</f>
        <v/>
      </c>
      <c r="K130" s="9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93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97" t="str">
        <f>IFERROR(INDEX(EQA.CAP_Dados!O$2:O$5000,MATCH(ROW()-4,EQA.CAP_Dados!$S$2:$S$5000,0)),"")</f>
        <v/>
      </c>
      <c r="P130" s="97" t="str">
        <f>IFERROR(INDEX(EQA.CAP_Dados!P$2:P$5000,MATCH(ROW()-4,EQA.CAP_Dados!$S$2:$S$5000,0)),"")</f>
        <v/>
      </c>
      <c r="Q130" s="93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93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97" t="str">
        <f>IFERROR(INDEX(EQA.CAP_Dados!F$2:F$5000,MATCH(ROW()-4,EQA.CAP_Dados!$S$2:$S$5000,0)),"")</f>
        <v/>
      </c>
      <c r="G131" s="98" t="str">
        <f>IFERROR(INDEX(EQA.CAP_Dados!G$2:G$5000,MATCH(ROW()-4,EQA.CAP_Dados!$S$2:$S$5000,0)),"")</f>
        <v/>
      </c>
      <c r="H131" s="98" t="str">
        <f>IFERROR(INDEX(EQA.CAP_Dados!H$2:H$5000,MATCH(ROW()-4,EQA.CAP_Dados!$S$2:$S$5000,0)),"")</f>
        <v/>
      </c>
      <c r="I131" s="99" t="str">
        <f>IFERROR(INDEX(EQA.CAP_Dados!I$2:I$5000,MATCH(ROW()-4,EQA.CAP_Dados!$S$2:$S$5000,0)),"")</f>
        <v/>
      </c>
      <c r="J131" s="97" t="str">
        <f>IFERROR(INDEX(EQA.CAP_Dados!J$2:J$5000,MATCH(ROW()-4,EQA.CAP_Dados!$S$2:$S$5000,0)),"")</f>
        <v/>
      </c>
      <c r="K131" s="9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93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97" t="str">
        <f>IFERROR(INDEX(EQA.CAP_Dados!O$2:O$5000,MATCH(ROW()-4,EQA.CAP_Dados!$S$2:$S$5000,0)),"")</f>
        <v/>
      </c>
      <c r="P131" s="97" t="str">
        <f>IFERROR(INDEX(EQA.CAP_Dados!P$2:P$5000,MATCH(ROW()-4,EQA.CAP_Dados!$S$2:$S$5000,0)),"")</f>
        <v/>
      </c>
      <c r="Q131" s="93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93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97" t="str">
        <f>IFERROR(INDEX(EQA.CAP_Dados!F$2:F$5000,MATCH(ROW()-4,EQA.CAP_Dados!$S$2:$S$5000,0)),"")</f>
        <v/>
      </c>
      <c r="G132" s="98" t="str">
        <f>IFERROR(INDEX(EQA.CAP_Dados!G$2:G$5000,MATCH(ROW()-4,EQA.CAP_Dados!$S$2:$S$5000,0)),"")</f>
        <v/>
      </c>
      <c r="H132" s="98" t="str">
        <f>IFERROR(INDEX(EQA.CAP_Dados!H$2:H$5000,MATCH(ROW()-4,EQA.CAP_Dados!$S$2:$S$5000,0)),"")</f>
        <v/>
      </c>
      <c r="I132" s="99" t="str">
        <f>IFERROR(INDEX(EQA.CAP_Dados!I$2:I$5000,MATCH(ROW()-4,EQA.CAP_Dados!$S$2:$S$5000,0)),"")</f>
        <v/>
      </c>
      <c r="J132" s="97" t="str">
        <f>IFERROR(INDEX(EQA.CAP_Dados!J$2:J$5000,MATCH(ROW()-4,EQA.CAP_Dados!$S$2:$S$5000,0)),"")</f>
        <v/>
      </c>
      <c r="K132" s="9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93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97" t="str">
        <f>IFERROR(INDEX(EQA.CAP_Dados!O$2:O$5000,MATCH(ROW()-4,EQA.CAP_Dados!$S$2:$S$5000,0)),"")</f>
        <v/>
      </c>
      <c r="P132" s="97" t="str">
        <f>IFERROR(INDEX(EQA.CAP_Dados!P$2:P$5000,MATCH(ROW()-4,EQA.CAP_Dados!$S$2:$S$5000,0)),"")</f>
        <v/>
      </c>
      <c r="Q132" s="93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93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97" t="str">
        <f>IFERROR(INDEX(EQA.CAP_Dados!F$2:F$5000,MATCH(ROW()-4,EQA.CAP_Dados!$S$2:$S$5000,0)),"")</f>
        <v/>
      </c>
      <c r="G133" s="98" t="str">
        <f>IFERROR(INDEX(EQA.CAP_Dados!G$2:G$5000,MATCH(ROW()-4,EQA.CAP_Dados!$S$2:$S$5000,0)),"")</f>
        <v/>
      </c>
      <c r="H133" s="98" t="str">
        <f>IFERROR(INDEX(EQA.CAP_Dados!H$2:H$5000,MATCH(ROW()-4,EQA.CAP_Dados!$S$2:$S$5000,0)),"")</f>
        <v/>
      </c>
      <c r="I133" s="99" t="str">
        <f>IFERROR(INDEX(EQA.CAP_Dados!I$2:I$5000,MATCH(ROW()-4,EQA.CAP_Dados!$S$2:$S$5000,0)),"")</f>
        <v/>
      </c>
      <c r="J133" s="97" t="str">
        <f>IFERROR(INDEX(EQA.CAP_Dados!J$2:J$5000,MATCH(ROW()-4,EQA.CAP_Dados!$S$2:$S$5000,0)),"")</f>
        <v/>
      </c>
      <c r="K133" s="9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93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97" t="str">
        <f>IFERROR(INDEX(EQA.CAP_Dados!O$2:O$5000,MATCH(ROW()-4,EQA.CAP_Dados!$S$2:$S$5000,0)),"")</f>
        <v/>
      </c>
      <c r="P133" s="97" t="str">
        <f>IFERROR(INDEX(EQA.CAP_Dados!P$2:P$5000,MATCH(ROW()-4,EQA.CAP_Dados!$S$2:$S$5000,0)),"")</f>
        <v/>
      </c>
      <c r="Q133" s="93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93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97" t="str">
        <f>IFERROR(INDEX(EQA.CAP_Dados!F$2:F$5000,MATCH(ROW()-4,EQA.CAP_Dados!$S$2:$S$5000,0)),"")</f>
        <v/>
      </c>
      <c r="G134" s="98" t="str">
        <f>IFERROR(INDEX(EQA.CAP_Dados!G$2:G$5000,MATCH(ROW()-4,EQA.CAP_Dados!$S$2:$S$5000,0)),"")</f>
        <v/>
      </c>
      <c r="H134" s="98" t="str">
        <f>IFERROR(INDEX(EQA.CAP_Dados!H$2:H$5000,MATCH(ROW()-4,EQA.CAP_Dados!$S$2:$S$5000,0)),"")</f>
        <v/>
      </c>
      <c r="I134" s="99" t="str">
        <f>IFERROR(INDEX(EQA.CAP_Dados!I$2:I$5000,MATCH(ROW()-4,EQA.CAP_Dados!$S$2:$S$5000,0)),"")</f>
        <v/>
      </c>
      <c r="J134" s="97" t="str">
        <f>IFERROR(INDEX(EQA.CAP_Dados!J$2:J$5000,MATCH(ROW()-4,EQA.CAP_Dados!$S$2:$S$5000,0)),"")</f>
        <v/>
      </c>
      <c r="K134" s="9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93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97" t="str">
        <f>IFERROR(INDEX(EQA.CAP_Dados!O$2:O$5000,MATCH(ROW()-4,EQA.CAP_Dados!$S$2:$S$5000,0)),"")</f>
        <v/>
      </c>
      <c r="P134" s="97" t="str">
        <f>IFERROR(INDEX(EQA.CAP_Dados!P$2:P$5000,MATCH(ROW()-4,EQA.CAP_Dados!$S$2:$S$5000,0)),"")</f>
        <v/>
      </c>
      <c r="Q134" s="93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93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97" t="str">
        <f>IFERROR(INDEX(EQA.CAP_Dados!F$2:F$5000,MATCH(ROW()-4,EQA.CAP_Dados!$S$2:$S$5000,0)),"")</f>
        <v/>
      </c>
      <c r="G135" s="98" t="str">
        <f>IFERROR(INDEX(EQA.CAP_Dados!G$2:G$5000,MATCH(ROW()-4,EQA.CAP_Dados!$S$2:$S$5000,0)),"")</f>
        <v/>
      </c>
      <c r="H135" s="98" t="str">
        <f>IFERROR(INDEX(EQA.CAP_Dados!H$2:H$5000,MATCH(ROW()-4,EQA.CAP_Dados!$S$2:$S$5000,0)),"")</f>
        <v/>
      </c>
      <c r="I135" s="99" t="str">
        <f>IFERROR(INDEX(EQA.CAP_Dados!I$2:I$5000,MATCH(ROW()-4,EQA.CAP_Dados!$S$2:$S$5000,0)),"")</f>
        <v/>
      </c>
      <c r="J135" s="97" t="str">
        <f>IFERROR(INDEX(EQA.CAP_Dados!J$2:J$5000,MATCH(ROW()-4,EQA.CAP_Dados!$S$2:$S$5000,0)),"")</f>
        <v/>
      </c>
      <c r="K135" s="9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93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97" t="str">
        <f>IFERROR(INDEX(EQA.CAP_Dados!O$2:O$5000,MATCH(ROW()-4,EQA.CAP_Dados!$S$2:$S$5000,0)),"")</f>
        <v/>
      </c>
      <c r="P135" s="97" t="str">
        <f>IFERROR(INDEX(EQA.CAP_Dados!P$2:P$5000,MATCH(ROW()-4,EQA.CAP_Dados!$S$2:$S$5000,0)),"")</f>
        <v/>
      </c>
      <c r="Q135" s="93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93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97" t="str">
        <f>IFERROR(INDEX(EQA.CAP_Dados!F$2:F$5000,MATCH(ROW()-4,EQA.CAP_Dados!$S$2:$S$5000,0)),"")</f>
        <v/>
      </c>
      <c r="G136" s="98" t="str">
        <f>IFERROR(INDEX(EQA.CAP_Dados!G$2:G$5000,MATCH(ROW()-4,EQA.CAP_Dados!$S$2:$S$5000,0)),"")</f>
        <v/>
      </c>
      <c r="H136" s="98" t="str">
        <f>IFERROR(INDEX(EQA.CAP_Dados!H$2:H$5000,MATCH(ROW()-4,EQA.CAP_Dados!$S$2:$S$5000,0)),"")</f>
        <v/>
      </c>
      <c r="I136" s="99" t="str">
        <f>IFERROR(INDEX(EQA.CAP_Dados!I$2:I$5000,MATCH(ROW()-4,EQA.CAP_Dados!$S$2:$S$5000,0)),"")</f>
        <v/>
      </c>
      <c r="J136" s="97" t="str">
        <f>IFERROR(INDEX(EQA.CAP_Dados!J$2:J$5000,MATCH(ROW()-4,EQA.CAP_Dados!$S$2:$S$5000,0)),"")</f>
        <v/>
      </c>
      <c r="K136" s="9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93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97" t="str">
        <f>IFERROR(INDEX(EQA.CAP_Dados!O$2:O$5000,MATCH(ROW()-4,EQA.CAP_Dados!$S$2:$S$5000,0)),"")</f>
        <v/>
      </c>
      <c r="P136" s="97" t="str">
        <f>IFERROR(INDEX(EQA.CAP_Dados!P$2:P$5000,MATCH(ROW()-4,EQA.CAP_Dados!$S$2:$S$5000,0)),"")</f>
        <v/>
      </c>
      <c r="Q136" s="93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93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97" t="str">
        <f>IFERROR(INDEX(EQA.CAP_Dados!F$2:F$5000,MATCH(ROW()-4,EQA.CAP_Dados!$S$2:$S$5000,0)),"")</f>
        <v/>
      </c>
      <c r="G137" s="98" t="str">
        <f>IFERROR(INDEX(EQA.CAP_Dados!G$2:G$5000,MATCH(ROW()-4,EQA.CAP_Dados!$S$2:$S$5000,0)),"")</f>
        <v/>
      </c>
      <c r="H137" s="98" t="str">
        <f>IFERROR(INDEX(EQA.CAP_Dados!H$2:H$5000,MATCH(ROW()-4,EQA.CAP_Dados!$S$2:$S$5000,0)),"")</f>
        <v/>
      </c>
      <c r="I137" s="99" t="str">
        <f>IFERROR(INDEX(EQA.CAP_Dados!I$2:I$5000,MATCH(ROW()-4,EQA.CAP_Dados!$S$2:$S$5000,0)),"")</f>
        <v/>
      </c>
      <c r="J137" s="97" t="str">
        <f>IFERROR(INDEX(EQA.CAP_Dados!J$2:J$5000,MATCH(ROW()-4,EQA.CAP_Dados!$S$2:$S$5000,0)),"")</f>
        <v/>
      </c>
      <c r="K137" s="9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93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97" t="str">
        <f>IFERROR(INDEX(EQA.CAP_Dados!O$2:O$5000,MATCH(ROW()-4,EQA.CAP_Dados!$S$2:$S$5000,0)),"")</f>
        <v/>
      </c>
      <c r="P137" s="97" t="str">
        <f>IFERROR(INDEX(EQA.CAP_Dados!P$2:P$5000,MATCH(ROW()-4,EQA.CAP_Dados!$S$2:$S$5000,0)),"")</f>
        <v/>
      </c>
      <c r="Q137" s="93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93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97" t="str">
        <f>IFERROR(INDEX(EQA.CAP_Dados!F$2:F$5000,MATCH(ROW()-4,EQA.CAP_Dados!$S$2:$S$5000,0)),"")</f>
        <v/>
      </c>
      <c r="G138" s="98" t="str">
        <f>IFERROR(INDEX(EQA.CAP_Dados!G$2:G$5000,MATCH(ROW()-4,EQA.CAP_Dados!$S$2:$S$5000,0)),"")</f>
        <v/>
      </c>
      <c r="H138" s="98" t="str">
        <f>IFERROR(INDEX(EQA.CAP_Dados!H$2:H$5000,MATCH(ROW()-4,EQA.CAP_Dados!$S$2:$S$5000,0)),"")</f>
        <v/>
      </c>
      <c r="I138" s="99" t="str">
        <f>IFERROR(INDEX(EQA.CAP_Dados!I$2:I$5000,MATCH(ROW()-4,EQA.CAP_Dados!$S$2:$S$5000,0)),"")</f>
        <v/>
      </c>
      <c r="J138" s="97" t="str">
        <f>IFERROR(INDEX(EQA.CAP_Dados!J$2:J$5000,MATCH(ROW()-4,EQA.CAP_Dados!$S$2:$S$5000,0)),"")</f>
        <v/>
      </c>
      <c r="K138" s="9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93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97" t="str">
        <f>IFERROR(INDEX(EQA.CAP_Dados!O$2:O$5000,MATCH(ROW()-4,EQA.CAP_Dados!$S$2:$S$5000,0)),"")</f>
        <v/>
      </c>
      <c r="P138" s="97" t="str">
        <f>IFERROR(INDEX(EQA.CAP_Dados!P$2:P$5000,MATCH(ROW()-4,EQA.CAP_Dados!$S$2:$S$5000,0)),"")</f>
        <v/>
      </c>
      <c r="Q138" s="93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93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97" t="str">
        <f>IFERROR(INDEX(EQA.CAP_Dados!F$2:F$5000,MATCH(ROW()-4,EQA.CAP_Dados!$S$2:$S$5000,0)),"")</f>
        <v/>
      </c>
      <c r="G139" s="98" t="str">
        <f>IFERROR(INDEX(EQA.CAP_Dados!G$2:G$5000,MATCH(ROW()-4,EQA.CAP_Dados!$S$2:$S$5000,0)),"")</f>
        <v/>
      </c>
      <c r="H139" s="98" t="str">
        <f>IFERROR(INDEX(EQA.CAP_Dados!H$2:H$5000,MATCH(ROW()-4,EQA.CAP_Dados!$S$2:$S$5000,0)),"")</f>
        <v/>
      </c>
      <c r="I139" s="99" t="str">
        <f>IFERROR(INDEX(EQA.CAP_Dados!I$2:I$5000,MATCH(ROW()-4,EQA.CAP_Dados!$S$2:$S$5000,0)),"")</f>
        <v/>
      </c>
      <c r="J139" s="97" t="str">
        <f>IFERROR(INDEX(EQA.CAP_Dados!J$2:J$5000,MATCH(ROW()-4,EQA.CAP_Dados!$S$2:$S$5000,0)),"")</f>
        <v/>
      </c>
      <c r="K139" s="9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93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97" t="str">
        <f>IFERROR(INDEX(EQA.CAP_Dados!O$2:O$5000,MATCH(ROW()-4,EQA.CAP_Dados!$S$2:$S$5000,0)),"")</f>
        <v/>
      </c>
      <c r="P139" s="97" t="str">
        <f>IFERROR(INDEX(EQA.CAP_Dados!P$2:P$5000,MATCH(ROW()-4,EQA.CAP_Dados!$S$2:$S$5000,0)),"")</f>
        <v/>
      </c>
      <c r="Q139" s="93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93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97" t="str">
        <f>IFERROR(INDEX(EQA.CAP_Dados!F$2:F$5000,MATCH(ROW()-4,EQA.CAP_Dados!$S$2:$S$5000,0)),"")</f>
        <v/>
      </c>
      <c r="G140" s="98" t="str">
        <f>IFERROR(INDEX(EQA.CAP_Dados!G$2:G$5000,MATCH(ROW()-4,EQA.CAP_Dados!$S$2:$S$5000,0)),"")</f>
        <v/>
      </c>
      <c r="H140" s="98" t="str">
        <f>IFERROR(INDEX(EQA.CAP_Dados!H$2:H$5000,MATCH(ROW()-4,EQA.CAP_Dados!$S$2:$S$5000,0)),"")</f>
        <v/>
      </c>
      <c r="I140" s="99" t="str">
        <f>IFERROR(INDEX(EQA.CAP_Dados!I$2:I$5000,MATCH(ROW()-4,EQA.CAP_Dados!$S$2:$S$5000,0)),"")</f>
        <v/>
      </c>
      <c r="J140" s="97" t="str">
        <f>IFERROR(INDEX(EQA.CAP_Dados!J$2:J$5000,MATCH(ROW()-4,EQA.CAP_Dados!$S$2:$S$5000,0)),"")</f>
        <v/>
      </c>
      <c r="K140" s="9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93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97" t="str">
        <f>IFERROR(INDEX(EQA.CAP_Dados!O$2:O$5000,MATCH(ROW()-4,EQA.CAP_Dados!$S$2:$S$5000,0)),"")</f>
        <v/>
      </c>
      <c r="P140" s="97" t="str">
        <f>IFERROR(INDEX(EQA.CAP_Dados!P$2:P$5000,MATCH(ROW()-4,EQA.CAP_Dados!$S$2:$S$5000,0)),"")</f>
        <v/>
      </c>
      <c r="Q140" s="93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93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97" t="str">
        <f>IFERROR(INDEX(EQA.CAP_Dados!F$2:F$5000,MATCH(ROW()-4,EQA.CAP_Dados!$S$2:$S$5000,0)),"")</f>
        <v/>
      </c>
      <c r="G141" s="98" t="str">
        <f>IFERROR(INDEX(EQA.CAP_Dados!G$2:G$5000,MATCH(ROW()-4,EQA.CAP_Dados!$S$2:$S$5000,0)),"")</f>
        <v/>
      </c>
      <c r="H141" s="98" t="str">
        <f>IFERROR(INDEX(EQA.CAP_Dados!H$2:H$5000,MATCH(ROW()-4,EQA.CAP_Dados!$S$2:$S$5000,0)),"")</f>
        <v/>
      </c>
      <c r="I141" s="99" t="str">
        <f>IFERROR(INDEX(EQA.CAP_Dados!I$2:I$5000,MATCH(ROW()-4,EQA.CAP_Dados!$S$2:$S$5000,0)),"")</f>
        <v/>
      </c>
      <c r="J141" s="97" t="str">
        <f>IFERROR(INDEX(EQA.CAP_Dados!J$2:J$5000,MATCH(ROW()-4,EQA.CAP_Dados!$S$2:$S$5000,0)),"")</f>
        <v/>
      </c>
      <c r="K141" s="9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93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97" t="str">
        <f>IFERROR(INDEX(EQA.CAP_Dados!O$2:O$5000,MATCH(ROW()-4,EQA.CAP_Dados!$S$2:$S$5000,0)),"")</f>
        <v/>
      </c>
      <c r="P141" s="97" t="str">
        <f>IFERROR(INDEX(EQA.CAP_Dados!P$2:P$5000,MATCH(ROW()-4,EQA.CAP_Dados!$S$2:$S$5000,0)),"")</f>
        <v/>
      </c>
      <c r="Q141" s="93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93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97" t="str">
        <f>IFERROR(INDEX(EQA.CAP_Dados!F$2:F$5000,MATCH(ROW()-4,EQA.CAP_Dados!$S$2:$S$5000,0)),"")</f>
        <v/>
      </c>
      <c r="G142" s="98" t="str">
        <f>IFERROR(INDEX(EQA.CAP_Dados!G$2:G$5000,MATCH(ROW()-4,EQA.CAP_Dados!$S$2:$S$5000,0)),"")</f>
        <v/>
      </c>
      <c r="H142" s="98" t="str">
        <f>IFERROR(INDEX(EQA.CAP_Dados!H$2:H$5000,MATCH(ROW()-4,EQA.CAP_Dados!$S$2:$S$5000,0)),"")</f>
        <v/>
      </c>
      <c r="I142" s="99" t="str">
        <f>IFERROR(INDEX(EQA.CAP_Dados!I$2:I$5000,MATCH(ROW()-4,EQA.CAP_Dados!$S$2:$S$5000,0)),"")</f>
        <v/>
      </c>
      <c r="J142" s="97" t="str">
        <f>IFERROR(INDEX(EQA.CAP_Dados!J$2:J$5000,MATCH(ROW()-4,EQA.CAP_Dados!$S$2:$S$5000,0)),"")</f>
        <v/>
      </c>
      <c r="K142" s="9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93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97" t="str">
        <f>IFERROR(INDEX(EQA.CAP_Dados!O$2:O$5000,MATCH(ROW()-4,EQA.CAP_Dados!$S$2:$S$5000,0)),"")</f>
        <v/>
      </c>
      <c r="P142" s="97" t="str">
        <f>IFERROR(INDEX(EQA.CAP_Dados!P$2:P$5000,MATCH(ROW()-4,EQA.CAP_Dados!$S$2:$S$5000,0)),"")</f>
        <v/>
      </c>
      <c r="Q142" s="93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93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97" t="str">
        <f>IFERROR(INDEX(EQA.CAP_Dados!F$2:F$5000,MATCH(ROW()-4,EQA.CAP_Dados!$S$2:$S$5000,0)),"")</f>
        <v/>
      </c>
      <c r="G143" s="98" t="str">
        <f>IFERROR(INDEX(EQA.CAP_Dados!G$2:G$5000,MATCH(ROW()-4,EQA.CAP_Dados!$S$2:$S$5000,0)),"")</f>
        <v/>
      </c>
      <c r="H143" s="98" t="str">
        <f>IFERROR(INDEX(EQA.CAP_Dados!H$2:H$5000,MATCH(ROW()-4,EQA.CAP_Dados!$S$2:$S$5000,0)),"")</f>
        <v/>
      </c>
      <c r="I143" s="99" t="str">
        <f>IFERROR(INDEX(EQA.CAP_Dados!I$2:I$5000,MATCH(ROW()-4,EQA.CAP_Dados!$S$2:$S$5000,0)),"")</f>
        <v/>
      </c>
      <c r="J143" s="97" t="str">
        <f>IFERROR(INDEX(EQA.CAP_Dados!J$2:J$5000,MATCH(ROW()-4,EQA.CAP_Dados!$S$2:$S$5000,0)),"")</f>
        <v/>
      </c>
      <c r="K143" s="9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93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97" t="str">
        <f>IFERROR(INDEX(EQA.CAP_Dados!O$2:O$5000,MATCH(ROW()-4,EQA.CAP_Dados!$S$2:$S$5000,0)),"")</f>
        <v/>
      </c>
      <c r="P143" s="97" t="str">
        <f>IFERROR(INDEX(EQA.CAP_Dados!P$2:P$5000,MATCH(ROW()-4,EQA.CAP_Dados!$S$2:$S$5000,0)),"")</f>
        <v/>
      </c>
      <c r="Q143" s="93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93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97" t="str">
        <f>IFERROR(INDEX(EQA.CAP_Dados!F$2:F$5000,MATCH(ROW()-4,EQA.CAP_Dados!$S$2:$S$5000,0)),"")</f>
        <v/>
      </c>
      <c r="G144" s="98" t="str">
        <f>IFERROR(INDEX(EQA.CAP_Dados!G$2:G$5000,MATCH(ROW()-4,EQA.CAP_Dados!$S$2:$S$5000,0)),"")</f>
        <v/>
      </c>
      <c r="H144" s="98" t="str">
        <f>IFERROR(INDEX(EQA.CAP_Dados!H$2:H$5000,MATCH(ROW()-4,EQA.CAP_Dados!$S$2:$S$5000,0)),"")</f>
        <v/>
      </c>
      <c r="I144" s="99" t="str">
        <f>IFERROR(INDEX(EQA.CAP_Dados!I$2:I$5000,MATCH(ROW()-4,EQA.CAP_Dados!$S$2:$S$5000,0)),"")</f>
        <v/>
      </c>
      <c r="J144" s="97" t="str">
        <f>IFERROR(INDEX(EQA.CAP_Dados!J$2:J$5000,MATCH(ROW()-4,EQA.CAP_Dados!$S$2:$S$5000,0)),"")</f>
        <v/>
      </c>
      <c r="K144" s="9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93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97" t="str">
        <f>IFERROR(INDEX(EQA.CAP_Dados!O$2:O$5000,MATCH(ROW()-4,EQA.CAP_Dados!$S$2:$S$5000,0)),"")</f>
        <v/>
      </c>
      <c r="P144" s="97" t="str">
        <f>IFERROR(INDEX(EQA.CAP_Dados!P$2:P$5000,MATCH(ROW()-4,EQA.CAP_Dados!$S$2:$S$5000,0)),"")</f>
        <v/>
      </c>
      <c r="Q144" s="93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93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97" t="str">
        <f>IFERROR(INDEX(EQA.CAP_Dados!F$2:F$5000,MATCH(ROW()-4,EQA.CAP_Dados!$S$2:$S$5000,0)),"")</f>
        <v/>
      </c>
      <c r="G145" s="98" t="str">
        <f>IFERROR(INDEX(EQA.CAP_Dados!G$2:G$5000,MATCH(ROW()-4,EQA.CAP_Dados!$S$2:$S$5000,0)),"")</f>
        <v/>
      </c>
      <c r="H145" s="98" t="str">
        <f>IFERROR(INDEX(EQA.CAP_Dados!H$2:H$5000,MATCH(ROW()-4,EQA.CAP_Dados!$S$2:$S$5000,0)),"")</f>
        <v/>
      </c>
      <c r="I145" s="99" t="str">
        <f>IFERROR(INDEX(EQA.CAP_Dados!I$2:I$5000,MATCH(ROW()-4,EQA.CAP_Dados!$S$2:$S$5000,0)),"")</f>
        <v/>
      </c>
      <c r="J145" s="97" t="str">
        <f>IFERROR(INDEX(EQA.CAP_Dados!J$2:J$5000,MATCH(ROW()-4,EQA.CAP_Dados!$S$2:$S$5000,0)),"")</f>
        <v/>
      </c>
      <c r="K145" s="9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93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97" t="str">
        <f>IFERROR(INDEX(EQA.CAP_Dados!O$2:O$5000,MATCH(ROW()-4,EQA.CAP_Dados!$S$2:$S$5000,0)),"")</f>
        <v/>
      </c>
      <c r="P145" s="97" t="str">
        <f>IFERROR(INDEX(EQA.CAP_Dados!P$2:P$5000,MATCH(ROW()-4,EQA.CAP_Dados!$S$2:$S$5000,0)),"")</f>
        <v/>
      </c>
      <c r="Q145" s="93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93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97" t="str">
        <f>IFERROR(INDEX(EQA.CAP_Dados!F$2:F$5000,MATCH(ROW()-4,EQA.CAP_Dados!$S$2:$S$5000,0)),"")</f>
        <v/>
      </c>
      <c r="G146" s="98" t="str">
        <f>IFERROR(INDEX(EQA.CAP_Dados!G$2:G$5000,MATCH(ROW()-4,EQA.CAP_Dados!$S$2:$S$5000,0)),"")</f>
        <v/>
      </c>
      <c r="H146" s="98" t="str">
        <f>IFERROR(INDEX(EQA.CAP_Dados!H$2:H$5000,MATCH(ROW()-4,EQA.CAP_Dados!$S$2:$S$5000,0)),"")</f>
        <v/>
      </c>
      <c r="I146" s="99" t="str">
        <f>IFERROR(INDEX(EQA.CAP_Dados!I$2:I$5000,MATCH(ROW()-4,EQA.CAP_Dados!$S$2:$S$5000,0)),"")</f>
        <v/>
      </c>
      <c r="J146" s="97" t="str">
        <f>IFERROR(INDEX(EQA.CAP_Dados!J$2:J$5000,MATCH(ROW()-4,EQA.CAP_Dados!$S$2:$S$5000,0)),"")</f>
        <v/>
      </c>
      <c r="K146" s="9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93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97" t="str">
        <f>IFERROR(INDEX(EQA.CAP_Dados!O$2:O$5000,MATCH(ROW()-4,EQA.CAP_Dados!$S$2:$S$5000,0)),"")</f>
        <v/>
      </c>
      <c r="P146" s="97" t="str">
        <f>IFERROR(INDEX(EQA.CAP_Dados!P$2:P$5000,MATCH(ROW()-4,EQA.CAP_Dados!$S$2:$S$5000,0)),"")</f>
        <v/>
      </c>
      <c r="Q146" s="93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93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97" t="str">
        <f>IFERROR(INDEX(EQA.CAP_Dados!F$2:F$5000,MATCH(ROW()-4,EQA.CAP_Dados!$S$2:$S$5000,0)),"")</f>
        <v/>
      </c>
      <c r="G147" s="98" t="str">
        <f>IFERROR(INDEX(EQA.CAP_Dados!G$2:G$5000,MATCH(ROW()-4,EQA.CAP_Dados!$S$2:$S$5000,0)),"")</f>
        <v/>
      </c>
      <c r="H147" s="98" t="str">
        <f>IFERROR(INDEX(EQA.CAP_Dados!H$2:H$5000,MATCH(ROW()-4,EQA.CAP_Dados!$S$2:$S$5000,0)),"")</f>
        <v/>
      </c>
      <c r="I147" s="99" t="str">
        <f>IFERROR(INDEX(EQA.CAP_Dados!I$2:I$5000,MATCH(ROW()-4,EQA.CAP_Dados!$S$2:$S$5000,0)),"")</f>
        <v/>
      </c>
      <c r="J147" s="97" t="str">
        <f>IFERROR(INDEX(EQA.CAP_Dados!J$2:J$5000,MATCH(ROW()-4,EQA.CAP_Dados!$S$2:$S$5000,0)),"")</f>
        <v/>
      </c>
      <c r="K147" s="9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93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97" t="str">
        <f>IFERROR(INDEX(EQA.CAP_Dados!O$2:O$5000,MATCH(ROW()-4,EQA.CAP_Dados!$S$2:$S$5000,0)),"")</f>
        <v/>
      </c>
      <c r="P147" s="97" t="str">
        <f>IFERROR(INDEX(EQA.CAP_Dados!P$2:P$5000,MATCH(ROW()-4,EQA.CAP_Dados!$S$2:$S$5000,0)),"")</f>
        <v/>
      </c>
      <c r="Q147" s="93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93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97" t="str">
        <f>IFERROR(INDEX(EQA.CAP_Dados!F$2:F$5000,MATCH(ROW()-4,EQA.CAP_Dados!$S$2:$S$5000,0)),"")</f>
        <v/>
      </c>
      <c r="G148" s="98" t="str">
        <f>IFERROR(INDEX(EQA.CAP_Dados!G$2:G$5000,MATCH(ROW()-4,EQA.CAP_Dados!$S$2:$S$5000,0)),"")</f>
        <v/>
      </c>
      <c r="H148" s="98" t="str">
        <f>IFERROR(INDEX(EQA.CAP_Dados!H$2:H$5000,MATCH(ROW()-4,EQA.CAP_Dados!$S$2:$S$5000,0)),"")</f>
        <v/>
      </c>
      <c r="I148" s="99" t="str">
        <f>IFERROR(INDEX(EQA.CAP_Dados!I$2:I$5000,MATCH(ROW()-4,EQA.CAP_Dados!$S$2:$S$5000,0)),"")</f>
        <v/>
      </c>
      <c r="J148" s="97" t="str">
        <f>IFERROR(INDEX(EQA.CAP_Dados!J$2:J$5000,MATCH(ROW()-4,EQA.CAP_Dados!$S$2:$S$5000,0)),"")</f>
        <v/>
      </c>
      <c r="K148" s="9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93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97" t="str">
        <f>IFERROR(INDEX(EQA.CAP_Dados!O$2:O$5000,MATCH(ROW()-4,EQA.CAP_Dados!$S$2:$S$5000,0)),"")</f>
        <v/>
      </c>
      <c r="P148" s="97" t="str">
        <f>IFERROR(INDEX(EQA.CAP_Dados!P$2:P$5000,MATCH(ROW()-4,EQA.CAP_Dados!$S$2:$S$5000,0)),"")</f>
        <v/>
      </c>
      <c r="Q148" s="93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93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97" t="str">
        <f>IFERROR(INDEX(EQA.CAP_Dados!F$2:F$5000,MATCH(ROW()-4,EQA.CAP_Dados!$S$2:$S$5000,0)),"")</f>
        <v/>
      </c>
      <c r="G149" s="98" t="str">
        <f>IFERROR(INDEX(EQA.CAP_Dados!G$2:G$5000,MATCH(ROW()-4,EQA.CAP_Dados!$S$2:$S$5000,0)),"")</f>
        <v/>
      </c>
      <c r="H149" s="98" t="str">
        <f>IFERROR(INDEX(EQA.CAP_Dados!H$2:H$5000,MATCH(ROW()-4,EQA.CAP_Dados!$S$2:$S$5000,0)),"")</f>
        <v/>
      </c>
      <c r="I149" s="99" t="str">
        <f>IFERROR(INDEX(EQA.CAP_Dados!I$2:I$5000,MATCH(ROW()-4,EQA.CAP_Dados!$S$2:$S$5000,0)),"")</f>
        <v/>
      </c>
      <c r="J149" s="97" t="str">
        <f>IFERROR(INDEX(EQA.CAP_Dados!J$2:J$5000,MATCH(ROW()-4,EQA.CAP_Dados!$S$2:$S$5000,0)),"")</f>
        <v/>
      </c>
      <c r="K149" s="9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93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97" t="str">
        <f>IFERROR(INDEX(EQA.CAP_Dados!O$2:O$5000,MATCH(ROW()-4,EQA.CAP_Dados!$S$2:$S$5000,0)),"")</f>
        <v/>
      </c>
      <c r="P149" s="97" t="str">
        <f>IFERROR(INDEX(EQA.CAP_Dados!P$2:P$5000,MATCH(ROW()-4,EQA.CAP_Dados!$S$2:$S$5000,0)),"")</f>
        <v/>
      </c>
      <c r="Q149" s="93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93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97" t="str">
        <f>IFERROR(INDEX(EQA.CAP_Dados!F$2:F$5000,MATCH(ROW()-4,EQA.CAP_Dados!$S$2:$S$5000,0)),"")</f>
        <v/>
      </c>
      <c r="G150" s="98" t="str">
        <f>IFERROR(INDEX(EQA.CAP_Dados!G$2:G$5000,MATCH(ROW()-4,EQA.CAP_Dados!$S$2:$S$5000,0)),"")</f>
        <v/>
      </c>
      <c r="H150" s="98" t="str">
        <f>IFERROR(INDEX(EQA.CAP_Dados!H$2:H$5000,MATCH(ROW()-4,EQA.CAP_Dados!$S$2:$S$5000,0)),"")</f>
        <v/>
      </c>
      <c r="I150" s="99" t="str">
        <f>IFERROR(INDEX(EQA.CAP_Dados!I$2:I$5000,MATCH(ROW()-4,EQA.CAP_Dados!$S$2:$S$5000,0)),"")</f>
        <v/>
      </c>
      <c r="J150" s="97" t="str">
        <f>IFERROR(INDEX(EQA.CAP_Dados!J$2:J$5000,MATCH(ROW()-4,EQA.CAP_Dados!$S$2:$S$5000,0)),"")</f>
        <v/>
      </c>
      <c r="K150" s="9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93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97" t="str">
        <f>IFERROR(INDEX(EQA.CAP_Dados!O$2:O$5000,MATCH(ROW()-4,EQA.CAP_Dados!$S$2:$S$5000,0)),"")</f>
        <v/>
      </c>
      <c r="P150" s="97" t="str">
        <f>IFERROR(INDEX(EQA.CAP_Dados!P$2:P$5000,MATCH(ROW()-4,EQA.CAP_Dados!$S$2:$S$5000,0)),"")</f>
        <v/>
      </c>
      <c r="Q150" s="93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93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97" t="str">
        <f>IFERROR(INDEX(EQA.CAP_Dados!F$2:F$5000,MATCH(ROW()-4,EQA.CAP_Dados!$S$2:$S$5000,0)),"")</f>
        <v/>
      </c>
      <c r="G151" s="98" t="str">
        <f>IFERROR(INDEX(EQA.CAP_Dados!G$2:G$5000,MATCH(ROW()-4,EQA.CAP_Dados!$S$2:$S$5000,0)),"")</f>
        <v/>
      </c>
      <c r="H151" s="98" t="str">
        <f>IFERROR(INDEX(EQA.CAP_Dados!H$2:H$5000,MATCH(ROW()-4,EQA.CAP_Dados!$S$2:$S$5000,0)),"")</f>
        <v/>
      </c>
      <c r="I151" s="99" t="str">
        <f>IFERROR(INDEX(EQA.CAP_Dados!I$2:I$5000,MATCH(ROW()-4,EQA.CAP_Dados!$S$2:$S$5000,0)),"")</f>
        <v/>
      </c>
      <c r="J151" s="97" t="str">
        <f>IFERROR(INDEX(EQA.CAP_Dados!J$2:J$5000,MATCH(ROW()-4,EQA.CAP_Dados!$S$2:$S$5000,0)),"")</f>
        <v/>
      </c>
      <c r="K151" s="9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93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97" t="str">
        <f>IFERROR(INDEX(EQA.CAP_Dados!O$2:O$5000,MATCH(ROW()-4,EQA.CAP_Dados!$S$2:$S$5000,0)),"")</f>
        <v/>
      </c>
      <c r="P151" s="97" t="str">
        <f>IFERROR(INDEX(EQA.CAP_Dados!P$2:P$5000,MATCH(ROW()-4,EQA.CAP_Dados!$S$2:$S$5000,0)),"")</f>
        <v/>
      </c>
      <c r="Q151" s="93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93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97" t="str">
        <f>IFERROR(INDEX(EQA.CAP_Dados!F$2:F$5000,MATCH(ROW()-4,EQA.CAP_Dados!$S$2:$S$5000,0)),"")</f>
        <v/>
      </c>
      <c r="G152" s="98" t="str">
        <f>IFERROR(INDEX(EQA.CAP_Dados!G$2:G$5000,MATCH(ROW()-4,EQA.CAP_Dados!$S$2:$S$5000,0)),"")</f>
        <v/>
      </c>
      <c r="H152" s="98" t="str">
        <f>IFERROR(INDEX(EQA.CAP_Dados!H$2:H$5000,MATCH(ROW()-4,EQA.CAP_Dados!$S$2:$S$5000,0)),"")</f>
        <v/>
      </c>
      <c r="I152" s="99" t="str">
        <f>IFERROR(INDEX(EQA.CAP_Dados!I$2:I$5000,MATCH(ROW()-4,EQA.CAP_Dados!$S$2:$S$5000,0)),"")</f>
        <v/>
      </c>
      <c r="J152" s="97" t="str">
        <f>IFERROR(INDEX(EQA.CAP_Dados!J$2:J$5000,MATCH(ROW()-4,EQA.CAP_Dados!$S$2:$S$5000,0)),"")</f>
        <v/>
      </c>
      <c r="K152" s="9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93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97" t="str">
        <f>IFERROR(INDEX(EQA.CAP_Dados!O$2:O$5000,MATCH(ROW()-4,EQA.CAP_Dados!$S$2:$S$5000,0)),"")</f>
        <v/>
      </c>
      <c r="P152" s="97" t="str">
        <f>IFERROR(INDEX(EQA.CAP_Dados!P$2:P$5000,MATCH(ROW()-4,EQA.CAP_Dados!$S$2:$S$5000,0)),"")</f>
        <v/>
      </c>
      <c r="Q152" s="93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93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97" t="str">
        <f>IFERROR(INDEX(EQA.CAP_Dados!F$2:F$5000,MATCH(ROW()-4,EQA.CAP_Dados!$S$2:$S$5000,0)),"")</f>
        <v/>
      </c>
      <c r="G153" s="98" t="str">
        <f>IFERROR(INDEX(EQA.CAP_Dados!G$2:G$5000,MATCH(ROW()-4,EQA.CAP_Dados!$S$2:$S$5000,0)),"")</f>
        <v/>
      </c>
      <c r="H153" s="98" t="str">
        <f>IFERROR(INDEX(EQA.CAP_Dados!H$2:H$5000,MATCH(ROW()-4,EQA.CAP_Dados!$S$2:$S$5000,0)),"")</f>
        <v/>
      </c>
      <c r="I153" s="99" t="str">
        <f>IFERROR(INDEX(EQA.CAP_Dados!I$2:I$5000,MATCH(ROW()-4,EQA.CAP_Dados!$S$2:$S$5000,0)),"")</f>
        <v/>
      </c>
      <c r="J153" s="97" t="str">
        <f>IFERROR(INDEX(EQA.CAP_Dados!J$2:J$5000,MATCH(ROW()-4,EQA.CAP_Dados!$S$2:$S$5000,0)),"")</f>
        <v/>
      </c>
      <c r="K153" s="9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93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97" t="str">
        <f>IFERROR(INDEX(EQA.CAP_Dados!O$2:O$5000,MATCH(ROW()-4,EQA.CAP_Dados!$S$2:$S$5000,0)),"")</f>
        <v/>
      </c>
      <c r="P153" s="97" t="str">
        <f>IFERROR(INDEX(EQA.CAP_Dados!P$2:P$5000,MATCH(ROW()-4,EQA.CAP_Dados!$S$2:$S$5000,0)),"")</f>
        <v/>
      </c>
      <c r="Q153" s="93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93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97" t="str">
        <f>IFERROR(INDEX(EQA.CAP_Dados!F$2:F$5000,MATCH(ROW()-4,EQA.CAP_Dados!$S$2:$S$5000,0)),"")</f>
        <v/>
      </c>
      <c r="G154" s="98" t="str">
        <f>IFERROR(INDEX(EQA.CAP_Dados!G$2:G$5000,MATCH(ROW()-4,EQA.CAP_Dados!$S$2:$S$5000,0)),"")</f>
        <v/>
      </c>
      <c r="H154" s="98" t="str">
        <f>IFERROR(INDEX(EQA.CAP_Dados!H$2:H$5000,MATCH(ROW()-4,EQA.CAP_Dados!$S$2:$S$5000,0)),"")</f>
        <v/>
      </c>
      <c r="I154" s="99" t="str">
        <f>IFERROR(INDEX(EQA.CAP_Dados!I$2:I$5000,MATCH(ROW()-4,EQA.CAP_Dados!$S$2:$S$5000,0)),"")</f>
        <v/>
      </c>
      <c r="J154" s="97" t="str">
        <f>IFERROR(INDEX(EQA.CAP_Dados!J$2:J$5000,MATCH(ROW()-4,EQA.CAP_Dados!$S$2:$S$5000,0)),"")</f>
        <v/>
      </c>
      <c r="K154" s="9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93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97" t="str">
        <f>IFERROR(INDEX(EQA.CAP_Dados!O$2:O$5000,MATCH(ROW()-4,EQA.CAP_Dados!$S$2:$S$5000,0)),"")</f>
        <v/>
      </c>
      <c r="P154" s="97" t="str">
        <f>IFERROR(INDEX(EQA.CAP_Dados!P$2:P$5000,MATCH(ROW()-4,EQA.CAP_Dados!$S$2:$S$5000,0)),"")</f>
        <v/>
      </c>
      <c r="Q154" s="93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93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97" t="str">
        <f>IFERROR(INDEX(EQA.CAP_Dados!F$2:F$5000,MATCH(ROW()-4,EQA.CAP_Dados!$S$2:$S$5000,0)),"")</f>
        <v/>
      </c>
      <c r="G155" s="98" t="str">
        <f>IFERROR(INDEX(EQA.CAP_Dados!G$2:G$5000,MATCH(ROW()-4,EQA.CAP_Dados!$S$2:$S$5000,0)),"")</f>
        <v/>
      </c>
      <c r="H155" s="98" t="str">
        <f>IFERROR(INDEX(EQA.CAP_Dados!H$2:H$5000,MATCH(ROW()-4,EQA.CAP_Dados!$S$2:$S$5000,0)),"")</f>
        <v/>
      </c>
      <c r="I155" s="99" t="str">
        <f>IFERROR(INDEX(EQA.CAP_Dados!I$2:I$5000,MATCH(ROW()-4,EQA.CAP_Dados!$S$2:$S$5000,0)),"")</f>
        <v/>
      </c>
      <c r="J155" s="97" t="str">
        <f>IFERROR(INDEX(EQA.CAP_Dados!J$2:J$5000,MATCH(ROW()-4,EQA.CAP_Dados!$S$2:$S$5000,0)),"")</f>
        <v/>
      </c>
      <c r="K155" s="9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93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97" t="str">
        <f>IFERROR(INDEX(EQA.CAP_Dados!O$2:O$5000,MATCH(ROW()-4,EQA.CAP_Dados!$S$2:$S$5000,0)),"")</f>
        <v/>
      </c>
      <c r="P155" s="97" t="str">
        <f>IFERROR(INDEX(EQA.CAP_Dados!P$2:P$5000,MATCH(ROW()-4,EQA.CAP_Dados!$S$2:$S$5000,0)),"")</f>
        <v/>
      </c>
      <c r="Q155" s="93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93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97" t="str">
        <f>IFERROR(INDEX(EQA.CAP_Dados!F$2:F$5000,MATCH(ROW()-4,EQA.CAP_Dados!$S$2:$S$5000,0)),"")</f>
        <v/>
      </c>
      <c r="G156" s="98" t="str">
        <f>IFERROR(INDEX(EQA.CAP_Dados!G$2:G$5000,MATCH(ROW()-4,EQA.CAP_Dados!$S$2:$S$5000,0)),"")</f>
        <v/>
      </c>
      <c r="H156" s="98" t="str">
        <f>IFERROR(INDEX(EQA.CAP_Dados!H$2:H$5000,MATCH(ROW()-4,EQA.CAP_Dados!$S$2:$S$5000,0)),"")</f>
        <v/>
      </c>
      <c r="I156" s="99" t="str">
        <f>IFERROR(INDEX(EQA.CAP_Dados!I$2:I$5000,MATCH(ROW()-4,EQA.CAP_Dados!$S$2:$S$5000,0)),"")</f>
        <v/>
      </c>
      <c r="J156" s="97" t="str">
        <f>IFERROR(INDEX(EQA.CAP_Dados!J$2:J$5000,MATCH(ROW()-4,EQA.CAP_Dados!$S$2:$S$5000,0)),"")</f>
        <v/>
      </c>
      <c r="K156" s="9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93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97" t="str">
        <f>IFERROR(INDEX(EQA.CAP_Dados!O$2:O$5000,MATCH(ROW()-4,EQA.CAP_Dados!$S$2:$S$5000,0)),"")</f>
        <v/>
      </c>
      <c r="P156" s="97" t="str">
        <f>IFERROR(INDEX(EQA.CAP_Dados!P$2:P$5000,MATCH(ROW()-4,EQA.CAP_Dados!$S$2:$S$5000,0)),"")</f>
        <v/>
      </c>
      <c r="Q156" s="93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93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97" t="str">
        <f>IFERROR(INDEX(EQA.CAP_Dados!F$2:F$5000,MATCH(ROW()-4,EQA.CAP_Dados!$S$2:$S$5000,0)),"")</f>
        <v/>
      </c>
      <c r="G157" s="98" t="str">
        <f>IFERROR(INDEX(EQA.CAP_Dados!G$2:G$5000,MATCH(ROW()-4,EQA.CAP_Dados!$S$2:$S$5000,0)),"")</f>
        <v/>
      </c>
      <c r="H157" s="98" t="str">
        <f>IFERROR(INDEX(EQA.CAP_Dados!H$2:H$5000,MATCH(ROW()-4,EQA.CAP_Dados!$S$2:$S$5000,0)),"")</f>
        <v/>
      </c>
      <c r="I157" s="99" t="str">
        <f>IFERROR(INDEX(EQA.CAP_Dados!I$2:I$5000,MATCH(ROW()-4,EQA.CAP_Dados!$S$2:$S$5000,0)),"")</f>
        <v/>
      </c>
      <c r="J157" s="97" t="str">
        <f>IFERROR(INDEX(EQA.CAP_Dados!J$2:J$5000,MATCH(ROW()-4,EQA.CAP_Dados!$S$2:$S$5000,0)),"")</f>
        <v/>
      </c>
      <c r="K157" s="9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93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97" t="str">
        <f>IFERROR(INDEX(EQA.CAP_Dados!O$2:O$5000,MATCH(ROW()-4,EQA.CAP_Dados!$S$2:$S$5000,0)),"")</f>
        <v/>
      </c>
      <c r="P157" s="97" t="str">
        <f>IFERROR(INDEX(EQA.CAP_Dados!P$2:P$5000,MATCH(ROW()-4,EQA.CAP_Dados!$S$2:$S$5000,0)),"")</f>
        <v/>
      </c>
      <c r="Q157" s="93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93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97" t="str">
        <f>IFERROR(INDEX(EQA.CAP_Dados!F$2:F$5000,MATCH(ROW()-4,EQA.CAP_Dados!$S$2:$S$5000,0)),"")</f>
        <v/>
      </c>
      <c r="G158" s="98" t="str">
        <f>IFERROR(INDEX(EQA.CAP_Dados!G$2:G$5000,MATCH(ROW()-4,EQA.CAP_Dados!$S$2:$S$5000,0)),"")</f>
        <v/>
      </c>
      <c r="H158" s="98" t="str">
        <f>IFERROR(INDEX(EQA.CAP_Dados!H$2:H$5000,MATCH(ROW()-4,EQA.CAP_Dados!$S$2:$S$5000,0)),"")</f>
        <v/>
      </c>
      <c r="I158" s="99" t="str">
        <f>IFERROR(INDEX(EQA.CAP_Dados!I$2:I$5000,MATCH(ROW()-4,EQA.CAP_Dados!$S$2:$S$5000,0)),"")</f>
        <v/>
      </c>
      <c r="J158" s="97" t="str">
        <f>IFERROR(INDEX(EQA.CAP_Dados!J$2:J$5000,MATCH(ROW()-4,EQA.CAP_Dados!$S$2:$S$5000,0)),"")</f>
        <v/>
      </c>
      <c r="K158" s="9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93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97" t="str">
        <f>IFERROR(INDEX(EQA.CAP_Dados!O$2:O$5000,MATCH(ROW()-4,EQA.CAP_Dados!$S$2:$S$5000,0)),"")</f>
        <v/>
      </c>
      <c r="P158" s="97" t="str">
        <f>IFERROR(INDEX(EQA.CAP_Dados!P$2:P$5000,MATCH(ROW()-4,EQA.CAP_Dados!$S$2:$S$5000,0)),"")</f>
        <v/>
      </c>
      <c r="Q158" s="93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93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97" t="str">
        <f>IFERROR(INDEX(EQA.CAP_Dados!F$2:F$5000,MATCH(ROW()-4,EQA.CAP_Dados!$S$2:$S$5000,0)),"")</f>
        <v/>
      </c>
      <c r="G159" s="98" t="str">
        <f>IFERROR(INDEX(EQA.CAP_Dados!G$2:G$5000,MATCH(ROW()-4,EQA.CAP_Dados!$S$2:$S$5000,0)),"")</f>
        <v/>
      </c>
      <c r="H159" s="98" t="str">
        <f>IFERROR(INDEX(EQA.CAP_Dados!H$2:H$5000,MATCH(ROW()-4,EQA.CAP_Dados!$S$2:$S$5000,0)),"")</f>
        <v/>
      </c>
      <c r="I159" s="99" t="str">
        <f>IFERROR(INDEX(EQA.CAP_Dados!I$2:I$5000,MATCH(ROW()-4,EQA.CAP_Dados!$S$2:$S$5000,0)),"")</f>
        <v/>
      </c>
      <c r="J159" s="97" t="str">
        <f>IFERROR(INDEX(EQA.CAP_Dados!J$2:J$5000,MATCH(ROW()-4,EQA.CAP_Dados!$S$2:$S$5000,0)),"")</f>
        <v/>
      </c>
      <c r="K159" s="9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93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97" t="str">
        <f>IFERROR(INDEX(EQA.CAP_Dados!O$2:O$5000,MATCH(ROW()-4,EQA.CAP_Dados!$S$2:$S$5000,0)),"")</f>
        <v/>
      </c>
      <c r="P159" s="97" t="str">
        <f>IFERROR(INDEX(EQA.CAP_Dados!P$2:P$5000,MATCH(ROW()-4,EQA.CAP_Dados!$S$2:$S$5000,0)),"")</f>
        <v/>
      </c>
      <c r="Q159" s="93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93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97" t="str">
        <f>IFERROR(INDEX(EQA.CAP_Dados!F$2:F$5000,MATCH(ROW()-4,EQA.CAP_Dados!$S$2:$S$5000,0)),"")</f>
        <v/>
      </c>
      <c r="G160" s="98" t="str">
        <f>IFERROR(INDEX(EQA.CAP_Dados!G$2:G$5000,MATCH(ROW()-4,EQA.CAP_Dados!$S$2:$S$5000,0)),"")</f>
        <v/>
      </c>
      <c r="H160" s="98" t="str">
        <f>IFERROR(INDEX(EQA.CAP_Dados!H$2:H$5000,MATCH(ROW()-4,EQA.CAP_Dados!$S$2:$S$5000,0)),"")</f>
        <v/>
      </c>
      <c r="I160" s="99" t="str">
        <f>IFERROR(INDEX(EQA.CAP_Dados!I$2:I$5000,MATCH(ROW()-4,EQA.CAP_Dados!$S$2:$S$5000,0)),"")</f>
        <v/>
      </c>
      <c r="J160" s="97" t="str">
        <f>IFERROR(INDEX(EQA.CAP_Dados!J$2:J$5000,MATCH(ROW()-4,EQA.CAP_Dados!$S$2:$S$5000,0)),"")</f>
        <v/>
      </c>
      <c r="K160" s="9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93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97" t="str">
        <f>IFERROR(INDEX(EQA.CAP_Dados!O$2:O$5000,MATCH(ROW()-4,EQA.CAP_Dados!$S$2:$S$5000,0)),"")</f>
        <v/>
      </c>
      <c r="P160" s="97" t="str">
        <f>IFERROR(INDEX(EQA.CAP_Dados!P$2:P$5000,MATCH(ROW()-4,EQA.CAP_Dados!$S$2:$S$5000,0)),"")</f>
        <v/>
      </c>
      <c r="Q160" s="93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93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97" t="str">
        <f>IFERROR(INDEX(EQA.CAP_Dados!F$2:F$5000,MATCH(ROW()-4,EQA.CAP_Dados!$S$2:$S$5000,0)),"")</f>
        <v/>
      </c>
      <c r="G161" s="98" t="str">
        <f>IFERROR(INDEX(EQA.CAP_Dados!G$2:G$5000,MATCH(ROW()-4,EQA.CAP_Dados!$S$2:$S$5000,0)),"")</f>
        <v/>
      </c>
      <c r="H161" s="98" t="str">
        <f>IFERROR(INDEX(EQA.CAP_Dados!H$2:H$5000,MATCH(ROW()-4,EQA.CAP_Dados!$S$2:$S$5000,0)),"")</f>
        <v/>
      </c>
      <c r="I161" s="99" t="str">
        <f>IFERROR(INDEX(EQA.CAP_Dados!I$2:I$5000,MATCH(ROW()-4,EQA.CAP_Dados!$S$2:$S$5000,0)),"")</f>
        <v/>
      </c>
      <c r="J161" s="97" t="str">
        <f>IFERROR(INDEX(EQA.CAP_Dados!J$2:J$5000,MATCH(ROW()-4,EQA.CAP_Dados!$S$2:$S$5000,0)),"")</f>
        <v/>
      </c>
      <c r="K161" s="9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93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97" t="str">
        <f>IFERROR(INDEX(EQA.CAP_Dados!O$2:O$5000,MATCH(ROW()-4,EQA.CAP_Dados!$S$2:$S$5000,0)),"")</f>
        <v/>
      </c>
      <c r="P161" s="97" t="str">
        <f>IFERROR(INDEX(EQA.CAP_Dados!P$2:P$5000,MATCH(ROW()-4,EQA.CAP_Dados!$S$2:$S$5000,0)),"")</f>
        <v/>
      </c>
      <c r="Q161" s="93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93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97" t="str">
        <f>IFERROR(INDEX(EQA.CAP_Dados!F$2:F$5000,MATCH(ROW()-4,EQA.CAP_Dados!$S$2:$S$5000,0)),"")</f>
        <v/>
      </c>
      <c r="G162" s="98" t="str">
        <f>IFERROR(INDEX(EQA.CAP_Dados!G$2:G$5000,MATCH(ROW()-4,EQA.CAP_Dados!$S$2:$S$5000,0)),"")</f>
        <v/>
      </c>
      <c r="H162" s="98" t="str">
        <f>IFERROR(INDEX(EQA.CAP_Dados!H$2:H$5000,MATCH(ROW()-4,EQA.CAP_Dados!$S$2:$S$5000,0)),"")</f>
        <v/>
      </c>
      <c r="I162" s="99" t="str">
        <f>IFERROR(INDEX(EQA.CAP_Dados!I$2:I$5000,MATCH(ROW()-4,EQA.CAP_Dados!$S$2:$S$5000,0)),"")</f>
        <v/>
      </c>
      <c r="J162" s="97" t="str">
        <f>IFERROR(INDEX(EQA.CAP_Dados!J$2:J$5000,MATCH(ROW()-4,EQA.CAP_Dados!$S$2:$S$5000,0)),"")</f>
        <v/>
      </c>
      <c r="K162" s="9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93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97" t="str">
        <f>IFERROR(INDEX(EQA.CAP_Dados!O$2:O$5000,MATCH(ROW()-4,EQA.CAP_Dados!$S$2:$S$5000,0)),"")</f>
        <v/>
      </c>
      <c r="P162" s="97" t="str">
        <f>IFERROR(INDEX(EQA.CAP_Dados!P$2:P$5000,MATCH(ROW()-4,EQA.CAP_Dados!$S$2:$S$5000,0)),"")</f>
        <v/>
      </c>
      <c r="Q162" s="93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93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97" t="str">
        <f>IFERROR(INDEX(EQA.CAP_Dados!F$2:F$5000,MATCH(ROW()-4,EQA.CAP_Dados!$S$2:$S$5000,0)),"")</f>
        <v/>
      </c>
      <c r="G163" s="98" t="str">
        <f>IFERROR(INDEX(EQA.CAP_Dados!G$2:G$5000,MATCH(ROW()-4,EQA.CAP_Dados!$S$2:$S$5000,0)),"")</f>
        <v/>
      </c>
      <c r="H163" s="98" t="str">
        <f>IFERROR(INDEX(EQA.CAP_Dados!H$2:H$5000,MATCH(ROW()-4,EQA.CAP_Dados!$S$2:$S$5000,0)),"")</f>
        <v/>
      </c>
      <c r="I163" s="99" t="str">
        <f>IFERROR(INDEX(EQA.CAP_Dados!I$2:I$5000,MATCH(ROW()-4,EQA.CAP_Dados!$S$2:$S$5000,0)),"")</f>
        <v/>
      </c>
      <c r="J163" s="97" t="str">
        <f>IFERROR(INDEX(EQA.CAP_Dados!J$2:J$5000,MATCH(ROW()-4,EQA.CAP_Dados!$S$2:$S$5000,0)),"")</f>
        <v/>
      </c>
      <c r="K163" s="9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93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97" t="str">
        <f>IFERROR(INDEX(EQA.CAP_Dados!O$2:O$5000,MATCH(ROW()-4,EQA.CAP_Dados!$S$2:$S$5000,0)),"")</f>
        <v/>
      </c>
      <c r="P163" s="97" t="str">
        <f>IFERROR(INDEX(EQA.CAP_Dados!P$2:P$5000,MATCH(ROW()-4,EQA.CAP_Dados!$S$2:$S$5000,0)),"")</f>
        <v/>
      </c>
      <c r="Q163" s="93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93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97" t="str">
        <f>IFERROR(INDEX(EQA.CAP_Dados!F$2:F$5000,MATCH(ROW()-4,EQA.CAP_Dados!$S$2:$S$5000,0)),"")</f>
        <v/>
      </c>
      <c r="G164" s="98" t="str">
        <f>IFERROR(INDEX(EQA.CAP_Dados!G$2:G$5000,MATCH(ROW()-4,EQA.CAP_Dados!$S$2:$S$5000,0)),"")</f>
        <v/>
      </c>
      <c r="H164" s="98" t="str">
        <f>IFERROR(INDEX(EQA.CAP_Dados!H$2:H$5000,MATCH(ROW()-4,EQA.CAP_Dados!$S$2:$S$5000,0)),"")</f>
        <v/>
      </c>
      <c r="I164" s="99" t="str">
        <f>IFERROR(INDEX(EQA.CAP_Dados!I$2:I$5000,MATCH(ROW()-4,EQA.CAP_Dados!$S$2:$S$5000,0)),"")</f>
        <v/>
      </c>
      <c r="J164" s="97" t="str">
        <f>IFERROR(INDEX(EQA.CAP_Dados!J$2:J$5000,MATCH(ROW()-4,EQA.CAP_Dados!$S$2:$S$5000,0)),"")</f>
        <v/>
      </c>
      <c r="K164" s="9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93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97" t="str">
        <f>IFERROR(INDEX(EQA.CAP_Dados!O$2:O$5000,MATCH(ROW()-4,EQA.CAP_Dados!$S$2:$S$5000,0)),"")</f>
        <v/>
      </c>
      <c r="P164" s="97" t="str">
        <f>IFERROR(INDEX(EQA.CAP_Dados!P$2:P$5000,MATCH(ROW()-4,EQA.CAP_Dados!$S$2:$S$5000,0)),"")</f>
        <v/>
      </c>
      <c r="Q164" s="93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93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97" t="str">
        <f>IFERROR(INDEX(EQA.CAP_Dados!F$2:F$5000,MATCH(ROW()-4,EQA.CAP_Dados!$S$2:$S$5000,0)),"")</f>
        <v/>
      </c>
      <c r="G165" s="98" t="str">
        <f>IFERROR(INDEX(EQA.CAP_Dados!G$2:G$5000,MATCH(ROW()-4,EQA.CAP_Dados!$S$2:$S$5000,0)),"")</f>
        <v/>
      </c>
      <c r="H165" s="98" t="str">
        <f>IFERROR(INDEX(EQA.CAP_Dados!H$2:H$5000,MATCH(ROW()-4,EQA.CAP_Dados!$S$2:$S$5000,0)),"")</f>
        <v/>
      </c>
      <c r="I165" s="99" t="str">
        <f>IFERROR(INDEX(EQA.CAP_Dados!I$2:I$5000,MATCH(ROW()-4,EQA.CAP_Dados!$S$2:$S$5000,0)),"")</f>
        <v/>
      </c>
      <c r="J165" s="97" t="str">
        <f>IFERROR(INDEX(EQA.CAP_Dados!J$2:J$5000,MATCH(ROW()-4,EQA.CAP_Dados!$S$2:$S$5000,0)),"")</f>
        <v/>
      </c>
      <c r="K165" s="9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93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97" t="str">
        <f>IFERROR(INDEX(EQA.CAP_Dados!O$2:O$5000,MATCH(ROW()-4,EQA.CAP_Dados!$S$2:$S$5000,0)),"")</f>
        <v/>
      </c>
      <c r="P165" s="97" t="str">
        <f>IFERROR(INDEX(EQA.CAP_Dados!P$2:P$5000,MATCH(ROW()-4,EQA.CAP_Dados!$S$2:$S$5000,0)),"")</f>
        <v/>
      </c>
      <c r="Q165" s="93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93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97" t="str">
        <f>IFERROR(INDEX(EQA.CAP_Dados!F$2:F$5000,MATCH(ROW()-4,EQA.CAP_Dados!$S$2:$S$5000,0)),"")</f>
        <v/>
      </c>
      <c r="G166" s="98" t="str">
        <f>IFERROR(INDEX(EQA.CAP_Dados!G$2:G$5000,MATCH(ROW()-4,EQA.CAP_Dados!$S$2:$S$5000,0)),"")</f>
        <v/>
      </c>
      <c r="H166" s="98" t="str">
        <f>IFERROR(INDEX(EQA.CAP_Dados!H$2:H$5000,MATCH(ROW()-4,EQA.CAP_Dados!$S$2:$S$5000,0)),"")</f>
        <v/>
      </c>
      <c r="I166" s="99" t="str">
        <f>IFERROR(INDEX(EQA.CAP_Dados!I$2:I$5000,MATCH(ROW()-4,EQA.CAP_Dados!$S$2:$S$5000,0)),"")</f>
        <v/>
      </c>
      <c r="J166" s="97" t="str">
        <f>IFERROR(INDEX(EQA.CAP_Dados!J$2:J$5000,MATCH(ROW()-4,EQA.CAP_Dados!$S$2:$S$5000,0)),"")</f>
        <v/>
      </c>
      <c r="K166" s="9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93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97" t="str">
        <f>IFERROR(INDEX(EQA.CAP_Dados!O$2:O$5000,MATCH(ROW()-4,EQA.CAP_Dados!$S$2:$S$5000,0)),"")</f>
        <v/>
      </c>
      <c r="P166" s="97" t="str">
        <f>IFERROR(INDEX(EQA.CAP_Dados!P$2:P$5000,MATCH(ROW()-4,EQA.CAP_Dados!$S$2:$S$5000,0)),"")</f>
        <v/>
      </c>
      <c r="Q166" s="93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93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97" t="str">
        <f>IFERROR(INDEX(EQA.CAP_Dados!F$2:F$5000,MATCH(ROW()-4,EQA.CAP_Dados!$S$2:$S$5000,0)),"")</f>
        <v/>
      </c>
      <c r="G167" s="98" t="str">
        <f>IFERROR(INDEX(EQA.CAP_Dados!G$2:G$5000,MATCH(ROW()-4,EQA.CAP_Dados!$S$2:$S$5000,0)),"")</f>
        <v/>
      </c>
      <c r="H167" s="98" t="str">
        <f>IFERROR(INDEX(EQA.CAP_Dados!H$2:H$5000,MATCH(ROW()-4,EQA.CAP_Dados!$S$2:$S$5000,0)),"")</f>
        <v/>
      </c>
      <c r="I167" s="99" t="str">
        <f>IFERROR(INDEX(EQA.CAP_Dados!I$2:I$5000,MATCH(ROW()-4,EQA.CAP_Dados!$S$2:$S$5000,0)),"")</f>
        <v/>
      </c>
      <c r="J167" s="97" t="str">
        <f>IFERROR(INDEX(EQA.CAP_Dados!J$2:J$5000,MATCH(ROW()-4,EQA.CAP_Dados!$S$2:$S$5000,0)),"")</f>
        <v/>
      </c>
      <c r="K167" s="9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93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97" t="str">
        <f>IFERROR(INDEX(EQA.CAP_Dados!O$2:O$5000,MATCH(ROW()-4,EQA.CAP_Dados!$S$2:$S$5000,0)),"")</f>
        <v/>
      </c>
      <c r="P167" s="97" t="str">
        <f>IFERROR(INDEX(EQA.CAP_Dados!P$2:P$5000,MATCH(ROW()-4,EQA.CAP_Dados!$S$2:$S$5000,0)),"")</f>
        <v/>
      </c>
      <c r="Q167" s="93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93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97" t="str">
        <f>IFERROR(INDEX(EQA.CAP_Dados!F$2:F$5000,MATCH(ROW()-4,EQA.CAP_Dados!$S$2:$S$5000,0)),"")</f>
        <v/>
      </c>
      <c r="G168" s="98" t="str">
        <f>IFERROR(INDEX(EQA.CAP_Dados!G$2:G$5000,MATCH(ROW()-4,EQA.CAP_Dados!$S$2:$S$5000,0)),"")</f>
        <v/>
      </c>
      <c r="H168" s="98" t="str">
        <f>IFERROR(INDEX(EQA.CAP_Dados!H$2:H$5000,MATCH(ROW()-4,EQA.CAP_Dados!$S$2:$S$5000,0)),"")</f>
        <v/>
      </c>
      <c r="I168" s="99" t="str">
        <f>IFERROR(INDEX(EQA.CAP_Dados!I$2:I$5000,MATCH(ROW()-4,EQA.CAP_Dados!$S$2:$S$5000,0)),"")</f>
        <v/>
      </c>
      <c r="J168" s="97" t="str">
        <f>IFERROR(INDEX(EQA.CAP_Dados!J$2:J$5000,MATCH(ROW()-4,EQA.CAP_Dados!$S$2:$S$5000,0)),"")</f>
        <v/>
      </c>
      <c r="K168" s="9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93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97" t="str">
        <f>IFERROR(INDEX(EQA.CAP_Dados!O$2:O$5000,MATCH(ROW()-4,EQA.CAP_Dados!$S$2:$S$5000,0)),"")</f>
        <v/>
      </c>
      <c r="P168" s="97" t="str">
        <f>IFERROR(INDEX(EQA.CAP_Dados!P$2:P$5000,MATCH(ROW()-4,EQA.CAP_Dados!$S$2:$S$5000,0)),"")</f>
        <v/>
      </c>
      <c r="Q168" s="93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93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97" t="str">
        <f>IFERROR(INDEX(EQA.CAP_Dados!F$2:F$5000,MATCH(ROW()-4,EQA.CAP_Dados!$S$2:$S$5000,0)),"")</f>
        <v/>
      </c>
      <c r="G169" s="98" t="str">
        <f>IFERROR(INDEX(EQA.CAP_Dados!G$2:G$5000,MATCH(ROW()-4,EQA.CAP_Dados!$S$2:$S$5000,0)),"")</f>
        <v/>
      </c>
      <c r="H169" s="98" t="str">
        <f>IFERROR(INDEX(EQA.CAP_Dados!H$2:H$5000,MATCH(ROW()-4,EQA.CAP_Dados!$S$2:$S$5000,0)),"")</f>
        <v/>
      </c>
      <c r="I169" s="99" t="str">
        <f>IFERROR(INDEX(EQA.CAP_Dados!I$2:I$5000,MATCH(ROW()-4,EQA.CAP_Dados!$S$2:$S$5000,0)),"")</f>
        <v/>
      </c>
      <c r="J169" s="97" t="str">
        <f>IFERROR(INDEX(EQA.CAP_Dados!J$2:J$5000,MATCH(ROW()-4,EQA.CAP_Dados!$S$2:$S$5000,0)),"")</f>
        <v/>
      </c>
      <c r="K169" s="9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93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97" t="str">
        <f>IFERROR(INDEX(EQA.CAP_Dados!O$2:O$5000,MATCH(ROW()-4,EQA.CAP_Dados!$S$2:$S$5000,0)),"")</f>
        <v/>
      </c>
      <c r="P169" s="97" t="str">
        <f>IFERROR(INDEX(EQA.CAP_Dados!P$2:P$5000,MATCH(ROW()-4,EQA.CAP_Dados!$S$2:$S$5000,0)),"")</f>
        <v/>
      </c>
      <c r="Q169" s="93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93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97" t="str">
        <f>IFERROR(INDEX(EQA.CAP_Dados!F$2:F$5000,MATCH(ROW()-4,EQA.CAP_Dados!$S$2:$S$5000,0)),"")</f>
        <v/>
      </c>
      <c r="G170" s="98" t="str">
        <f>IFERROR(INDEX(EQA.CAP_Dados!G$2:G$5000,MATCH(ROW()-4,EQA.CAP_Dados!$S$2:$S$5000,0)),"")</f>
        <v/>
      </c>
      <c r="H170" s="98" t="str">
        <f>IFERROR(INDEX(EQA.CAP_Dados!H$2:H$5000,MATCH(ROW()-4,EQA.CAP_Dados!$S$2:$S$5000,0)),"")</f>
        <v/>
      </c>
      <c r="I170" s="99" t="str">
        <f>IFERROR(INDEX(EQA.CAP_Dados!I$2:I$5000,MATCH(ROW()-4,EQA.CAP_Dados!$S$2:$S$5000,0)),"")</f>
        <v/>
      </c>
      <c r="J170" s="97" t="str">
        <f>IFERROR(INDEX(EQA.CAP_Dados!J$2:J$5000,MATCH(ROW()-4,EQA.CAP_Dados!$S$2:$S$5000,0)),"")</f>
        <v/>
      </c>
      <c r="K170" s="9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93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97" t="str">
        <f>IFERROR(INDEX(EQA.CAP_Dados!O$2:O$5000,MATCH(ROW()-4,EQA.CAP_Dados!$S$2:$S$5000,0)),"")</f>
        <v/>
      </c>
      <c r="P170" s="97" t="str">
        <f>IFERROR(INDEX(EQA.CAP_Dados!P$2:P$5000,MATCH(ROW()-4,EQA.CAP_Dados!$S$2:$S$5000,0)),"")</f>
        <v/>
      </c>
      <c r="Q170" s="93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93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97" t="str">
        <f>IFERROR(INDEX(EQA.CAP_Dados!F$2:F$5000,MATCH(ROW()-4,EQA.CAP_Dados!$S$2:$S$5000,0)),"")</f>
        <v/>
      </c>
      <c r="G171" s="98" t="str">
        <f>IFERROR(INDEX(EQA.CAP_Dados!G$2:G$5000,MATCH(ROW()-4,EQA.CAP_Dados!$S$2:$S$5000,0)),"")</f>
        <v/>
      </c>
      <c r="H171" s="98" t="str">
        <f>IFERROR(INDEX(EQA.CAP_Dados!H$2:H$5000,MATCH(ROW()-4,EQA.CAP_Dados!$S$2:$S$5000,0)),"")</f>
        <v/>
      </c>
      <c r="I171" s="99" t="str">
        <f>IFERROR(INDEX(EQA.CAP_Dados!I$2:I$5000,MATCH(ROW()-4,EQA.CAP_Dados!$S$2:$S$5000,0)),"")</f>
        <v/>
      </c>
      <c r="J171" s="97" t="str">
        <f>IFERROR(INDEX(EQA.CAP_Dados!J$2:J$5000,MATCH(ROW()-4,EQA.CAP_Dados!$S$2:$S$5000,0)),"")</f>
        <v/>
      </c>
      <c r="K171" s="9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93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97" t="str">
        <f>IFERROR(INDEX(EQA.CAP_Dados!O$2:O$5000,MATCH(ROW()-4,EQA.CAP_Dados!$S$2:$S$5000,0)),"")</f>
        <v/>
      </c>
      <c r="P171" s="97" t="str">
        <f>IFERROR(INDEX(EQA.CAP_Dados!P$2:P$5000,MATCH(ROW()-4,EQA.CAP_Dados!$S$2:$S$5000,0)),"")</f>
        <v/>
      </c>
      <c r="Q171" s="93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93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97" t="str">
        <f>IFERROR(INDEX(EQA.CAP_Dados!F$2:F$5000,MATCH(ROW()-4,EQA.CAP_Dados!$S$2:$S$5000,0)),"")</f>
        <v/>
      </c>
      <c r="G172" s="98" t="str">
        <f>IFERROR(INDEX(EQA.CAP_Dados!G$2:G$5000,MATCH(ROW()-4,EQA.CAP_Dados!$S$2:$S$5000,0)),"")</f>
        <v/>
      </c>
      <c r="H172" s="98" t="str">
        <f>IFERROR(INDEX(EQA.CAP_Dados!H$2:H$5000,MATCH(ROW()-4,EQA.CAP_Dados!$S$2:$S$5000,0)),"")</f>
        <v/>
      </c>
      <c r="I172" s="99" t="str">
        <f>IFERROR(INDEX(EQA.CAP_Dados!I$2:I$5000,MATCH(ROW()-4,EQA.CAP_Dados!$S$2:$S$5000,0)),"")</f>
        <v/>
      </c>
      <c r="J172" s="97" t="str">
        <f>IFERROR(INDEX(EQA.CAP_Dados!J$2:J$5000,MATCH(ROW()-4,EQA.CAP_Dados!$S$2:$S$5000,0)),"")</f>
        <v/>
      </c>
      <c r="K172" s="9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93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97" t="str">
        <f>IFERROR(INDEX(EQA.CAP_Dados!O$2:O$5000,MATCH(ROW()-4,EQA.CAP_Dados!$S$2:$S$5000,0)),"")</f>
        <v/>
      </c>
      <c r="P172" s="97" t="str">
        <f>IFERROR(INDEX(EQA.CAP_Dados!P$2:P$5000,MATCH(ROW()-4,EQA.CAP_Dados!$S$2:$S$5000,0)),"")</f>
        <v/>
      </c>
      <c r="Q172" s="93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93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97" t="str">
        <f>IFERROR(INDEX(EQA.CAP_Dados!F$2:F$5000,MATCH(ROW()-4,EQA.CAP_Dados!$S$2:$S$5000,0)),"")</f>
        <v/>
      </c>
      <c r="G173" s="98" t="str">
        <f>IFERROR(INDEX(EQA.CAP_Dados!G$2:G$5000,MATCH(ROW()-4,EQA.CAP_Dados!$S$2:$S$5000,0)),"")</f>
        <v/>
      </c>
      <c r="H173" s="98" t="str">
        <f>IFERROR(INDEX(EQA.CAP_Dados!H$2:H$5000,MATCH(ROW()-4,EQA.CAP_Dados!$S$2:$S$5000,0)),"")</f>
        <v/>
      </c>
      <c r="I173" s="99" t="str">
        <f>IFERROR(INDEX(EQA.CAP_Dados!I$2:I$5000,MATCH(ROW()-4,EQA.CAP_Dados!$S$2:$S$5000,0)),"")</f>
        <v/>
      </c>
      <c r="J173" s="97" t="str">
        <f>IFERROR(INDEX(EQA.CAP_Dados!J$2:J$5000,MATCH(ROW()-4,EQA.CAP_Dados!$S$2:$S$5000,0)),"")</f>
        <v/>
      </c>
      <c r="K173" s="9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93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97" t="str">
        <f>IFERROR(INDEX(EQA.CAP_Dados!O$2:O$5000,MATCH(ROW()-4,EQA.CAP_Dados!$S$2:$S$5000,0)),"")</f>
        <v/>
      </c>
      <c r="P173" s="97" t="str">
        <f>IFERROR(INDEX(EQA.CAP_Dados!P$2:P$5000,MATCH(ROW()-4,EQA.CAP_Dados!$S$2:$S$5000,0)),"")</f>
        <v/>
      </c>
      <c r="Q173" s="93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93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97" t="str">
        <f>IFERROR(INDEX(EQA.CAP_Dados!F$2:F$5000,MATCH(ROW()-4,EQA.CAP_Dados!$S$2:$S$5000,0)),"")</f>
        <v/>
      </c>
      <c r="G174" s="98" t="str">
        <f>IFERROR(INDEX(EQA.CAP_Dados!G$2:G$5000,MATCH(ROW()-4,EQA.CAP_Dados!$S$2:$S$5000,0)),"")</f>
        <v/>
      </c>
      <c r="H174" s="98" t="str">
        <f>IFERROR(INDEX(EQA.CAP_Dados!H$2:H$5000,MATCH(ROW()-4,EQA.CAP_Dados!$S$2:$S$5000,0)),"")</f>
        <v/>
      </c>
      <c r="I174" s="99" t="str">
        <f>IFERROR(INDEX(EQA.CAP_Dados!I$2:I$5000,MATCH(ROW()-4,EQA.CAP_Dados!$S$2:$S$5000,0)),"")</f>
        <v/>
      </c>
      <c r="J174" s="97" t="str">
        <f>IFERROR(INDEX(EQA.CAP_Dados!J$2:J$5000,MATCH(ROW()-4,EQA.CAP_Dados!$S$2:$S$5000,0)),"")</f>
        <v/>
      </c>
      <c r="K174" s="9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93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97" t="str">
        <f>IFERROR(INDEX(EQA.CAP_Dados!O$2:O$5000,MATCH(ROW()-4,EQA.CAP_Dados!$S$2:$S$5000,0)),"")</f>
        <v/>
      </c>
      <c r="P174" s="97" t="str">
        <f>IFERROR(INDEX(EQA.CAP_Dados!P$2:P$5000,MATCH(ROW()-4,EQA.CAP_Dados!$S$2:$S$5000,0)),"")</f>
        <v/>
      </c>
      <c r="Q174" s="93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93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97" t="str">
        <f>IFERROR(INDEX(EQA.CAP_Dados!F$2:F$5000,MATCH(ROW()-4,EQA.CAP_Dados!$S$2:$S$5000,0)),"")</f>
        <v/>
      </c>
      <c r="G175" s="98" t="str">
        <f>IFERROR(INDEX(EQA.CAP_Dados!G$2:G$5000,MATCH(ROW()-4,EQA.CAP_Dados!$S$2:$S$5000,0)),"")</f>
        <v/>
      </c>
      <c r="H175" s="98" t="str">
        <f>IFERROR(INDEX(EQA.CAP_Dados!H$2:H$5000,MATCH(ROW()-4,EQA.CAP_Dados!$S$2:$S$5000,0)),"")</f>
        <v/>
      </c>
      <c r="I175" s="99" t="str">
        <f>IFERROR(INDEX(EQA.CAP_Dados!I$2:I$5000,MATCH(ROW()-4,EQA.CAP_Dados!$S$2:$S$5000,0)),"")</f>
        <v/>
      </c>
      <c r="J175" s="97" t="str">
        <f>IFERROR(INDEX(EQA.CAP_Dados!J$2:J$5000,MATCH(ROW()-4,EQA.CAP_Dados!$S$2:$S$5000,0)),"")</f>
        <v/>
      </c>
      <c r="K175" s="9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93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97" t="str">
        <f>IFERROR(INDEX(EQA.CAP_Dados!O$2:O$5000,MATCH(ROW()-4,EQA.CAP_Dados!$S$2:$S$5000,0)),"")</f>
        <v/>
      </c>
      <c r="P175" s="97" t="str">
        <f>IFERROR(INDEX(EQA.CAP_Dados!P$2:P$5000,MATCH(ROW()-4,EQA.CAP_Dados!$S$2:$S$5000,0)),"")</f>
        <v/>
      </c>
      <c r="Q175" s="93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93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97" t="str">
        <f>IFERROR(INDEX(EQA.CAP_Dados!F$2:F$5000,MATCH(ROW()-4,EQA.CAP_Dados!$S$2:$S$5000,0)),"")</f>
        <v/>
      </c>
      <c r="G176" s="98" t="str">
        <f>IFERROR(INDEX(EQA.CAP_Dados!G$2:G$5000,MATCH(ROW()-4,EQA.CAP_Dados!$S$2:$S$5000,0)),"")</f>
        <v/>
      </c>
      <c r="H176" s="98" t="str">
        <f>IFERROR(INDEX(EQA.CAP_Dados!H$2:H$5000,MATCH(ROW()-4,EQA.CAP_Dados!$S$2:$S$5000,0)),"")</f>
        <v/>
      </c>
      <c r="I176" s="99" t="str">
        <f>IFERROR(INDEX(EQA.CAP_Dados!I$2:I$5000,MATCH(ROW()-4,EQA.CAP_Dados!$S$2:$S$5000,0)),"")</f>
        <v/>
      </c>
      <c r="J176" s="97" t="str">
        <f>IFERROR(INDEX(EQA.CAP_Dados!J$2:J$5000,MATCH(ROW()-4,EQA.CAP_Dados!$S$2:$S$5000,0)),"")</f>
        <v/>
      </c>
      <c r="K176" s="9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93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97" t="str">
        <f>IFERROR(INDEX(EQA.CAP_Dados!O$2:O$5000,MATCH(ROW()-4,EQA.CAP_Dados!$S$2:$S$5000,0)),"")</f>
        <v/>
      </c>
      <c r="P176" s="97" t="str">
        <f>IFERROR(INDEX(EQA.CAP_Dados!P$2:P$5000,MATCH(ROW()-4,EQA.CAP_Dados!$S$2:$S$5000,0)),"")</f>
        <v/>
      </c>
      <c r="Q176" s="93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93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97" t="str">
        <f>IFERROR(INDEX(EQA.CAP_Dados!F$2:F$5000,MATCH(ROW()-4,EQA.CAP_Dados!$S$2:$S$5000,0)),"")</f>
        <v/>
      </c>
      <c r="G177" s="98" t="str">
        <f>IFERROR(INDEX(EQA.CAP_Dados!G$2:G$5000,MATCH(ROW()-4,EQA.CAP_Dados!$S$2:$S$5000,0)),"")</f>
        <v/>
      </c>
      <c r="H177" s="98" t="str">
        <f>IFERROR(INDEX(EQA.CAP_Dados!H$2:H$5000,MATCH(ROW()-4,EQA.CAP_Dados!$S$2:$S$5000,0)),"")</f>
        <v/>
      </c>
      <c r="I177" s="99" t="str">
        <f>IFERROR(INDEX(EQA.CAP_Dados!I$2:I$5000,MATCH(ROW()-4,EQA.CAP_Dados!$S$2:$S$5000,0)),"")</f>
        <v/>
      </c>
      <c r="J177" s="97" t="str">
        <f>IFERROR(INDEX(EQA.CAP_Dados!J$2:J$5000,MATCH(ROW()-4,EQA.CAP_Dados!$S$2:$S$5000,0)),"")</f>
        <v/>
      </c>
      <c r="K177" s="9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93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97" t="str">
        <f>IFERROR(INDEX(EQA.CAP_Dados!O$2:O$5000,MATCH(ROW()-4,EQA.CAP_Dados!$S$2:$S$5000,0)),"")</f>
        <v/>
      </c>
      <c r="P177" s="97" t="str">
        <f>IFERROR(INDEX(EQA.CAP_Dados!P$2:P$5000,MATCH(ROW()-4,EQA.CAP_Dados!$S$2:$S$5000,0)),"")</f>
        <v/>
      </c>
      <c r="Q177" s="93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93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97" t="str">
        <f>IFERROR(INDEX(EQA.CAP_Dados!F$2:F$5000,MATCH(ROW()-4,EQA.CAP_Dados!$S$2:$S$5000,0)),"")</f>
        <v/>
      </c>
      <c r="G178" s="98" t="str">
        <f>IFERROR(INDEX(EQA.CAP_Dados!G$2:G$5000,MATCH(ROW()-4,EQA.CAP_Dados!$S$2:$S$5000,0)),"")</f>
        <v/>
      </c>
      <c r="H178" s="98" t="str">
        <f>IFERROR(INDEX(EQA.CAP_Dados!H$2:H$5000,MATCH(ROW()-4,EQA.CAP_Dados!$S$2:$S$5000,0)),"")</f>
        <v/>
      </c>
      <c r="I178" s="99" t="str">
        <f>IFERROR(INDEX(EQA.CAP_Dados!I$2:I$5000,MATCH(ROW()-4,EQA.CAP_Dados!$S$2:$S$5000,0)),"")</f>
        <v/>
      </c>
      <c r="J178" s="97" t="str">
        <f>IFERROR(INDEX(EQA.CAP_Dados!J$2:J$5000,MATCH(ROW()-4,EQA.CAP_Dados!$S$2:$S$5000,0)),"")</f>
        <v/>
      </c>
      <c r="K178" s="9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93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97" t="str">
        <f>IFERROR(INDEX(EQA.CAP_Dados!O$2:O$5000,MATCH(ROW()-4,EQA.CAP_Dados!$S$2:$S$5000,0)),"")</f>
        <v/>
      </c>
      <c r="P178" s="97" t="str">
        <f>IFERROR(INDEX(EQA.CAP_Dados!P$2:P$5000,MATCH(ROW()-4,EQA.CAP_Dados!$S$2:$S$5000,0)),"")</f>
        <v/>
      </c>
      <c r="Q178" s="93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93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97" t="str">
        <f>IFERROR(INDEX(EQA.CAP_Dados!F$2:F$5000,MATCH(ROW()-4,EQA.CAP_Dados!$S$2:$S$5000,0)),"")</f>
        <v/>
      </c>
      <c r="G179" s="98" t="str">
        <f>IFERROR(INDEX(EQA.CAP_Dados!G$2:G$5000,MATCH(ROW()-4,EQA.CAP_Dados!$S$2:$S$5000,0)),"")</f>
        <v/>
      </c>
      <c r="H179" s="98" t="str">
        <f>IFERROR(INDEX(EQA.CAP_Dados!H$2:H$5000,MATCH(ROW()-4,EQA.CAP_Dados!$S$2:$S$5000,0)),"")</f>
        <v/>
      </c>
      <c r="I179" s="99" t="str">
        <f>IFERROR(INDEX(EQA.CAP_Dados!I$2:I$5000,MATCH(ROW()-4,EQA.CAP_Dados!$S$2:$S$5000,0)),"")</f>
        <v/>
      </c>
      <c r="J179" s="97" t="str">
        <f>IFERROR(INDEX(EQA.CAP_Dados!J$2:J$5000,MATCH(ROW()-4,EQA.CAP_Dados!$S$2:$S$5000,0)),"")</f>
        <v/>
      </c>
      <c r="K179" s="9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93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97" t="str">
        <f>IFERROR(INDEX(EQA.CAP_Dados!O$2:O$5000,MATCH(ROW()-4,EQA.CAP_Dados!$S$2:$S$5000,0)),"")</f>
        <v/>
      </c>
      <c r="P179" s="97" t="str">
        <f>IFERROR(INDEX(EQA.CAP_Dados!P$2:P$5000,MATCH(ROW()-4,EQA.CAP_Dados!$S$2:$S$5000,0)),"")</f>
        <v/>
      </c>
      <c r="Q179" s="93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93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97" t="str">
        <f>IFERROR(INDEX(EQA.CAP_Dados!F$2:F$5000,MATCH(ROW()-4,EQA.CAP_Dados!$S$2:$S$5000,0)),"")</f>
        <v/>
      </c>
      <c r="G180" s="98" t="str">
        <f>IFERROR(INDEX(EQA.CAP_Dados!G$2:G$5000,MATCH(ROW()-4,EQA.CAP_Dados!$S$2:$S$5000,0)),"")</f>
        <v/>
      </c>
      <c r="H180" s="98" t="str">
        <f>IFERROR(INDEX(EQA.CAP_Dados!H$2:H$5000,MATCH(ROW()-4,EQA.CAP_Dados!$S$2:$S$5000,0)),"")</f>
        <v/>
      </c>
      <c r="I180" s="99" t="str">
        <f>IFERROR(INDEX(EQA.CAP_Dados!I$2:I$5000,MATCH(ROW()-4,EQA.CAP_Dados!$S$2:$S$5000,0)),"")</f>
        <v/>
      </c>
      <c r="J180" s="97" t="str">
        <f>IFERROR(INDEX(EQA.CAP_Dados!J$2:J$5000,MATCH(ROW()-4,EQA.CAP_Dados!$S$2:$S$5000,0)),"")</f>
        <v/>
      </c>
      <c r="K180" s="9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93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97" t="str">
        <f>IFERROR(INDEX(EQA.CAP_Dados!O$2:O$5000,MATCH(ROW()-4,EQA.CAP_Dados!$S$2:$S$5000,0)),"")</f>
        <v/>
      </c>
      <c r="P180" s="97" t="str">
        <f>IFERROR(INDEX(EQA.CAP_Dados!P$2:P$5000,MATCH(ROW()-4,EQA.CAP_Dados!$S$2:$S$5000,0)),"")</f>
        <v/>
      </c>
      <c r="Q180" s="93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93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97" t="str">
        <f>IFERROR(INDEX(EQA.CAP_Dados!F$2:F$5000,MATCH(ROW()-4,EQA.CAP_Dados!$S$2:$S$5000,0)),"")</f>
        <v/>
      </c>
      <c r="G181" s="98" t="str">
        <f>IFERROR(INDEX(EQA.CAP_Dados!G$2:G$5000,MATCH(ROW()-4,EQA.CAP_Dados!$S$2:$S$5000,0)),"")</f>
        <v/>
      </c>
      <c r="H181" s="98" t="str">
        <f>IFERROR(INDEX(EQA.CAP_Dados!H$2:H$5000,MATCH(ROW()-4,EQA.CAP_Dados!$S$2:$S$5000,0)),"")</f>
        <v/>
      </c>
      <c r="I181" s="99" t="str">
        <f>IFERROR(INDEX(EQA.CAP_Dados!I$2:I$5000,MATCH(ROW()-4,EQA.CAP_Dados!$S$2:$S$5000,0)),"")</f>
        <v/>
      </c>
      <c r="J181" s="97" t="str">
        <f>IFERROR(INDEX(EQA.CAP_Dados!J$2:J$5000,MATCH(ROW()-4,EQA.CAP_Dados!$S$2:$S$5000,0)),"")</f>
        <v/>
      </c>
      <c r="K181" s="9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93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97" t="str">
        <f>IFERROR(INDEX(EQA.CAP_Dados!O$2:O$5000,MATCH(ROW()-4,EQA.CAP_Dados!$S$2:$S$5000,0)),"")</f>
        <v/>
      </c>
      <c r="P181" s="97" t="str">
        <f>IFERROR(INDEX(EQA.CAP_Dados!P$2:P$5000,MATCH(ROW()-4,EQA.CAP_Dados!$S$2:$S$5000,0)),"")</f>
        <v/>
      </c>
      <c r="Q181" s="93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93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97" t="str">
        <f>IFERROR(INDEX(EQA.CAP_Dados!F$2:F$5000,MATCH(ROW()-4,EQA.CAP_Dados!$S$2:$S$5000,0)),"")</f>
        <v/>
      </c>
      <c r="G182" s="98" t="str">
        <f>IFERROR(INDEX(EQA.CAP_Dados!G$2:G$5000,MATCH(ROW()-4,EQA.CAP_Dados!$S$2:$S$5000,0)),"")</f>
        <v/>
      </c>
      <c r="H182" s="98" t="str">
        <f>IFERROR(INDEX(EQA.CAP_Dados!H$2:H$5000,MATCH(ROW()-4,EQA.CAP_Dados!$S$2:$S$5000,0)),"")</f>
        <v/>
      </c>
      <c r="I182" s="99" t="str">
        <f>IFERROR(INDEX(EQA.CAP_Dados!I$2:I$5000,MATCH(ROW()-4,EQA.CAP_Dados!$S$2:$S$5000,0)),"")</f>
        <v/>
      </c>
      <c r="J182" s="97" t="str">
        <f>IFERROR(INDEX(EQA.CAP_Dados!J$2:J$5000,MATCH(ROW()-4,EQA.CAP_Dados!$S$2:$S$5000,0)),"")</f>
        <v/>
      </c>
      <c r="K182" s="9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93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97" t="str">
        <f>IFERROR(INDEX(EQA.CAP_Dados!O$2:O$5000,MATCH(ROW()-4,EQA.CAP_Dados!$S$2:$S$5000,0)),"")</f>
        <v/>
      </c>
      <c r="P182" s="97" t="str">
        <f>IFERROR(INDEX(EQA.CAP_Dados!P$2:P$5000,MATCH(ROW()-4,EQA.CAP_Dados!$S$2:$S$5000,0)),"")</f>
        <v/>
      </c>
      <c r="Q182" s="93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93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97" t="str">
        <f>IFERROR(INDEX(EQA.CAP_Dados!F$2:F$5000,MATCH(ROW()-4,EQA.CAP_Dados!$S$2:$S$5000,0)),"")</f>
        <v/>
      </c>
      <c r="G183" s="98" t="str">
        <f>IFERROR(INDEX(EQA.CAP_Dados!G$2:G$5000,MATCH(ROW()-4,EQA.CAP_Dados!$S$2:$S$5000,0)),"")</f>
        <v/>
      </c>
      <c r="H183" s="98" t="str">
        <f>IFERROR(INDEX(EQA.CAP_Dados!H$2:H$5000,MATCH(ROW()-4,EQA.CAP_Dados!$S$2:$S$5000,0)),"")</f>
        <v/>
      </c>
      <c r="I183" s="99" t="str">
        <f>IFERROR(INDEX(EQA.CAP_Dados!I$2:I$5000,MATCH(ROW()-4,EQA.CAP_Dados!$S$2:$S$5000,0)),"")</f>
        <v/>
      </c>
      <c r="J183" s="97" t="str">
        <f>IFERROR(INDEX(EQA.CAP_Dados!J$2:J$5000,MATCH(ROW()-4,EQA.CAP_Dados!$S$2:$S$5000,0)),"")</f>
        <v/>
      </c>
      <c r="K183" s="9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93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97" t="str">
        <f>IFERROR(INDEX(EQA.CAP_Dados!O$2:O$5000,MATCH(ROW()-4,EQA.CAP_Dados!$S$2:$S$5000,0)),"")</f>
        <v/>
      </c>
      <c r="P183" s="97" t="str">
        <f>IFERROR(INDEX(EQA.CAP_Dados!P$2:P$5000,MATCH(ROW()-4,EQA.CAP_Dados!$S$2:$S$5000,0)),"")</f>
        <v/>
      </c>
      <c r="Q183" s="93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93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97" t="str">
        <f>IFERROR(INDEX(EQA.CAP_Dados!F$2:F$5000,MATCH(ROW()-4,EQA.CAP_Dados!$S$2:$S$5000,0)),"")</f>
        <v/>
      </c>
      <c r="G184" s="98" t="str">
        <f>IFERROR(INDEX(EQA.CAP_Dados!G$2:G$5000,MATCH(ROW()-4,EQA.CAP_Dados!$S$2:$S$5000,0)),"")</f>
        <v/>
      </c>
      <c r="H184" s="98" t="str">
        <f>IFERROR(INDEX(EQA.CAP_Dados!H$2:H$5000,MATCH(ROW()-4,EQA.CAP_Dados!$S$2:$S$5000,0)),"")</f>
        <v/>
      </c>
      <c r="I184" s="99" t="str">
        <f>IFERROR(INDEX(EQA.CAP_Dados!I$2:I$5000,MATCH(ROW()-4,EQA.CAP_Dados!$S$2:$S$5000,0)),"")</f>
        <v/>
      </c>
      <c r="J184" s="97" t="str">
        <f>IFERROR(INDEX(EQA.CAP_Dados!J$2:J$5000,MATCH(ROW()-4,EQA.CAP_Dados!$S$2:$S$5000,0)),"")</f>
        <v/>
      </c>
      <c r="K184" s="9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93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97" t="str">
        <f>IFERROR(INDEX(EQA.CAP_Dados!O$2:O$5000,MATCH(ROW()-4,EQA.CAP_Dados!$S$2:$S$5000,0)),"")</f>
        <v/>
      </c>
      <c r="P184" s="97" t="str">
        <f>IFERROR(INDEX(EQA.CAP_Dados!P$2:P$5000,MATCH(ROW()-4,EQA.CAP_Dados!$S$2:$S$5000,0)),"")</f>
        <v/>
      </c>
      <c r="Q184" s="93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93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97" t="str">
        <f>IFERROR(INDEX(EQA.CAP_Dados!F$2:F$5000,MATCH(ROW()-4,EQA.CAP_Dados!$S$2:$S$5000,0)),"")</f>
        <v/>
      </c>
      <c r="G185" s="98" t="str">
        <f>IFERROR(INDEX(EQA.CAP_Dados!G$2:G$5000,MATCH(ROW()-4,EQA.CAP_Dados!$S$2:$S$5000,0)),"")</f>
        <v/>
      </c>
      <c r="H185" s="98" t="str">
        <f>IFERROR(INDEX(EQA.CAP_Dados!H$2:H$5000,MATCH(ROW()-4,EQA.CAP_Dados!$S$2:$S$5000,0)),"")</f>
        <v/>
      </c>
      <c r="I185" s="99" t="str">
        <f>IFERROR(INDEX(EQA.CAP_Dados!I$2:I$5000,MATCH(ROW()-4,EQA.CAP_Dados!$S$2:$S$5000,0)),"")</f>
        <v/>
      </c>
      <c r="J185" s="97" t="str">
        <f>IFERROR(INDEX(EQA.CAP_Dados!J$2:J$5000,MATCH(ROW()-4,EQA.CAP_Dados!$S$2:$S$5000,0)),"")</f>
        <v/>
      </c>
      <c r="K185" s="9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93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97" t="str">
        <f>IFERROR(INDEX(EQA.CAP_Dados!O$2:O$5000,MATCH(ROW()-4,EQA.CAP_Dados!$S$2:$S$5000,0)),"")</f>
        <v/>
      </c>
      <c r="P185" s="97" t="str">
        <f>IFERROR(INDEX(EQA.CAP_Dados!P$2:P$5000,MATCH(ROW()-4,EQA.CAP_Dados!$S$2:$S$5000,0)),"")</f>
        <v/>
      </c>
      <c r="Q185" s="93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93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97" t="str">
        <f>IFERROR(INDEX(EQA.CAP_Dados!F$2:F$5000,MATCH(ROW()-4,EQA.CAP_Dados!$S$2:$S$5000,0)),"")</f>
        <v/>
      </c>
      <c r="G186" s="98" t="str">
        <f>IFERROR(INDEX(EQA.CAP_Dados!G$2:G$5000,MATCH(ROW()-4,EQA.CAP_Dados!$S$2:$S$5000,0)),"")</f>
        <v/>
      </c>
      <c r="H186" s="98" t="str">
        <f>IFERROR(INDEX(EQA.CAP_Dados!H$2:H$5000,MATCH(ROW()-4,EQA.CAP_Dados!$S$2:$S$5000,0)),"")</f>
        <v/>
      </c>
      <c r="I186" s="99" t="str">
        <f>IFERROR(INDEX(EQA.CAP_Dados!I$2:I$5000,MATCH(ROW()-4,EQA.CAP_Dados!$S$2:$S$5000,0)),"")</f>
        <v/>
      </c>
      <c r="J186" s="97" t="str">
        <f>IFERROR(INDEX(EQA.CAP_Dados!J$2:J$5000,MATCH(ROW()-4,EQA.CAP_Dados!$S$2:$S$5000,0)),"")</f>
        <v/>
      </c>
      <c r="K186" s="9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93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97" t="str">
        <f>IFERROR(INDEX(EQA.CAP_Dados!O$2:O$5000,MATCH(ROW()-4,EQA.CAP_Dados!$S$2:$S$5000,0)),"")</f>
        <v/>
      </c>
      <c r="P186" s="97" t="str">
        <f>IFERROR(INDEX(EQA.CAP_Dados!P$2:P$5000,MATCH(ROW()-4,EQA.CAP_Dados!$S$2:$S$5000,0)),"")</f>
        <v/>
      </c>
      <c r="Q186" s="93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93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97" t="str">
        <f>IFERROR(INDEX(EQA.CAP_Dados!F$2:F$5000,MATCH(ROW()-4,EQA.CAP_Dados!$S$2:$S$5000,0)),"")</f>
        <v/>
      </c>
      <c r="G187" s="98" t="str">
        <f>IFERROR(INDEX(EQA.CAP_Dados!G$2:G$5000,MATCH(ROW()-4,EQA.CAP_Dados!$S$2:$S$5000,0)),"")</f>
        <v/>
      </c>
      <c r="H187" s="98" t="str">
        <f>IFERROR(INDEX(EQA.CAP_Dados!H$2:H$5000,MATCH(ROW()-4,EQA.CAP_Dados!$S$2:$S$5000,0)),"")</f>
        <v/>
      </c>
      <c r="I187" s="99" t="str">
        <f>IFERROR(INDEX(EQA.CAP_Dados!I$2:I$5000,MATCH(ROW()-4,EQA.CAP_Dados!$S$2:$S$5000,0)),"")</f>
        <v/>
      </c>
      <c r="J187" s="97" t="str">
        <f>IFERROR(INDEX(EQA.CAP_Dados!J$2:J$5000,MATCH(ROW()-4,EQA.CAP_Dados!$S$2:$S$5000,0)),"")</f>
        <v/>
      </c>
      <c r="K187" s="9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93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97" t="str">
        <f>IFERROR(INDEX(EQA.CAP_Dados!O$2:O$5000,MATCH(ROW()-4,EQA.CAP_Dados!$S$2:$S$5000,0)),"")</f>
        <v/>
      </c>
      <c r="P187" s="97" t="str">
        <f>IFERROR(INDEX(EQA.CAP_Dados!P$2:P$5000,MATCH(ROW()-4,EQA.CAP_Dados!$S$2:$S$5000,0)),"")</f>
        <v/>
      </c>
      <c r="Q187" s="93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93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97" t="str">
        <f>IFERROR(INDEX(EQA.CAP_Dados!F$2:F$5000,MATCH(ROW()-4,EQA.CAP_Dados!$S$2:$S$5000,0)),"")</f>
        <v/>
      </c>
      <c r="G188" s="98" t="str">
        <f>IFERROR(INDEX(EQA.CAP_Dados!G$2:G$5000,MATCH(ROW()-4,EQA.CAP_Dados!$S$2:$S$5000,0)),"")</f>
        <v/>
      </c>
      <c r="H188" s="98" t="str">
        <f>IFERROR(INDEX(EQA.CAP_Dados!H$2:H$5000,MATCH(ROW()-4,EQA.CAP_Dados!$S$2:$S$5000,0)),"")</f>
        <v/>
      </c>
      <c r="I188" s="99" t="str">
        <f>IFERROR(INDEX(EQA.CAP_Dados!I$2:I$5000,MATCH(ROW()-4,EQA.CAP_Dados!$S$2:$S$5000,0)),"")</f>
        <v/>
      </c>
      <c r="J188" s="97" t="str">
        <f>IFERROR(INDEX(EQA.CAP_Dados!J$2:J$5000,MATCH(ROW()-4,EQA.CAP_Dados!$S$2:$S$5000,0)),"")</f>
        <v/>
      </c>
      <c r="K188" s="9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93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97" t="str">
        <f>IFERROR(INDEX(EQA.CAP_Dados!O$2:O$5000,MATCH(ROW()-4,EQA.CAP_Dados!$S$2:$S$5000,0)),"")</f>
        <v/>
      </c>
      <c r="P188" s="97" t="str">
        <f>IFERROR(INDEX(EQA.CAP_Dados!P$2:P$5000,MATCH(ROW()-4,EQA.CAP_Dados!$S$2:$S$5000,0)),"")</f>
        <v/>
      </c>
      <c r="Q188" s="93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93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97" t="str">
        <f>IFERROR(INDEX(EQA.CAP_Dados!F$2:F$5000,MATCH(ROW()-4,EQA.CAP_Dados!$S$2:$S$5000,0)),"")</f>
        <v/>
      </c>
      <c r="G189" s="98" t="str">
        <f>IFERROR(INDEX(EQA.CAP_Dados!G$2:G$5000,MATCH(ROW()-4,EQA.CAP_Dados!$S$2:$S$5000,0)),"")</f>
        <v/>
      </c>
      <c r="H189" s="98" t="str">
        <f>IFERROR(INDEX(EQA.CAP_Dados!H$2:H$5000,MATCH(ROW()-4,EQA.CAP_Dados!$S$2:$S$5000,0)),"")</f>
        <v/>
      </c>
      <c r="I189" s="99" t="str">
        <f>IFERROR(INDEX(EQA.CAP_Dados!I$2:I$5000,MATCH(ROW()-4,EQA.CAP_Dados!$S$2:$S$5000,0)),"")</f>
        <v/>
      </c>
      <c r="J189" s="97" t="str">
        <f>IFERROR(INDEX(EQA.CAP_Dados!J$2:J$5000,MATCH(ROW()-4,EQA.CAP_Dados!$S$2:$S$5000,0)),"")</f>
        <v/>
      </c>
      <c r="K189" s="9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93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97" t="str">
        <f>IFERROR(INDEX(EQA.CAP_Dados!O$2:O$5000,MATCH(ROW()-4,EQA.CAP_Dados!$S$2:$S$5000,0)),"")</f>
        <v/>
      </c>
      <c r="P189" s="97" t="str">
        <f>IFERROR(INDEX(EQA.CAP_Dados!P$2:P$5000,MATCH(ROW()-4,EQA.CAP_Dados!$S$2:$S$5000,0)),"")</f>
        <v/>
      </c>
      <c r="Q189" s="93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93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97" t="str">
        <f>IFERROR(INDEX(EQA.CAP_Dados!F$2:F$5000,MATCH(ROW()-4,EQA.CAP_Dados!$S$2:$S$5000,0)),"")</f>
        <v/>
      </c>
      <c r="G190" s="98" t="str">
        <f>IFERROR(INDEX(EQA.CAP_Dados!G$2:G$5000,MATCH(ROW()-4,EQA.CAP_Dados!$S$2:$S$5000,0)),"")</f>
        <v/>
      </c>
      <c r="H190" s="98" t="str">
        <f>IFERROR(INDEX(EQA.CAP_Dados!H$2:H$5000,MATCH(ROW()-4,EQA.CAP_Dados!$S$2:$S$5000,0)),"")</f>
        <v/>
      </c>
      <c r="I190" s="99" t="str">
        <f>IFERROR(INDEX(EQA.CAP_Dados!I$2:I$5000,MATCH(ROW()-4,EQA.CAP_Dados!$S$2:$S$5000,0)),"")</f>
        <v/>
      </c>
      <c r="J190" s="97" t="str">
        <f>IFERROR(INDEX(EQA.CAP_Dados!J$2:J$5000,MATCH(ROW()-4,EQA.CAP_Dados!$S$2:$S$5000,0)),"")</f>
        <v/>
      </c>
      <c r="K190" s="9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93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97" t="str">
        <f>IFERROR(INDEX(EQA.CAP_Dados!O$2:O$5000,MATCH(ROW()-4,EQA.CAP_Dados!$S$2:$S$5000,0)),"")</f>
        <v/>
      </c>
      <c r="P190" s="97" t="str">
        <f>IFERROR(INDEX(EQA.CAP_Dados!P$2:P$5000,MATCH(ROW()-4,EQA.CAP_Dados!$S$2:$S$5000,0)),"")</f>
        <v/>
      </c>
      <c r="Q190" s="93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93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97" t="str">
        <f>IFERROR(INDEX(EQA.CAP_Dados!F$2:F$5000,MATCH(ROW()-4,EQA.CAP_Dados!$S$2:$S$5000,0)),"")</f>
        <v/>
      </c>
      <c r="G191" s="98" t="str">
        <f>IFERROR(INDEX(EQA.CAP_Dados!G$2:G$5000,MATCH(ROW()-4,EQA.CAP_Dados!$S$2:$S$5000,0)),"")</f>
        <v/>
      </c>
      <c r="H191" s="98" t="str">
        <f>IFERROR(INDEX(EQA.CAP_Dados!H$2:H$5000,MATCH(ROW()-4,EQA.CAP_Dados!$S$2:$S$5000,0)),"")</f>
        <v/>
      </c>
      <c r="I191" s="99" t="str">
        <f>IFERROR(INDEX(EQA.CAP_Dados!I$2:I$5000,MATCH(ROW()-4,EQA.CAP_Dados!$S$2:$S$5000,0)),"")</f>
        <v/>
      </c>
      <c r="J191" s="97" t="str">
        <f>IFERROR(INDEX(EQA.CAP_Dados!J$2:J$5000,MATCH(ROW()-4,EQA.CAP_Dados!$S$2:$S$5000,0)),"")</f>
        <v/>
      </c>
      <c r="K191" s="9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93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97" t="str">
        <f>IFERROR(INDEX(EQA.CAP_Dados!O$2:O$5000,MATCH(ROW()-4,EQA.CAP_Dados!$S$2:$S$5000,0)),"")</f>
        <v/>
      </c>
      <c r="P191" s="97" t="str">
        <f>IFERROR(INDEX(EQA.CAP_Dados!P$2:P$5000,MATCH(ROW()-4,EQA.CAP_Dados!$S$2:$S$5000,0)),"")</f>
        <v/>
      </c>
      <c r="Q191" s="93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93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97" t="str">
        <f>IFERROR(INDEX(EQA.CAP_Dados!F$2:F$5000,MATCH(ROW()-4,EQA.CAP_Dados!$S$2:$S$5000,0)),"")</f>
        <v/>
      </c>
      <c r="G192" s="98" t="str">
        <f>IFERROR(INDEX(EQA.CAP_Dados!G$2:G$5000,MATCH(ROW()-4,EQA.CAP_Dados!$S$2:$S$5000,0)),"")</f>
        <v/>
      </c>
      <c r="H192" s="98" t="str">
        <f>IFERROR(INDEX(EQA.CAP_Dados!H$2:H$5000,MATCH(ROW()-4,EQA.CAP_Dados!$S$2:$S$5000,0)),"")</f>
        <v/>
      </c>
      <c r="I192" s="99" t="str">
        <f>IFERROR(INDEX(EQA.CAP_Dados!I$2:I$5000,MATCH(ROW()-4,EQA.CAP_Dados!$S$2:$S$5000,0)),"")</f>
        <v/>
      </c>
      <c r="J192" s="97" t="str">
        <f>IFERROR(INDEX(EQA.CAP_Dados!J$2:J$5000,MATCH(ROW()-4,EQA.CAP_Dados!$S$2:$S$5000,0)),"")</f>
        <v/>
      </c>
      <c r="K192" s="9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93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97" t="str">
        <f>IFERROR(INDEX(EQA.CAP_Dados!O$2:O$5000,MATCH(ROW()-4,EQA.CAP_Dados!$S$2:$S$5000,0)),"")</f>
        <v/>
      </c>
      <c r="P192" s="97" t="str">
        <f>IFERROR(INDEX(EQA.CAP_Dados!P$2:P$5000,MATCH(ROW()-4,EQA.CAP_Dados!$S$2:$S$5000,0)),"")</f>
        <v/>
      </c>
      <c r="Q192" s="93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93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97" t="str">
        <f>IFERROR(INDEX(EQA.CAP_Dados!F$2:F$5000,MATCH(ROW()-4,EQA.CAP_Dados!$S$2:$S$5000,0)),"")</f>
        <v/>
      </c>
      <c r="G193" s="98" t="str">
        <f>IFERROR(INDEX(EQA.CAP_Dados!G$2:G$5000,MATCH(ROW()-4,EQA.CAP_Dados!$S$2:$S$5000,0)),"")</f>
        <v/>
      </c>
      <c r="H193" s="98" t="str">
        <f>IFERROR(INDEX(EQA.CAP_Dados!H$2:H$5000,MATCH(ROW()-4,EQA.CAP_Dados!$S$2:$S$5000,0)),"")</f>
        <v/>
      </c>
      <c r="I193" s="99" t="str">
        <f>IFERROR(INDEX(EQA.CAP_Dados!I$2:I$5000,MATCH(ROW()-4,EQA.CAP_Dados!$S$2:$S$5000,0)),"")</f>
        <v/>
      </c>
      <c r="J193" s="97" t="str">
        <f>IFERROR(INDEX(EQA.CAP_Dados!J$2:J$5000,MATCH(ROW()-4,EQA.CAP_Dados!$S$2:$S$5000,0)),"")</f>
        <v/>
      </c>
      <c r="K193" s="9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93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97" t="str">
        <f>IFERROR(INDEX(EQA.CAP_Dados!O$2:O$5000,MATCH(ROW()-4,EQA.CAP_Dados!$S$2:$S$5000,0)),"")</f>
        <v/>
      </c>
      <c r="P193" s="97" t="str">
        <f>IFERROR(INDEX(EQA.CAP_Dados!P$2:P$5000,MATCH(ROW()-4,EQA.CAP_Dados!$S$2:$S$5000,0)),"")</f>
        <v/>
      </c>
      <c r="Q193" s="93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93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97" t="str">
        <f>IFERROR(INDEX(EQA.CAP_Dados!F$2:F$5000,MATCH(ROW()-4,EQA.CAP_Dados!$S$2:$S$5000,0)),"")</f>
        <v/>
      </c>
      <c r="G194" s="98" t="str">
        <f>IFERROR(INDEX(EQA.CAP_Dados!G$2:G$5000,MATCH(ROW()-4,EQA.CAP_Dados!$S$2:$S$5000,0)),"")</f>
        <v/>
      </c>
      <c r="H194" s="98" t="str">
        <f>IFERROR(INDEX(EQA.CAP_Dados!H$2:H$5000,MATCH(ROW()-4,EQA.CAP_Dados!$S$2:$S$5000,0)),"")</f>
        <v/>
      </c>
      <c r="I194" s="99" t="str">
        <f>IFERROR(INDEX(EQA.CAP_Dados!I$2:I$5000,MATCH(ROW()-4,EQA.CAP_Dados!$S$2:$S$5000,0)),"")</f>
        <v/>
      </c>
      <c r="J194" s="97" t="str">
        <f>IFERROR(INDEX(EQA.CAP_Dados!J$2:J$5000,MATCH(ROW()-4,EQA.CAP_Dados!$S$2:$S$5000,0)),"")</f>
        <v/>
      </c>
      <c r="K194" s="9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93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97" t="str">
        <f>IFERROR(INDEX(EQA.CAP_Dados!O$2:O$5000,MATCH(ROW()-4,EQA.CAP_Dados!$S$2:$S$5000,0)),"")</f>
        <v/>
      </c>
      <c r="P194" s="97" t="str">
        <f>IFERROR(INDEX(EQA.CAP_Dados!P$2:P$5000,MATCH(ROW()-4,EQA.CAP_Dados!$S$2:$S$5000,0)),"")</f>
        <v/>
      </c>
      <c r="Q194" s="93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93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97" t="str">
        <f>IFERROR(INDEX(EQA.CAP_Dados!F$2:F$5000,MATCH(ROW()-4,EQA.CAP_Dados!$S$2:$S$5000,0)),"")</f>
        <v/>
      </c>
      <c r="G195" s="98" t="str">
        <f>IFERROR(INDEX(EQA.CAP_Dados!G$2:G$5000,MATCH(ROW()-4,EQA.CAP_Dados!$S$2:$S$5000,0)),"")</f>
        <v/>
      </c>
      <c r="H195" s="98" t="str">
        <f>IFERROR(INDEX(EQA.CAP_Dados!H$2:H$5000,MATCH(ROW()-4,EQA.CAP_Dados!$S$2:$S$5000,0)),"")</f>
        <v/>
      </c>
      <c r="I195" s="99" t="str">
        <f>IFERROR(INDEX(EQA.CAP_Dados!I$2:I$5000,MATCH(ROW()-4,EQA.CAP_Dados!$S$2:$S$5000,0)),"")</f>
        <v/>
      </c>
      <c r="J195" s="97" t="str">
        <f>IFERROR(INDEX(EQA.CAP_Dados!J$2:J$5000,MATCH(ROW()-4,EQA.CAP_Dados!$S$2:$S$5000,0)),"")</f>
        <v/>
      </c>
      <c r="K195" s="9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93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97" t="str">
        <f>IFERROR(INDEX(EQA.CAP_Dados!O$2:O$5000,MATCH(ROW()-4,EQA.CAP_Dados!$S$2:$S$5000,0)),"")</f>
        <v/>
      </c>
      <c r="P195" s="97" t="str">
        <f>IFERROR(INDEX(EQA.CAP_Dados!P$2:P$5000,MATCH(ROW()-4,EQA.CAP_Dados!$S$2:$S$5000,0)),"")</f>
        <v/>
      </c>
      <c r="Q195" s="93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93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97" t="str">
        <f>IFERROR(INDEX(EQA.CAP_Dados!F$2:F$5000,MATCH(ROW()-4,EQA.CAP_Dados!$S$2:$S$5000,0)),"")</f>
        <v/>
      </c>
      <c r="G196" s="98" t="str">
        <f>IFERROR(INDEX(EQA.CAP_Dados!G$2:G$5000,MATCH(ROW()-4,EQA.CAP_Dados!$S$2:$S$5000,0)),"")</f>
        <v/>
      </c>
      <c r="H196" s="98" t="str">
        <f>IFERROR(INDEX(EQA.CAP_Dados!H$2:H$5000,MATCH(ROW()-4,EQA.CAP_Dados!$S$2:$S$5000,0)),"")</f>
        <v/>
      </c>
      <c r="I196" s="99" t="str">
        <f>IFERROR(INDEX(EQA.CAP_Dados!I$2:I$5000,MATCH(ROW()-4,EQA.CAP_Dados!$S$2:$S$5000,0)),"")</f>
        <v/>
      </c>
      <c r="J196" s="97" t="str">
        <f>IFERROR(INDEX(EQA.CAP_Dados!J$2:J$5000,MATCH(ROW()-4,EQA.CAP_Dados!$S$2:$S$5000,0)),"")</f>
        <v/>
      </c>
      <c r="K196" s="9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93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97" t="str">
        <f>IFERROR(INDEX(EQA.CAP_Dados!O$2:O$5000,MATCH(ROW()-4,EQA.CAP_Dados!$S$2:$S$5000,0)),"")</f>
        <v/>
      </c>
      <c r="P196" s="97" t="str">
        <f>IFERROR(INDEX(EQA.CAP_Dados!P$2:P$5000,MATCH(ROW()-4,EQA.CAP_Dados!$S$2:$S$5000,0)),"")</f>
        <v/>
      </c>
      <c r="Q196" s="93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93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97" t="str">
        <f>IFERROR(INDEX(EQA.CAP_Dados!F$2:F$5000,MATCH(ROW()-4,EQA.CAP_Dados!$S$2:$S$5000,0)),"")</f>
        <v/>
      </c>
      <c r="G197" s="98" t="str">
        <f>IFERROR(INDEX(EQA.CAP_Dados!G$2:G$5000,MATCH(ROW()-4,EQA.CAP_Dados!$S$2:$S$5000,0)),"")</f>
        <v/>
      </c>
      <c r="H197" s="98" t="str">
        <f>IFERROR(INDEX(EQA.CAP_Dados!H$2:H$5000,MATCH(ROW()-4,EQA.CAP_Dados!$S$2:$S$5000,0)),"")</f>
        <v/>
      </c>
      <c r="I197" s="99" t="str">
        <f>IFERROR(INDEX(EQA.CAP_Dados!I$2:I$5000,MATCH(ROW()-4,EQA.CAP_Dados!$S$2:$S$5000,0)),"")</f>
        <v/>
      </c>
      <c r="J197" s="97" t="str">
        <f>IFERROR(INDEX(EQA.CAP_Dados!J$2:J$5000,MATCH(ROW()-4,EQA.CAP_Dados!$S$2:$S$5000,0)),"")</f>
        <v/>
      </c>
      <c r="K197" s="9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93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97" t="str">
        <f>IFERROR(INDEX(EQA.CAP_Dados!O$2:O$5000,MATCH(ROW()-4,EQA.CAP_Dados!$S$2:$S$5000,0)),"")</f>
        <v/>
      </c>
      <c r="P197" s="97" t="str">
        <f>IFERROR(INDEX(EQA.CAP_Dados!P$2:P$5000,MATCH(ROW()-4,EQA.CAP_Dados!$S$2:$S$5000,0)),"")</f>
        <v/>
      </c>
      <c r="Q197" s="93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93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97" t="str">
        <f>IFERROR(INDEX(EQA.CAP_Dados!F$2:F$5000,MATCH(ROW()-4,EQA.CAP_Dados!$S$2:$S$5000,0)),"")</f>
        <v/>
      </c>
      <c r="G198" s="98" t="str">
        <f>IFERROR(INDEX(EQA.CAP_Dados!G$2:G$5000,MATCH(ROW()-4,EQA.CAP_Dados!$S$2:$S$5000,0)),"")</f>
        <v/>
      </c>
      <c r="H198" s="98" t="str">
        <f>IFERROR(INDEX(EQA.CAP_Dados!H$2:H$5000,MATCH(ROW()-4,EQA.CAP_Dados!$S$2:$S$5000,0)),"")</f>
        <v/>
      </c>
      <c r="I198" s="99" t="str">
        <f>IFERROR(INDEX(EQA.CAP_Dados!I$2:I$5000,MATCH(ROW()-4,EQA.CAP_Dados!$S$2:$S$5000,0)),"")</f>
        <v/>
      </c>
      <c r="J198" s="97" t="str">
        <f>IFERROR(INDEX(EQA.CAP_Dados!J$2:J$5000,MATCH(ROW()-4,EQA.CAP_Dados!$S$2:$S$5000,0)),"")</f>
        <v/>
      </c>
      <c r="K198" s="9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93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97" t="str">
        <f>IFERROR(INDEX(EQA.CAP_Dados!O$2:O$5000,MATCH(ROW()-4,EQA.CAP_Dados!$S$2:$S$5000,0)),"")</f>
        <v/>
      </c>
      <c r="P198" s="97" t="str">
        <f>IFERROR(INDEX(EQA.CAP_Dados!P$2:P$5000,MATCH(ROW()-4,EQA.CAP_Dados!$S$2:$S$5000,0)),"")</f>
        <v/>
      </c>
      <c r="Q198" s="93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93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97" t="str">
        <f>IFERROR(INDEX(EQA.CAP_Dados!F$2:F$5000,MATCH(ROW()-4,EQA.CAP_Dados!$S$2:$S$5000,0)),"")</f>
        <v/>
      </c>
      <c r="G199" s="98" t="str">
        <f>IFERROR(INDEX(EQA.CAP_Dados!G$2:G$5000,MATCH(ROW()-4,EQA.CAP_Dados!$S$2:$S$5000,0)),"")</f>
        <v/>
      </c>
      <c r="H199" s="98" t="str">
        <f>IFERROR(INDEX(EQA.CAP_Dados!H$2:H$5000,MATCH(ROW()-4,EQA.CAP_Dados!$S$2:$S$5000,0)),"")</f>
        <v/>
      </c>
      <c r="I199" s="99" t="str">
        <f>IFERROR(INDEX(EQA.CAP_Dados!I$2:I$5000,MATCH(ROW()-4,EQA.CAP_Dados!$S$2:$S$5000,0)),"")</f>
        <v/>
      </c>
      <c r="J199" s="97" t="str">
        <f>IFERROR(INDEX(EQA.CAP_Dados!J$2:J$5000,MATCH(ROW()-4,EQA.CAP_Dados!$S$2:$S$5000,0)),"")</f>
        <v/>
      </c>
      <c r="K199" s="9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93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97" t="str">
        <f>IFERROR(INDEX(EQA.CAP_Dados!O$2:O$5000,MATCH(ROW()-4,EQA.CAP_Dados!$S$2:$S$5000,0)),"")</f>
        <v/>
      </c>
      <c r="P199" s="97" t="str">
        <f>IFERROR(INDEX(EQA.CAP_Dados!P$2:P$5000,MATCH(ROW()-4,EQA.CAP_Dados!$S$2:$S$5000,0)),"")</f>
        <v/>
      </c>
      <c r="Q199" s="93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93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97" t="str">
        <f>IFERROR(INDEX(EQA.CAP_Dados!F$2:F$5000,MATCH(ROW()-4,EQA.CAP_Dados!$S$2:$S$5000,0)),"")</f>
        <v/>
      </c>
      <c r="G200" s="98" t="str">
        <f>IFERROR(INDEX(EQA.CAP_Dados!G$2:G$5000,MATCH(ROW()-4,EQA.CAP_Dados!$S$2:$S$5000,0)),"")</f>
        <v/>
      </c>
      <c r="H200" s="98" t="str">
        <f>IFERROR(INDEX(EQA.CAP_Dados!H$2:H$5000,MATCH(ROW()-4,EQA.CAP_Dados!$S$2:$S$5000,0)),"")</f>
        <v/>
      </c>
      <c r="I200" s="99" t="str">
        <f>IFERROR(INDEX(EQA.CAP_Dados!I$2:I$5000,MATCH(ROW()-4,EQA.CAP_Dados!$S$2:$S$5000,0)),"")</f>
        <v/>
      </c>
      <c r="J200" s="97" t="str">
        <f>IFERROR(INDEX(EQA.CAP_Dados!J$2:J$5000,MATCH(ROW()-4,EQA.CAP_Dados!$S$2:$S$5000,0)),"")</f>
        <v/>
      </c>
      <c r="K200" s="9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93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97" t="str">
        <f>IFERROR(INDEX(EQA.CAP_Dados!O$2:O$5000,MATCH(ROW()-4,EQA.CAP_Dados!$S$2:$S$5000,0)),"")</f>
        <v/>
      </c>
      <c r="P200" s="97" t="str">
        <f>IFERROR(INDEX(EQA.CAP_Dados!P$2:P$5000,MATCH(ROW()-4,EQA.CAP_Dados!$S$2:$S$5000,0)),"")</f>
        <v/>
      </c>
      <c r="Q200" s="93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93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97" t="str">
        <f>IFERROR(INDEX(EQA.CAP_Dados!F$2:F$5000,MATCH(ROW()-4,EQA.CAP_Dados!$S$2:$S$5000,0)),"")</f>
        <v/>
      </c>
      <c r="G201" s="98" t="str">
        <f>IFERROR(INDEX(EQA.CAP_Dados!G$2:G$5000,MATCH(ROW()-4,EQA.CAP_Dados!$S$2:$S$5000,0)),"")</f>
        <v/>
      </c>
      <c r="H201" s="98" t="str">
        <f>IFERROR(INDEX(EQA.CAP_Dados!H$2:H$5000,MATCH(ROW()-4,EQA.CAP_Dados!$S$2:$S$5000,0)),"")</f>
        <v/>
      </c>
      <c r="I201" s="99" t="str">
        <f>IFERROR(INDEX(EQA.CAP_Dados!I$2:I$5000,MATCH(ROW()-4,EQA.CAP_Dados!$S$2:$S$5000,0)),"")</f>
        <v/>
      </c>
      <c r="J201" s="97" t="str">
        <f>IFERROR(INDEX(EQA.CAP_Dados!J$2:J$5000,MATCH(ROW()-4,EQA.CAP_Dados!$S$2:$S$5000,0)),"")</f>
        <v/>
      </c>
      <c r="K201" s="9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93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97" t="str">
        <f>IFERROR(INDEX(EQA.CAP_Dados!O$2:O$5000,MATCH(ROW()-4,EQA.CAP_Dados!$S$2:$S$5000,0)),"")</f>
        <v/>
      </c>
      <c r="P201" s="97" t="str">
        <f>IFERROR(INDEX(EQA.CAP_Dados!P$2:P$5000,MATCH(ROW()-4,EQA.CAP_Dados!$S$2:$S$5000,0)),"")</f>
        <v/>
      </c>
      <c r="Q201" s="93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93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97" t="str">
        <f>IFERROR(INDEX(EQA.CAP_Dados!F$2:F$5000,MATCH(ROW()-4,EQA.CAP_Dados!$S$2:$S$5000,0)),"")</f>
        <v/>
      </c>
      <c r="G202" s="98" t="str">
        <f>IFERROR(INDEX(EQA.CAP_Dados!G$2:G$5000,MATCH(ROW()-4,EQA.CAP_Dados!$S$2:$S$5000,0)),"")</f>
        <v/>
      </c>
      <c r="H202" s="98" t="str">
        <f>IFERROR(INDEX(EQA.CAP_Dados!H$2:H$5000,MATCH(ROW()-4,EQA.CAP_Dados!$S$2:$S$5000,0)),"")</f>
        <v/>
      </c>
      <c r="I202" s="99" t="str">
        <f>IFERROR(INDEX(EQA.CAP_Dados!I$2:I$5000,MATCH(ROW()-4,EQA.CAP_Dados!$S$2:$S$5000,0)),"")</f>
        <v/>
      </c>
      <c r="J202" s="97" t="str">
        <f>IFERROR(INDEX(EQA.CAP_Dados!J$2:J$5000,MATCH(ROW()-4,EQA.CAP_Dados!$S$2:$S$5000,0)),"")</f>
        <v/>
      </c>
      <c r="K202" s="9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93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97" t="str">
        <f>IFERROR(INDEX(EQA.CAP_Dados!O$2:O$5000,MATCH(ROW()-4,EQA.CAP_Dados!$S$2:$S$5000,0)),"")</f>
        <v/>
      </c>
      <c r="P202" s="97" t="str">
        <f>IFERROR(INDEX(EQA.CAP_Dados!P$2:P$5000,MATCH(ROW()-4,EQA.CAP_Dados!$S$2:$S$5000,0)),"")</f>
        <v/>
      </c>
      <c r="Q202" s="93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93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97" t="str">
        <f>IFERROR(INDEX(EQA.CAP_Dados!F$2:F$5000,MATCH(ROW()-4,EQA.CAP_Dados!$S$2:$S$5000,0)),"")</f>
        <v/>
      </c>
      <c r="G203" s="98" t="str">
        <f>IFERROR(INDEX(EQA.CAP_Dados!G$2:G$5000,MATCH(ROW()-4,EQA.CAP_Dados!$S$2:$S$5000,0)),"")</f>
        <v/>
      </c>
      <c r="H203" s="98" t="str">
        <f>IFERROR(INDEX(EQA.CAP_Dados!H$2:H$5000,MATCH(ROW()-4,EQA.CAP_Dados!$S$2:$S$5000,0)),"")</f>
        <v/>
      </c>
      <c r="I203" s="99" t="str">
        <f>IFERROR(INDEX(EQA.CAP_Dados!I$2:I$5000,MATCH(ROW()-4,EQA.CAP_Dados!$S$2:$S$5000,0)),"")</f>
        <v/>
      </c>
      <c r="J203" s="97" t="str">
        <f>IFERROR(INDEX(EQA.CAP_Dados!J$2:J$5000,MATCH(ROW()-4,EQA.CAP_Dados!$S$2:$S$5000,0)),"")</f>
        <v/>
      </c>
      <c r="K203" s="9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93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97" t="str">
        <f>IFERROR(INDEX(EQA.CAP_Dados!O$2:O$5000,MATCH(ROW()-4,EQA.CAP_Dados!$S$2:$S$5000,0)),"")</f>
        <v/>
      </c>
      <c r="P203" s="97" t="str">
        <f>IFERROR(INDEX(EQA.CAP_Dados!P$2:P$5000,MATCH(ROW()-4,EQA.CAP_Dados!$S$2:$S$5000,0)),"")</f>
        <v/>
      </c>
      <c r="Q203" s="93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93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97" t="str">
        <f>IFERROR(INDEX(EQA.CAP_Dados!F$2:F$5000,MATCH(ROW()-4,EQA.CAP_Dados!$S$2:$S$5000,0)),"")</f>
        <v/>
      </c>
      <c r="G204" s="98" t="str">
        <f>IFERROR(INDEX(EQA.CAP_Dados!G$2:G$5000,MATCH(ROW()-4,EQA.CAP_Dados!$S$2:$S$5000,0)),"")</f>
        <v/>
      </c>
      <c r="H204" s="98" t="str">
        <f>IFERROR(INDEX(EQA.CAP_Dados!H$2:H$5000,MATCH(ROW()-4,EQA.CAP_Dados!$S$2:$S$5000,0)),"")</f>
        <v/>
      </c>
      <c r="I204" s="99" t="str">
        <f>IFERROR(INDEX(EQA.CAP_Dados!I$2:I$5000,MATCH(ROW()-4,EQA.CAP_Dados!$S$2:$S$5000,0)),"")</f>
        <v/>
      </c>
      <c r="J204" s="97" t="str">
        <f>IFERROR(INDEX(EQA.CAP_Dados!J$2:J$5000,MATCH(ROW()-4,EQA.CAP_Dados!$S$2:$S$5000,0)),"")</f>
        <v/>
      </c>
      <c r="K204" s="9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93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97" t="str">
        <f>IFERROR(INDEX(EQA.CAP_Dados!O$2:O$5000,MATCH(ROW()-4,EQA.CAP_Dados!$S$2:$S$5000,0)),"")</f>
        <v/>
      </c>
      <c r="P204" s="97" t="str">
        <f>IFERROR(INDEX(EQA.CAP_Dados!P$2:P$5000,MATCH(ROW()-4,EQA.CAP_Dados!$S$2:$S$5000,0)),"")</f>
        <v/>
      </c>
      <c r="Q204" s="93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ADB4-7232-418C-9F3F-3AAB63EDE17C}">
  <sheetPr codeName="Planilha22">
    <tabColor rgb="FF1F6F5C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327</v>
      </c>
      <c r="C2" s="93"/>
      <c r="F2" s="97"/>
      <c r="G2" s="98"/>
      <c r="H2" s="98"/>
      <c r="I2" s="99"/>
      <c r="J2" s="97"/>
      <c r="K2" s="97"/>
      <c r="M2" s="93"/>
      <c r="O2" s="97" t="str">
        <f>IFERROR((F2-G2)/G2*100,"")</f>
        <v/>
      </c>
      <c r="P2" s="97" t="str">
        <f>IF(O2="","",ABS(O2))</f>
        <v/>
      </c>
      <c r="Q2" s="93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C3" s="93"/>
      <c r="F3" s="97"/>
      <c r="G3" s="98"/>
      <c r="H3" s="98"/>
      <c r="I3" s="99"/>
      <c r="J3" s="97"/>
      <c r="K3" s="97"/>
      <c r="M3" s="93"/>
      <c r="O3" s="97"/>
      <c r="P3" s="97"/>
      <c r="Q3" s="93"/>
      <c r="Z3" s="88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93"/>
      <c r="F4" s="97"/>
      <c r="G4" s="98"/>
      <c r="H4" s="98"/>
      <c r="I4" s="99"/>
      <c r="J4" s="97"/>
      <c r="K4" s="97"/>
      <c r="M4" s="93"/>
      <c r="O4" s="97"/>
      <c r="P4" s="97"/>
      <c r="Q4" s="93"/>
    </row>
    <row r="5" spans="1:26" x14ac:dyDescent="0.25">
      <c r="C5" s="93"/>
      <c r="F5" s="97"/>
      <c r="G5" s="98"/>
      <c r="H5" s="98"/>
      <c r="I5" s="99"/>
      <c r="J5" s="97"/>
      <c r="K5" s="97"/>
      <c r="M5" s="93"/>
      <c r="O5" s="97"/>
      <c r="P5" s="97"/>
      <c r="Q5" s="93"/>
    </row>
    <row r="6" spans="1:26" x14ac:dyDescent="0.25">
      <c r="C6" s="93"/>
      <c r="F6" s="97"/>
      <c r="G6" s="98"/>
      <c r="H6" s="98"/>
      <c r="I6" s="99"/>
      <c r="J6" s="97"/>
      <c r="K6" s="97"/>
      <c r="M6" s="93"/>
      <c r="O6" s="97"/>
      <c r="P6" s="97"/>
      <c r="Q6" s="93"/>
    </row>
    <row r="7" spans="1:26" x14ac:dyDescent="0.25">
      <c r="C7" s="93"/>
      <c r="F7" s="97"/>
      <c r="G7" s="98"/>
      <c r="H7" s="98"/>
      <c r="I7" s="99"/>
      <c r="J7" s="97"/>
      <c r="K7" s="97"/>
      <c r="M7" s="93"/>
      <c r="O7" s="97"/>
      <c r="P7" s="97"/>
      <c r="Q7" s="93"/>
    </row>
    <row r="8" spans="1:26" x14ac:dyDescent="0.25">
      <c r="C8" s="93"/>
      <c r="F8" s="97"/>
      <c r="G8" s="98"/>
      <c r="H8" s="98"/>
      <c r="I8" s="99"/>
      <c r="J8" s="97"/>
      <c r="K8" s="97"/>
      <c r="M8" s="93"/>
      <c r="O8" s="97"/>
      <c r="P8" s="97"/>
      <c r="Q8" s="93"/>
    </row>
    <row r="9" spans="1:26" x14ac:dyDescent="0.25">
      <c r="C9" s="93"/>
      <c r="F9" s="97"/>
      <c r="G9" s="98"/>
      <c r="H9" s="98"/>
      <c r="I9" s="99"/>
      <c r="J9" s="97"/>
      <c r="K9" s="97"/>
      <c r="M9" s="93"/>
      <c r="O9" s="97"/>
      <c r="P9" s="97"/>
      <c r="Q9" s="93"/>
    </row>
    <row r="10" spans="1:26" x14ac:dyDescent="0.25">
      <c r="C10" s="93"/>
      <c r="F10" s="97"/>
      <c r="G10" s="98"/>
      <c r="H10" s="98"/>
      <c r="I10" s="99"/>
      <c r="J10" s="97"/>
      <c r="K10" s="97"/>
      <c r="M10" s="93"/>
      <c r="O10" s="97"/>
      <c r="P10" s="97"/>
      <c r="Q10" s="93"/>
    </row>
    <row r="11" spans="1:26" x14ac:dyDescent="0.25">
      <c r="C11" s="93"/>
      <c r="F11" s="97"/>
      <c r="G11" s="98"/>
      <c r="H11" s="98"/>
      <c r="I11" s="99"/>
      <c r="J11" s="97"/>
      <c r="K11" s="97"/>
      <c r="M11" s="93"/>
      <c r="O11" s="97"/>
      <c r="P11" s="97"/>
      <c r="Q11" s="93"/>
    </row>
    <row r="12" spans="1:26" x14ac:dyDescent="0.25">
      <c r="C12" s="93"/>
      <c r="F12" s="97"/>
      <c r="G12" s="98"/>
      <c r="H12" s="98"/>
      <c r="I12" s="99"/>
      <c r="J12" s="97"/>
      <c r="K12" s="97"/>
      <c r="M12" s="93"/>
      <c r="O12" s="97"/>
      <c r="P12" s="97"/>
      <c r="Q12" s="93"/>
    </row>
    <row r="13" spans="1:26" x14ac:dyDescent="0.25">
      <c r="C13" s="93"/>
      <c r="F13" s="97"/>
      <c r="G13" s="98"/>
      <c r="H13" s="98"/>
      <c r="I13" s="99"/>
      <c r="J13" s="97"/>
      <c r="K13" s="97"/>
      <c r="M13" s="93"/>
      <c r="O13" s="97"/>
      <c r="P13" s="97"/>
      <c r="Q13" s="93"/>
    </row>
    <row r="14" spans="1:26" x14ac:dyDescent="0.25">
      <c r="C14" s="93"/>
      <c r="F14" s="97"/>
      <c r="G14" s="98"/>
      <c r="H14" s="98"/>
      <c r="I14" s="99"/>
      <c r="J14" s="97"/>
      <c r="K14" s="97"/>
      <c r="M14" s="93"/>
      <c r="O14" s="97"/>
      <c r="P14" s="97"/>
      <c r="Q14" s="93"/>
    </row>
    <row r="15" spans="1:26" x14ac:dyDescent="0.25">
      <c r="C15" s="93"/>
      <c r="F15" s="97"/>
      <c r="G15" s="98"/>
      <c r="H15" s="98"/>
      <c r="I15" s="99"/>
      <c r="J15" s="97"/>
      <c r="K15" s="97"/>
      <c r="M15" s="93"/>
      <c r="O15" s="97"/>
      <c r="P15" s="97"/>
      <c r="Q15" s="93"/>
    </row>
    <row r="16" spans="1:26" x14ac:dyDescent="0.25">
      <c r="C16" s="93"/>
      <c r="F16" s="97"/>
      <c r="G16" s="98"/>
      <c r="H16" s="98"/>
      <c r="I16" s="99"/>
      <c r="J16" s="97"/>
      <c r="K16" s="97"/>
      <c r="M16" s="93"/>
      <c r="O16" s="97"/>
      <c r="P16" s="97"/>
      <c r="Q16" s="93"/>
    </row>
    <row r="17" spans="3:17" x14ac:dyDescent="0.25">
      <c r="C17" s="93"/>
      <c r="F17" s="97"/>
      <c r="G17" s="98"/>
      <c r="H17" s="98"/>
      <c r="I17" s="99"/>
      <c r="J17" s="97"/>
      <c r="K17" s="97"/>
      <c r="M17" s="93"/>
      <c r="O17" s="97"/>
      <c r="P17" s="97"/>
      <c r="Q17" s="93"/>
    </row>
    <row r="18" spans="3:17" x14ac:dyDescent="0.25">
      <c r="C18" s="93"/>
      <c r="F18" s="97"/>
      <c r="G18" s="98"/>
      <c r="H18" s="98"/>
      <c r="I18" s="99"/>
      <c r="J18" s="97"/>
      <c r="K18" s="97"/>
      <c r="M18" s="93"/>
      <c r="O18" s="97"/>
      <c r="P18" s="97"/>
      <c r="Q18" s="93"/>
    </row>
    <row r="19" spans="3:17" x14ac:dyDescent="0.25">
      <c r="C19" s="93"/>
      <c r="F19" s="97"/>
      <c r="G19" s="98"/>
      <c r="H19" s="98"/>
      <c r="I19" s="99"/>
      <c r="J19" s="97"/>
      <c r="K19" s="97"/>
      <c r="M19" s="93"/>
      <c r="O19" s="97"/>
      <c r="P19" s="97"/>
      <c r="Q19" s="93"/>
    </row>
    <row r="20" spans="3:17" x14ac:dyDescent="0.25">
      <c r="C20" s="93"/>
      <c r="F20" s="97"/>
      <c r="G20" s="98"/>
      <c r="H20" s="98"/>
      <c r="I20" s="99"/>
      <c r="J20" s="97"/>
      <c r="K20" s="97"/>
      <c r="M20" s="93"/>
      <c r="O20" s="97"/>
      <c r="P20" s="97"/>
      <c r="Q20" s="93"/>
    </row>
    <row r="21" spans="3:17" x14ac:dyDescent="0.25">
      <c r="C21" s="93"/>
      <c r="F21" s="97"/>
      <c r="G21" s="98"/>
      <c r="H21" s="98"/>
      <c r="I21" s="99"/>
      <c r="J21" s="97"/>
      <c r="K21" s="97"/>
      <c r="M21" s="93"/>
      <c r="O21" s="97"/>
      <c r="P21" s="97"/>
      <c r="Q21" s="93"/>
    </row>
    <row r="22" spans="3:17" x14ac:dyDescent="0.25">
      <c r="C22" s="93"/>
      <c r="F22" s="97"/>
      <c r="G22" s="98"/>
      <c r="H22" s="98"/>
      <c r="I22" s="99"/>
      <c r="J22" s="97"/>
      <c r="K22" s="97"/>
      <c r="M22" s="93"/>
      <c r="O22" s="97"/>
      <c r="P22" s="97"/>
      <c r="Q22" s="93"/>
    </row>
    <row r="23" spans="3:17" x14ac:dyDescent="0.25">
      <c r="C23" s="93"/>
      <c r="F23" s="97"/>
      <c r="G23" s="98"/>
      <c r="H23" s="98"/>
      <c r="I23" s="99"/>
      <c r="J23" s="97"/>
      <c r="K23" s="97"/>
      <c r="M23" s="93"/>
      <c r="O23" s="97"/>
      <c r="P23" s="97"/>
      <c r="Q23" s="93"/>
    </row>
    <row r="24" spans="3:17" x14ac:dyDescent="0.25">
      <c r="C24" s="93"/>
      <c r="F24" s="97"/>
      <c r="G24" s="98"/>
      <c r="H24" s="98"/>
      <c r="I24" s="99"/>
      <c r="J24" s="97"/>
      <c r="K24" s="97"/>
      <c r="M24" s="93"/>
      <c r="O24" s="97"/>
      <c r="P24" s="97"/>
      <c r="Q24" s="93"/>
    </row>
    <row r="25" spans="3:17" x14ac:dyDescent="0.25">
      <c r="C25" s="93"/>
      <c r="F25" s="97"/>
      <c r="G25" s="98"/>
      <c r="H25" s="98"/>
      <c r="I25" s="99"/>
      <c r="J25" s="97"/>
      <c r="K25" s="97"/>
      <c r="M25" s="93"/>
      <c r="O25" s="97"/>
      <c r="P25" s="97"/>
      <c r="Q25" s="93"/>
    </row>
    <row r="26" spans="3:17" x14ac:dyDescent="0.25">
      <c r="C26" s="93"/>
      <c r="F26" s="97"/>
      <c r="G26" s="98"/>
      <c r="H26" s="98"/>
      <c r="I26" s="99"/>
      <c r="J26" s="97"/>
      <c r="K26" s="97"/>
      <c r="M26" s="93"/>
      <c r="O26" s="97"/>
      <c r="P26" s="97"/>
      <c r="Q26" s="93"/>
    </row>
    <row r="27" spans="3:17" x14ac:dyDescent="0.25">
      <c r="C27" s="93"/>
      <c r="F27" s="97"/>
      <c r="G27" s="98"/>
      <c r="H27" s="98"/>
      <c r="I27" s="99"/>
      <c r="J27" s="97"/>
      <c r="K27" s="97"/>
      <c r="M27" s="93"/>
      <c r="O27" s="97"/>
      <c r="P27" s="97"/>
      <c r="Q27" s="93"/>
    </row>
    <row r="28" spans="3:17" x14ac:dyDescent="0.25">
      <c r="C28" s="93"/>
      <c r="F28" s="97"/>
      <c r="G28" s="98"/>
      <c r="H28" s="98"/>
      <c r="I28" s="99"/>
      <c r="J28" s="97"/>
      <c r="K28" s="97"/>
      <c r="M28" s="93"/>
      <c r="O28" s="97"/>
      <c r="P28" s="97"/>
      <c r="Q28" s="93"/>
    </row>
    <row r="29" spans="3:17" x14ac:dyDescent="0.25">
      <c r="C29" s="93"/>
      <c r="F29" s="97"/>
      <c r="G29" s="98"/>
      <c r="H29" s="98"/>
      <c r="I29" s="99"/>
      <c r="J29" s="97"/>
      <c r="K29" s="97"/>
      <c r="M29" s="93"/>
      <c r="O29" s="97"/>
      <c r="P29" s="97"/>
      <c r="Q29" s="93"/>
    </row>
    <row r="30" spans="3:17" x14ac:dyDescent="0.25">
      <c r="C30" s="93"/>
      <c r="F30" s="97"/>
      <c r="G30" s="98"/>
      <c r="H30" s="98"/>
      <c r="I30" s="99"/>
      <c r="J30" s="97"/>
      <c r="K30" s="97"/>
      <c r="M30" s="93"/>
      <c r="O30" s="97"/>
      <c r="P30" s="97"/>
      <c r="Q30" s="93"/>
    </row>
    <row r="31" spans="3:17" x14ac:dyDescent="0.25">
      <c r="C31" s="93"/>
      <c r="F31" s="97"/>
      <c r="G31" s="98"/>
      <c r="H31" s="98"/>
      <c r="I31" s="99"/>
      <c r="J31" s="97"/>
      <c r="K31" s="97"/>
      <c r="M31" s="93"/>
      <c r="O31" s="97"/>
      <c r="P31" s="97"/>
      <c r="Q31" s="93"/>
    </row>
    <row r="32" spans="3:17" x14ac:dyDescent="0.25">
      <c r="C32" s="93"/>
      <c r="F32" s="97"/>
      <c r="G32" s="98"/>
      <c r="H32" s="98"/>
      <c r="I32" s="99"/>
      <c r="J32" s="97"/>
      <c r="K32" s="97"/>
      <c r="M32" s="93"/>
      <c r="O32" s="97"/>
      <c r="P32" s="97"/>
      <c r="Q32" s="93"/>
    </row>
    <row r="33" spans="3:17" x14ac:dyDescent="0.25">
      <c r="C33" s="93"/>
      <c r="F33" s="97"/>
      <c r="G33" s="98"/>
      <c r="H33" s="98"/>
      <c r="I33" s="99"/>
      <c r="J33" s="97"/>
      <c r="K33" s="97"/>
      <c r="M33" s="93"/>
      <c r="O33" s="97"/>
      <c r="P33" s="97"/>
      <c r="Q33" s="93"/>
    </row>
    <row r="34" spans="3:17" x14ac:dyDescent="0.25">
      <c r="C34" s="93"/>
      <c r="F34" s="97"/>
      <c r="G34" s="98"/>
      <c r="H34" s="98"/>
      <c r="I34" s="99"/>
      <c r="J34" s="97"/>
      <c r="K34" s="97"/>
      <c r="M34" s="93"/>
      <c r="O34" s="97"/>
      <c r="P34" s="97"/>
      <c r="Q34" s="93"/>
    </row>
    <row r="35" spans="3:17" x14ac:dyDescent="0.25">
      <c r="C35" s="93"/>
      <c r="F35" s="97"/>
      <c r="G35" s="98"/>
      <c r="H35" s="98"/>
      <c r="I35" s="99"/>
      <c r="J35" s="97"/>
      <c r="K35" s="97"/>
      <c r="M35" s="93"/>
      <c r="O35" s="97"/>
      <c r="P35" s="97"/>
      <c r="Q35" s="93"/>
    </row>
    <row r="36" spans="3:17" x14ac:dyDescent="0.25">
      <c r="C36" s="93"/>
      <c r="F36" s="97"/>
      <c r="G36" s="98"/>
      <c r="H36" s="98"/>
      <c r="I36" s="99"/>
      <c r="J36" s="97"/>
      <c r="K36" s="97"/>
      <c r="M36" s="93"/>
      <c r="O36" s="97"/>
      <c r="P36" s="97"/>
      <c r="Q36" s="93"/>
    </row>
    <row r="37" spans="3:17" x14ac:dyDescent="0.25">
      <c r="C37" s="93"/>
      <c r="F37" s="97"/>
      <c r="G37" s="98"/>
      <c r="H37" s="98"/>
      <c r="I37" s="99"/>
      <c r="J37" s="97"/>
      <c r="K37" s="97"/>
      <c r="M37" s="93"/>
      <c r="O37" s="97"/>
      <c r="P37" s="97"/>
      <c r="Q37" s="93"/>
    </row>
    <row r="38" spans="3:17" x14ac:dyDescent="0.25">
      <c r="C38" s="93"/>
      <c r="F38" s="97"/>
      <c r="G38" s="98"/>
      <c r="H38" s="98"/>
      <c r="I38" s="99"/>
      <c r="J38" s="97"/>
      <c r="K38" s="97"/>
      <c r="M38" s="93"/>
      <c r="O38" s="97"/>
      <c r="P38" s="97"/>
      <c r="Q38" s="93"/>
    </row>
    <row r="39" spans="3:17" x14ac:dyDescent="0.25">
      <c r="C39" s="93"/>
      <c r="F39" s="97"/>
      <c r="G39" s="98"/>
      <c r="H39" s="98"/>
      <c r="I39" s="99"/>
      <c r="J39" s="97"/>
      <c r="K39" s="97"/>
      <c r="M39" s="93"/>
      <c r="O39" s="97"/>
      <c r="P39" s="97"/>
      <c r="Q39" s="93"/>
    </row>
    <row r="40" spans="3:17" x14ac:dyDescent="0.25">
      <c r="C40" s="93"/>
      <c r="F40" s="97"/>
      <c r="G40" s="98"/>
      <c r="H40" s="98"/>
      <c r="I40" s="99"/>
      <c r="J40" s="97"/>
      <c r="K40" s="97"/>
      <c r="M40" s="93"/>
      <c r="O40" s="97"/>
      <c r="P40" s="97"/>
      <c r="Q40" s="93"/>
    </row>
    <row r="41" spans="3:17" x14ac:dyDescent="0.25">
      <c r="C41" s="93"/>
      <c r="F41" s="97"/>
      <c r="G41" s="98"/>
      <c r="H41" s="98"/>
      <c r="I41" s="99"/>
      <c r="J41" s="97"/>
      <c r="K41" s="97"/>
      <c r="M41" s="93"/>
      <c r="O41" s="97"/>
      <c r="P41" s="97"/>
      <c r="Q41" s="93"/>
    </row>
    <row r="42" spans="3:17" x14ac:dyDescent="0.25">
      <c r="C42" s="93"/>
      <c r="F42" s="97"/>
      <c r="G42" s="98"/>
      <c r="H42" s="98"/>
      <c r="I42" s="99"/>
      <c r="J42" s="97"/>
      <c r="K42" s="97"/>
      <c r="M42" s="93"/>
      <c r="O42" s="97"/>
      <c r="P42" s="97"/>
      <c r="Q42" s="93"/>
    </row>
    <row r="43" spans="3:17" x14ac:dyDescent="0.25">
      <c r="C43" s="93"/>
      <c r="F43" s="97"/>
      <c r="G43" s="98"/>
      <c r="H43" s="98"/>
      <c r="I43" s="99"/>
      <c r="J43" s="97"/>
      <c r="K43" s="97"/>
      <c r="M43" s="93"/>
      <c r="O43" s="97"/>
      <c r="P43" s="97"/>
      <c r="Q43" s="93"/>
    </row>
    <row r="44" spans="3:17" x14ac:dyDescent="0.25">
      <c r="C44" s="93"/>
      <c r="F44" s="97"/>
      <c r="G44" s="98"/>
      <c r="H44" s="98"/>
      <c r="I44" s="99"/>
      <c r="J44" s="97"/>
      <c r="K44" s="97"/>
      <c r="M44" s="93"/>
      <c r="O44" s="97"/>
      <c r="P44" s="97"/>
      <c r="Q44" s="93"/>
    </row>
    <row r="45" spans="3:17" x14ac:dyDescent="0.25">
      <c r="C45" s="93"/>
      <c r="F45" s="97"/>
      <c r="G45" s="98"/>
      <c r="H45" s="98"/>
      <c r="I45" s="99"/>
      <c r="J45" s="97"/>
      <c r="K45" s="97"/>
      <c r="M45" s="93"/>
      <c r="O45" s="97"/>
      <c r="P45" s="97"/>
      <c r="Q45" s="93"/>
    </row>
    <row r="46" spans="3:17" x14ac:dyDescent="0.25">
      <c r="C46" s="93"/>
      <c r="F46" s="97"/>
      <c r="G46" s="98"/>
      <c r="H46" s="98"/>
      <c r="I46" s="99"/>
      <c r="J46" s="97"/>
      <c r="K46" s="97"/>
      <c r="M46" s="93"/>
      <c r="O46" s="97"/>
      <c r="P46" s="97"/>
      <c r="Q46" s="93"/>
    </row>
    <row r="47" spans="3:17" x14ac:dyDescent="0.25">
      <c r="C47" s="93"/>
      <c r="F47" s="97"/>
      <c r="G47" s="98"/>
      <c r="H47" s="98"/>
      <c r="I47" s="99"/>
      <c r="J47" s="97"/>
      <c r="K47" s="97"/>
      <c r="M47" s="93"/>
      <c r="O47" s="97"/>
      <c r="P47" s="97"/>
      <c r="Q47" s="93"/>
    </row>
    <row r="48" spans="3:17" x14ac:dyDescent="0.25">
      <c r="C48" s="93"/>
      <c r="F48" s="97"/>
      <c r="G48" s="98"/>
      <c r="H48" s="98"/>
      <c r="I48" s="99"/>
      <c r="J48" s="97"/>
      <c r="K48" s="97"/>
      <c r="M48" s="93"/>
      <c r="O48" s="97"/>
      <c r="P48" s="97"/>
      <c r="Q48" s="93"/>
    </row>
    <row r="49" spans="3:17" x14ac:dyDescent="0.25">
      <c r="C49" s="93"/>
      <c r="F49" s="97"/>
      <c r="G49" s="98"/>
      <c r="H49" s="98"/>
      <c r="I49" s="99"/>
      <c r="J49" s="97"/>
      <c r="K49" s="97"/>
      <c r="M49" s="93"/>
      <c r="O49" s="97"/>
      <c r="P49" s="97"/>
      <c r="Q49" s="93"/>
    </row>
    <row r="50" spans="3:17" x14ac:dyDescent="0.25">
      <c r="C50" s="93"/>
      <c r="F50" s="97"/>
      <c r="G50" s="98"/>
      <c r="H50" s="98"/>
      <c r="I50" s="99"/>
      <c r="J50" s="97"/>
      <c r="K50" s="97"/>
      <c r="M50" s="93"/>
      <c r="O50" s="97"/>
      <c r="P50" s="97"/>
      <c r="Q50" s="93"/>
    </row>
    <row r="51" spans="3:17" x14ac:dyDescent="0.25">
      <c r="C51" s="93"/>
      <c r="F51" s="97"/>
      <c r="G51" s="98"/>
      <c r="H51" s="98"/>
      <c r="I51" s="99"/>
      <c r="J51" s="97"/>
      <c r="K51" s="97"/>
      <c r="M51" s="93"/>
      <c r="O51" s="97"/>
      <c r="P51" s="97"/>
      <c r="Q51" s="93"/>
    </row>
    <row r="52" spans="3:17" x14ac:dyDescent="0.25">
      <c r="C52" s="93"/>
      <c r="F52" s="97"/>
      <c r="G52" s="98"/>
      <c r="H52" s="98"/>
      <c r="I52" s="99"/>
      <c r="J52" s="97"/>
      <c r="K52" s="97"/>
      <c r="M52" s="93"/>
      <c r="O52" s="97"/>
      <c r="P52" s="97"/>
      <c r="Q52" s="93"/>
    </row>
    <row r="53" spans="3:17" x14ac:dyDescent="0.25">
      <c r="C53" s="93"/>
      <c r="F53" s="97"/>
      <c r="G53" s="98"/>
      <c r="H53" s="98"/>
      <c r="I53" s="99"/>
      <c r="J53" s="97"/>
      <c r="K53" s="97"/>
      <c r="M53" s="93"/>
      <c r="O53" s="97"/>
      <c r="P53" s="97"/>
      <c r="Q53" s="93"/>
    </row>
    <row r="54" spans="3:17" x14ac:dyDescent="0.25">
      <c r="C54" s="93"/>
      <c r="F54" s="97"/>
      <c r="G54" s="98"/>
      <c r="H54" s="98"/>
      <c r="I54" s="99"/>
      <c r="J54" s="97"/>
      <c r="K54" s="97"/>
      <c r="M54" s="93"/>
      <c r="O54" s="97"/>
      <c r="P54" s="97"/>
      <c r="Q54" s="93"/>
    </row>
    <row r="55" spans="3:17" x14ac:dyDescent="0.25">
      <c r="C55" s="93"/>
      <c r="F55" s="97"/>
      <c r="G55" s="98"/>
      <c r="H55" s="98"/>
      <c r="I55" s="99"/>
      <c r="J55" s="97"/>
      <c r="K55" s="97"/>
      <c r="M55" s="93"/>
      <c r="O55" s="97"/>
      <c r="P55" s="97"/>
      <c r="Q55" s="93"/>
    </row>
    <row r="56" spans="3:17" x14ac:dyDescent="0.25">
      <c r="C56" s="93"/>
      <c r="F56" s="97"/>
      <c r="G56" s="98"/>
      <c r="H56" s="98"/>
      <c r="I56" s="99"/>
      <c r="J56" s="97"/>
      <c r="K56" s="97"/>
      <c r="M56" s="93"/>
      <c r="O56" s="97"/>
      <c r="P56" s="97"/>
      <c r="Q56" s="93"/>
    </row>
    <row r="57" spans="3:17" x14ac:dyDescent="0.25">
      <c r="C57" s="93"/>
      <c r="F57" s="97"/>
      <c r="G57" s="98"/>
      <c r="H57" s="98"/>
      <c r="I57" s="99"/>
      <c r="J57" s="97"/>
      <c r="K57" s="97"/>
      <c r="M57" s="93"/>
      <c r="O57" s="97"/>
      <c r="P57" s="97"/>
      <c r="Q57" s="93"/>
    </row>
    <row r="58" spans="3:17" x14ac:dyDescent="0.25">
      <c r="C58" s="93"/>
      <c r="F58" s="97"/>
      <c r="G58" s="98"/>
      <c r="H58" s="98"/>
      <c r="I58" s="99"/>
      <c r="J58" s="97"/>
      <c r="K58" s="97"/>
      <c r="M58" s="93"/>
      <c r="O58" s="97"/>
      <c r="P58" s="97"/>
      <c r="Q58" s="93"/>
    </row>
    <row r="59" spans="3:17" x14ac:dyDescent="0.25">
      <c r="C59" s="93"/>
      <c r="F59" s="97"/>
      <c r="G59" s="98"/>
      <c r="H59" s="98"/>
      <c r="I59" s="99"/>
      <c r="J59" s="97"/>
      <c r="K59" s="97"/>
      <c r="M59" s="93"/>
      <c r="O59" s="97"/>
      <c r="P59" s="97"/>
      <c r="Q59" s="93"/>
    </row>
    <row r="60" spans="3:17" x14ac:dyDescent="0.25">
      <c r="C60" s="93"/>
      <c r="F60" s="97"/>
      <c r="G60" s="98"/>
      <c r="H60" s="98"/>
      <c r="I60" s="99"/>
      <c r="J60" s="97"/>
      <c r="K60" s="97"/>
      <c r="M60" s="93"/>
      <c r="O60" s="97"/>
      <c r="P60" s="97"/>
      <c r="Q60" s="93"/>
    </row>
    <row r="61" spans="3:17" x14ac:dyDescent="0.25">
      <c r="C61" s="93"/>
      <c r="F61" s="97"/>
      <c r="G61" s="98"/>
      <c r="H61" s="98"/>
      <c r="I61" s="99"/>
      <c r="J61" s="97"/>
      <c r="K61" s="97"/>
      <c r="M61" s="93"/>
      <c r="O61" s="97"/>
      <c r="P61" s="97"/>
      <c r="Q61" s="93"/>
    </row>
    <row r="62" spans="3:17" x14ac:dyDescent="0.25">
      <c r="C62" s="93"/>
      <c r="F62" s="97"/>
      <c r="G62" s="98"/>
      <c r="H62" s="98"/>
      <c r="I62" s="99"/>
      <c r="J62" s="97"/>
      <c r="K62" s="97"/>
      <c r="M62" s="93"/>
      <c r="O62" s="97"/>
      <c r="P62" s="97"/>
      <c r="Q62" s="93"/>
    </row>
    <row r="63" spans="3:17" x14ac:dyDescent="0.25">
      <c r="C63" s="93"/>
      <c r="F63" s="97"/>
      <c r="G63" s="98"/>
      <c r="H63" s="98"/>
      <c r="I63" s="99"/>
      <c r="J63" s="97"/>
      <c r="K63" s="97"/>
      <c r="M63" s="93"/>
      <c r="O63" s="97"/>
      <c r="P63" s="97"/>
      <c r="Q63" s="93"/>
    </row>
    <row r="64" spans="3:17" x14ac:dyDescent="0.25">
      <c r="C64" s="93"/>
      <c r="F64" s="97"/>
      <c r="G64" s="98"/>
      <c r="H64" s="98"/>
      <c r="I64" s="99"/>
      <c r="J64" s="97"/>
      <c r="K64" s="97"/>
      <c r="M64" s="93"/>
      <c r="O64" s="97"/>
      <c r="P64" s="97"/>
      <c r="Q64" s="93"/>
    </row>
    <row r="65" spans="3:17" x14ac:dyDescent="0.25">
      <c r="C65" s="93"/>
      <c r="F65" s="97"/>
      <c r="G65" s="98"/>
      <c r="H65" s="98"/>
      <c r="I65" s="99"/>
      <c r="J65" s="97"/>
      <c r="K65" s="97"/>
      <c r="M65" s="93"/>
      <c r="O65" s="97"/>
      <c r="P65" s="97"/>
      <c r="Q65" s="93"/>
    </row>
    <row r="66" spans="3:17" x14ac:dyDescent="0.25">
      <c r="C66" s="93"/>
      <c r="F66" s="97"/>
      <c r="G66" s="98"/>
      <c r="H66" s="98"/>
      <c r="I66" s="99"/>
      <c r="J66" s="97"/>
      <c r="K66" s="97"/>
      <c r="M66" s="93"/>
      <c r="O66" s="97"/>
      <c r="P66" s="97"/>
      <c r="Q66" s="93"/>
    </row>
    <row r="67" spans="3:17" x14ac:dyDescent="0.25">
      <c r="C67" s="93"/>
      <c r="F67" s="97"/>
      <c r="G67" s="98"/>
      <c r="H67" s="98"/>
      <c r="I67" s="99"/>
      <c r="J67" s="97"/>
      <c r="K67" s="97"/>
      <c r="M67" s="93"/>
      <c r="O67" s="97"/>
      <c r="P67" s="97"/>
      <c r="Q67" s="93"/>
    </row>
    <row r="68" spans="3:17" x14ac:dyDescent="0.25">
      <c r="C68" s="93"/>
      <c r="F68" s="97"/>
      <c r="G68" s="98"/>
      <c r="H68" s="98"/>
      <c r="I68" s="99"/>
      <c r="J68" s="97"/>
      <c r="K68" s="97"/>
      <c r="M68" s="93"/>
      <c r="O68" s="97"/>
      <c r="P68" s="97"/>
      <c r="Q68" s="93"/>
    </row>
    <row r="69" spans="3:17" x14ac:dyDescent="0.25">
      <c r="C69" s="93"/>
      <c r="F69" s="97"/>
      <c r="G69" s="98"/>
      <c r="H69" s="98"/>
      <c r="I69" s="99"/>
      <c r="J69" s="97"/>
      <c r="K69" s="97"/>
      <c r="M69" s="93"/>
      <c r="O69" s="97"/>
      <c r="P69" s="97"/>
      <c r="Q69" s="93"/>
    </row>
    <row r="70" spans="3:17" x14ac:dyDescent="0.25">
      <c r="C70" s="93"/>
      <c r="F70" s="97"/>
      <c r="G70" s="98"/>
      <c r="H70" s="98"/>
      <c r="I70" s="99"/>
      <c r="J70" s="97"/>
      <c r="K70" s="97"/>
      <c r="M70" s="93"/>
      <c r="O70" s="97"/>
      <c r="P70" s="97"/>
      <c r="Q70" s="93"/>
    </row>
    <row r="71" spans="3:17" x14ac:dyDescent="0.25">
      <c r="C71" s="93"/>
      <c r="F71" s="97"/>
      <c r="G71" s="98"/>
      <c r="H71" s="98"/>
      <c r="I71" s="99"/>
      <c r="J71" s="97"/>
      <c r="K71" s="97"/>
      <c r="M71" s="93"/>
      <c r="O71" s="97"/>
      <c r="P71" s="97"/>
      <c r="Q71" s="93"/>
    </row>
    <row r="72" spans="3:17" x14ac:dyDescent="0.25">
      <c r="C72" s="93"/>
      <c r="F72" s="97"/>
      <c r="G72" s="98"/>
      <c r="H72" s="98"/>
      <c r="I72" s="99"/>
      <c r="J72" s="97"/>
      <c r="K72" s="97"/>
      <c r="M72" s="93"/>
      <c r="O72" s="97"/>
      <c r="P72" s="97"/>
      <c r="Q72" s="93"/>
    </row>
    <row r="73" spans="3:17" x14ac:dyDescent="0.25">
      <c r="C73" s="93"/>
      <c r="F73" s="97"/>
      <c r="G73" s="98"/>
      <c r="H73" s="98"/>
      <c r="I73" s="99"/>
      <c r="J73" s="97"/>
      <c r="K73" s="97"/>
      <c r="M73" s="93"/>
      <c r="O73" s="97"/>
      <c r="P73" s="97"/>
      <c r="Q73" s="93"/>
    </row>
    <row r="74" spans="3:17" x14ac:dyDescent="0.25">
      <c r="C74" s="93"/>
      <c r="F74" s="97"/>
      <c r="G74" s="98"/>
      <c r="H74" s="98"/>
      <c r="I74" s="99"/>
      <c r="J74" s="97"/>
      <c r="K74" s="97"/>
      <c r="M74" s="93"/>
      <c r="O74" s="97"/>
      <c r="P74" s="97"/>
      <c r="Q74" s="93"/>
    </row>
    <row r="75" spans="3:17" x14ac:dyDescent="0.25">
      <c r="C75" s="93"/>
      <c r="F75" s="97"/>
      <c r="G75" s="98"/>
      <c r="H75" s="98"/>
      <c r="I75" s="99"/>
      <c r="J75" s="97"/>
      <c r="K75" s="97"/>
      <c r="M75" s="93"/>
      <c r="O75" s="97"/>
      <c r="P75" s="97"/>
      <c r="Q75" s="93"/>
    </row>
    <row r="76" spans="3:17" x14ac:dyDescent="0.25">
      <c r="C76" s="93"/>
      <c r="F76" s="97"/>
      <c r="G76" s="98"/>
      <c r="H76" s="98"/>
      <c r="I76" s="99"/>
      <c r="J76" s="97"/>
      <c r="K76" s="97"/>
      <c r="M76" s="93"/>
      <c r="O76" s="97"/>
      <c r="P76" s="97"/>
      <c r="Q76" s="93"/>
    </row>
    <row r="77" spans="3:17" x14ac:dyDescent="0.25">
      <c r="C77" s="93"/>
      <c r="F77" s="97"/>
      <c r="G77" s="98"/>
      <c r="H77" s="98"/>
      <c r="I77" s="99"/>
      <c r="J77" s="97"/>
      <c r="K77" s="97"/>
      <c r="M77" s="93"/>
      <c r="O77" s="97"/>
      <c r="P77" s="97"/>
      <c r="Q77" s="93"/>
    </row>
    <row r="78" spans="3:17" x14ac:dyDescent="0.25">
      <c r="C78" s="93"/>
      <c r="F78" s="97"/>
      <c r="G78" s="98"/>
      <c r="H78" s="98"/>
      <c r="I78" s="99"/>
      <c r="J78" s="97"/>
      <c r="K78" s="97"/>
      <c r="M78" s="93"/>
      <c r="O78" s="97"/>
      <c r="P78" s="97"/>
      <c r="Q78" s="93"/>
    </row>
    <row r="79" spans="3:17" x14ac:dyDescent="0.25">
      <c r="C79" s="93"/>
      <c r="F79" s="97"/>
      <c r="G79" s="98"/>
      <c r="H79" s="98"/>
      <c r="I79" s="99"/>
      <c r="J79" s="97"/>
      <c r="K79" s="97"/>
      <c r="M79" s="93"/>
      <c r="O79" s="97"/>
      <c r="P79" s="97"/>
      <c r="Q79" s="93"/>
    </row>
    <row r="80" spans="3:17" x14ac:dyDescent="0.25">
      <c r="C80" s="93"/>
      <c r="F80" s="97"/>
      <c r="G80" s="98"/>
      <c r="H80" s="98"/>
      <c r="I80" s="99"/>
      <c r="J80" s="97"/>
      <c r="K80" s="97"/>
      <c r="M80" s="93"/>
      <c r="O80" s="97"/>
      <c r="P80" s="97"/>
      <c r="Q80" s="93"/>
    </row>
    <row r="81" spans="3:17" x14ac:dyDescent="0.25">
      <c r="C81" s="93"/>
      <c r="F81" s="97"/>
      <c r="G81" s="98"/>
      <c r="H81" s="98"/>
      <c r="I81" s="99"/>
      <c r="J81" s="97"/>
      <c r="K81" s="97"/>
      <c r="M81" s="93"/>
      <c r="O81" s="97"/>
      <c r="P81" s="97"/>
      <c r="Q81" s="93"/>
    </row>
    <row r="82" spans="3:17" x14ac:dyDescent="0.25">
      <c r="C82" s="93"/>
      <c r="F82" s="97"/>
      <c r="G82" s="98"/>
      <c r="H82" s="98"/>
      <c r="I82" s="99"/>
      <c r="J82" s="97"/>
      <c r="K82" s="97"/>
      <c r="M82" s="93"/>
      <c r="O82" s="97"/>
      <c r="P82" s="97"/>
      <c r="Q82" s="93"/>
    </row>
    <row r="83" spans="3:17" x14ac:dyDescent="0.25">
      <c r="C83" s="93"/>
      <c r="F83" s="97"/>
      <c r="G83" s="98"/>
      <c r="H83" s="98"/>
      <c r="I83" s="99"/>
      <c r="J83" s="97"/>
      <c r="K83" s="97"/>
      <c r="M83" s="93"/>
      <c r="O83" s="97"/>
      <c r="P83" s="97"/>
      <c r="Q83" s="93"/>
    </row>
    <row r="84" spans="3:17" x14ac:dyDescent="0.25">
      <c r="C84" s="93"/>
      <c r="F84" s="97"/>
      <c r="G84" s="98"/>
      <c r="H84" s="98"/>
      <c r="I84" s="99"/>
      <c r="J84" s="97"/>
      <c r="K84" s="97"/>
      <c r="M84" s="93"/>
      <c r="O84" s="97"/>
      <c r="P84" s="97"/>
      <c r="Q84" s="93"/>
    </row>
    <row r="85" spans="3:17" x14ac:dyDescent="0.25">
      <c r="C85" s="93"/>
      <c r="F85" s="97"/>
      <c r="G85" s="98"/>
      <c r="H85" s="98"/>
      <c r="I85" s="99"/>
      <c r="J85" s="97"/>
      <c r="K85" s="97"/>
      <c r="M85" s="93"/>
      <c r="O85" s="97"/>
      <c r="P85" s="97"/>
      <c r="Q85" s="93"/>
    </row>
    <row r="86" spans="3:17" x14ac:dyDescent="0.25">
      <c r="C86" s="93"/>
      <c r="F86" s="97"/>
      <c r="G86" s="98"/>
      <c r="H86" s="98"/>
      <c r="I86" s="99"/>
      <c r="J86" s="97"/>
      <c r="K86" s="97"/>
      <c r="M86" s="93"/>
      <c r="O86" s="97"/>
      <c r="P86" s="97"/>
      <c r="Q86" s="93"/>
    </row>
    <row r="87" spans="3:17" x14ac:dyDescent="0.25">
      <c r="C87" s="93"/>
      <c r="F87" s="97"/>
      <c r="G87" s="98"/>
      <c r="H87" s="98"/>
      <c r="I87" s="99"/>
      <c r="J87" s="97"/>
      <c r="K87" s="97"/>
      <c r="M87" s="93"/>
      <c r="O87" s="97"/>
      <c r="P87" s="97"/>
      <c r="Q87" s="93"/>
    </row>
    <row r="88" spans="3:17" x14ac:dyDescent="0.25">
      <c r="C88" s="93"/>
      <c r="F88" s="97"/>
      <c r="G88" s="98"/>
      <c r="H88" s="98"/>
      <c r="I88" s="99"/>
      <c r="J88" s="97"/>
      <c r="K88" s="97"/>
      <c r="M88" s="93"/>
      <c r="O88" s="97"/>
      <c r="P88" s="97"/>
      <c r="Q88" s="93"/>
    </row>
    <row r="89" spans="3:17" x14ac:dyDescent="0.25">
      <c r="C89" s="93"/>
      <c r="F89" s="97"/>
      <c r="G89" s="98"/>
      <c r="H89" s="98"/>
      <c r="I89" s="99"/>
      <c r="J89" s="97"/>
      <c r="K89" s="97"/>
      <c r="M89" s="93"/>
      <c r="O89" s="97"/>
      <c r="P89" s="97"/>
      <c r="Q89" s="93"/>
    </row>
    <row r="90" spans="3:17" x14ac:dyDescent="0.25">
      <c r="C90" s="93"/>
      <c r="F90" s="97"/>
      <c r="G90" s="98"/>
      <c r="H90" s="98"/>
      <c r="I90" s="99"/>
      <c r="J90" s="97"/>
      <c r="K90" s="97"/>
      <c r="M90" s="93"/>
      <c r="O90" s="97"/>
      <c r="P90" s="97"/>
      <c r="Q90" s="93"/>
    </row>
    <row r="91" spans="3:17" x14ac:dyDescent="0.25">
      <c r="C91" s="93"/>
      <c r="F91" s="97"/>
      <c r="G91" s="98"/>
      <c r="H91" s="98"/>
      <c r="I91" s="99"/>
      <c r="J91" s="97"/>
      <c r="K91" s="97"/>
      <c r="M91" s="93"/>
      <c r="O91" s="97"/>
      <c r="P91" s="97"/>
      <c r="Q91" s="93"/>
    </row>
    <row r="92" spans="3:17" x14ac:dyDescent="0.25">
      <c r="C92" s="93"/>
      <c r="F92" s="97"/>
      <c r="G92" s="98"/>
      <c r="H92" s="98"/>
      <c r="I92" s="99"/>
      <c r="J92" s="97"/>
      <c r="K92" s="97"/>
      <c r="M92" s="93"/>
      <c r="O92" s="97"/>
      <c r="P92" s="97"/>
      <c r="Q92" s="93"/>
    </row>
    <row r="93" spans="3:17" x14ac:dyDescent="0.25">
      <c r="C93" s="93"/>
      <c r="F93" s="97"/>
      <c r="G93" s="98"/>
      <c r="H93" s="98"/>
      <c r="I93" s="99"/>
      <c r="J93" s="97"/>
      <c r="K93" s="97"/>
      <c r="M93" s="93"/>
      <c r="O93" s="97"/>
      <c r="P93" s="97"/>
      <c r="Q93" s="93"/>
    </row>
    <row r="94" spans="3:17" x14ac:dyDescent="0.25">
      <c r="C94" s="93"/>
      <c r="F94" s="97"/>
      <c r="G94" s="98"/>
      <c r="H94" s="98"/>
      <c r="I94" s="99"/>
      <c r="J94" s="97"/>
      <c r="K94" s="97"/>
      <c r="M94" s="93"/>
      <c r="O94" s="97"/>
      <c r="P94" s="97"/>
      <c r="Q94" s="93"/>
    </row>
    <row r="95" spans="3:17" x14ac:dyDescent="0.25">
      <c r="C95" s="93"/>
      <c r="F95" s="97"/>
      <c r="G95" s="98"/>
      <c r="H95" s="98"/>
      <c r="I95" s="99"/>
      <c r="J95" s="97"/>
      <c r="K95" s="97"/>
      <c r="M95" s="93"/>
      <c r="O95" s="97"/>
      <c r="P95" s="97"/>
      <c r="Q95" s="93"/>
    </row>
    <row r="96" spans="3:17" x14ac:dyDescent="0.25">
      <c r="C96" s="93"/>
      <c r="F96" s="97"/>
      <c r="G96" s="98"/>
      <c r="H96" s="98"/>
      <c r="I96" s="99"/>
      <c r="J96" s="97"/>
      <c r="K96" s="97"/>
      <c r="M96" s="93"/>
      <c r="O96" s="97"/>
      <c r="P96" s="97"/>
      <c r="Q96" s="93"/>
    </row>
    <row r="97" spans="3:17" x14ac:dyDescent="0.25">
      <c r="C97" s="93"/>
      <c r="F97" s="97"/>
      <c r="G97" s="98"/>
      <c r="H97" s="98"/>
      <c r="I97" s="99"/>
      <c r="J97" s="97"/>
      <c r="K97" s="97"/>
      <c r="M97" s="93"/>
      <c r="O97" s="97"/>
      <c r="P97" s="97"/>
      <c r="Q97" s="93"/>
    </row>
    <row r="98" spans="3:17" x14ac:dyDescent="0.25">
      <c r="C98" s="93"/>
      <c r="F98" s="97"/>
      <c r="G98" s="98"/>
      <c r="H98" s="98"/>
      <c r="I98" s="99"/>
      <c r="J98" s="97"/>
      <c r="K98" s="97"/>
      <c r="M98" s="93"/>
      <c r="O98" s="97"/>
      <c r="P98" s="97"/>
      <c r="Q98" s="93"/>
    </row>
    <row r="99" spans="3:17" x14ac:dyDescent="0.25">
      <c r="C99" s="93"/>
      <c r="F99" s="97"/>
      <c r="G99" s="98"/>
      <c r="H99" s="98"/>
      <c r="I99" s="99"/>
      <c r="J99" s="97"/>
      <c r="K99" s="97"/>
      <c r="M99" s="93"/>
      <c r="O99" s="97"/>
      <c r="P99" s="97"/>
      <c r="Q99" s="93"/>
    </row>
    <row r="100" spans="3:17" x14ac:dyDescent="0.25">
      <c r="C100" s="93"/>
      <c r="F100" s="97"/>
      <c r="G100" s="98"/>
      <c r="H100" s="98"/>
      <c r="I100" s="99"/>
      <c r="J100" s="97"/>
      <c r="K100" s="97"/>
      <c r="M100" s="93"/>
      <c r="O100" s="97"/>
      <c r="P100" s="97"/>
      <c r="Q100" s="93"/>
    </row>
    <row r="101" spans="3:17" x14ac:dyDescent="0.25">
      <c r="C101" s="93"/>
      <c r="F101" s="97"/>
      <c r="G101" s="98"/>
      <c r="H101" s="98"/>
      <c r="I101" s="99"/>
      <c r="J101" s="97"/>
      <c r="K101" s="97"/>
      <c r="M101" s="93"/>
      <c r="O101" s="97"/>
      <c r="P101" s="97"/>
      <c r="Q101" s="93"/>
    </row>
    <row r="102" spans="3:17" x14ac:dyDescent="0.25">
      <c r="C102" s="93"/>
      <c r="F102" s="97"/>
      <c r="G102" s="98"/>
      <c r="H102" s="98"/>
      <c r="I102" s="99"/>
      <c r="J102" s="97"/>
      <c r="K102" s="97"/>
      <c r="M102" s="93"/>
      <c r="O102" s="97"/>
      <c r="P102" s="97"/>
      <c r="Q102" s="93"/>
    </row>
    <row r="103" spans="3:17" x14ac:dyDescent="0.25">
      <c r="C103" s="93"/>
      <c r="F103" s="97"/>
      <c r="G103" s="98"/>
      <c r="H103" s="98"/>
      <c r="I103" s="99"/>
      <c r="J103" s="97"/>
      <c r="K103" s="97"/>
      <c r="M103" s="93"/>
      <c r="O103" s="97"/>
      <c r="P103" s="97"/>
      <c r="Q103" s="93"/>
    </row>
    <row r="104" spans="3:17" x14ac:dyDescent="0.25">
      <c r="C104" s="93"/>
      <c r="F104" s="97"/>
      <c r="G104" s="98"/>
      <c r="H104" s="98"/>
      <c r="I104" s="99"/>
      <c r="J104" s="97"/>
      <c r="K104" s="97"/>
      <c r="M104" s="93"/>
      <c r="O104" s="97"/>
      <c r="P104" s="97"/>
      <c r="Q104" s="93"/>
    </row>
    <row r="105" spans="3:17" x14ac:dyDescent="0.25">
      <c r="C105" s="93"/>
      <c r="F105" s="97"/>
      <c r="G105" s="98"/>
      <c r="H105" s="98"/>
      <c r="I105" s="99"/>
      <c r="J105" s="97"/>
      <c r="K105" s="97"/>
      <c r="M105" s="93"/>
      <c r="O105" s="97"/>
      <c r="P105" s="97"/>
      <c r="Q105" s="93"/>
    </row>
    <row r="106" spans="3:17" x14ac:dyDescent="0.25">
      <c r="C106" s="93"/>
      <c r="F106" s="97"/>
      <c r="G106" s="98"/>
      <c r="H106" s="98"/>
      <c r="I106" s="99"/>
      <c r="J106" s="97"/>
      <c r="K106" s="97"/>
      <c r="M106" s="93"/>
      <c r="O106" s="97"/>
      <c r="P106" s="97"/>
      <c r="Q106" s="93"/>
    </row>
    <row r="107" spans="3:17" x14ac:dyDescent="0.25">
      <c r="C107" s="93"/>
      <c r="F107" s="97"/>
      <c r="G107" s="98"/>
      <c r="H107" s="98"/>
      <c r="I107" s="99"/>
      <c r="J107" s="97"/>
      <c r="K107" s="97"/>
      <c r="M107" s="93"/>
      <c r="O107" s="97"/>
      <c r="P107" s="97"/>
      <c r="Q107" s="93"/>
    </row>
    <row r="108" spans="3:17" x14ac:dyDescent="0.25">
      <c r="C108" s="93"/>
      <c r="F108" s="97"/>
      <c r="G108" s="98"/>
      <c r="H108" s="98"/>
      <c r="I108" s="99"/>
      <c r="J108" s="97"/>
      <c r="K108" s="97"/>
      <c r="M108" s="93"/>
      <c r="O108" s="97"/>
      <c r="P108" s="97"/>
      <c r="Q108" s="93"/>
    </row>
    <row r="109" spans="3:17" x14ac:dyDescent="0.25">
      <c r="C109" s="93"/>
      <c r="F109" s="97"/>
      <c r="G109" s="98"/>
      <c r="H109" s="98"/>
      <c r="I109" s="99"/>
      <c r="J109" s="97"/>
      <c r="K109" s="97"/>
      <c r="M109" s="93"/>
      <c r="O109" s="97"/>
      <c r="P109" s="97"/>
      <c r="Q109" s="93"/>
    </row>
    <row r="110" spans="3:17" x14ac:dyDescent="0.25">
      <c r="C110" s="93"/>
      <c r="F110" s="97"/>
      <c r="G110" s="98"/>
      <c r="H110" s="98"/>
      <c r="I110" s="99"/>
      <c r="J110" s="97"/>
      <c r="K110" s="97"/>
      <c r="M110" s="93"/>
      <c r="O110" s="97"/>
      <c r="P110" s="97"/>
      <c r="Q110" s="93"/>
    </row>
    <row r="111" spans="3:17" x14ac:dyDescent="0.25">
      <c r="C111" s="93"/>
      <c r="F111" s="97"/>
      <c r="G111" s="98"/>
      <c r="H111" s="98"/>
      <c r="I111" s="99"/>
      <c r="J111" s="97"/>
      <c r="K111" s="97"/>
      <c r="M111" s="93"/>
      <c r="O111" s="97"/>
      <c r="P111" s="97"/>
      <c r="Q111" s="93"/>
    </row>
    <row r="112" spans="3:17" x14ac:dyDescent="0.25">
      <c r="C112" s="93"/>
      <c r="F112" s="97"/>
      <c r="G112" s="98"/>
      <c r="H112" s="98"/>
      <c r="I112" s="99"/>
      <c r="J112" s="97"/>
      <c r="K112" s="97"/>
      <c r="M112" s="93"/>
      <c r="O112" s="97"/>
      <c r="P112" s="97"/>
      <c r="Q112" s="93"/>
    </row>
    <row r="113" spans="3:17" x14ac:dyDescent="0.25">
      <c r="C113" s="93"/>
      <c r="F113" s="97"/>
      <c r="G113" s="98"/>
      <c r="H113" s="98"/>
      <c r="I113" s="99"/>
      <c r="J113" s="97"/>
      <c r="K113" s="97"/>
      <c r="M113" s="93"/>
      <c r="O113" s="97"/>
      <c r="P113" s="97"/>
      <c r="Q113" s="93"/>
    </row>
    <row r="114" spans="3:17" x14ac:dyDescent="0.25">
      <c r="C114" s="93"/>
      <c r="F114" s="97"/>
      <c r="G114" s="98"/>
      <c r="H114" s="98"/>
      <c r="I114" s="99"/>
      <c r="J114" s="97"/>
      <c r="K114" s="97"/>
      <c r="M114" s="93"/>
      <c r="O114" s="97"/>
      <c r="P114" s="97"/>
      <c r="Q114" s="93"/>
    </row>
    <row r="115" spans="3:17" x14ac:dyDescent="0.25">
      <c r="C115" s="93"/>
      <c r="F115" s="97"/>
      <c r="G115" s="98"/>
      <c r="H115" s="98"/>
      <c r="I115" s="99"/>
      <c r="J115" s="97"/>
      <c r="K115" s="97"/>
      <c r="M115" s="93"/>
      <c r="O115" s="97"/>
      <c r="P115" s="97"/>
      <c r="Q115" s="93"/>
    </row>
    <row r="116" spans="3:17" x14ac:dyDescent="0.25">
      <c r="C116" s="93"/>
      <c r="F116" s="97"/>
      <c r="G116" s="98"/>
      <c r="H116" s="98"/>
      <c r="I116" s="99"/>
      <c r="J116" s="97"/>
      <c r="K116" s="97"/>
      <c r="M116" s="93"/>
      <c r="O116" s="97"/>
      <c r="P116" s="97"/>
      <c r="Q116" s="93"/>
    </row>
    <row r="117" spans="3:17" x14ac:dyDescent="0.25">
      <c r="C117" s="93"/>
      <c r="F117" s="97"/>
      <c r="G117" s="98"/>
      <c r="H117" s="98"/>
      <c r="I117" s="99"/>
      <c r="J117" s="97"/>
      <c r="K117" s="97"/>
      <c r="M117" s="93"/>
      <c r="O117" s="97"/>
      <c r="P117" s="97"/>
      <c r="Q117" s="93"/>
    </row>
    <row r="118" spans="3:17" x14ac:dyDescent="0.25">
      <c r="C118" s="93"/>
      <c r="F118" s="97"/>
      <c r="G118" s="98"/>
      <c r="H118" s="98"/>
      <c r="I118" s="99"/>
      <c r="J118" s="97"/>
      <c r="K118" s="97"/>
      <c r="M118" s="93"/>
      <c r="O118" s="97"/>
      <c r="P118" s="97"/>
      <c r="Q118" s="93"/>
    </row>
    <row r="119" spans="3:17" x14ac:dyDescent="0.25">
      <c r="C119" s="93"/>
      <c r="F119" s="97"/>
      <c r="G119" s="98"/>
      <c r="H119" s="98"/>
      <c r="I119" s="99"/>
      <c r="J119" s="97"/>
      <c r="K119" s="97"/>
      <c r="M119" s="93"/>
      <c r="O119" s="97"/>
      <c r="P119" s="97"/>
      <c r="Q119" s="93"/>
    </row>
    <row r="120" spans="3:17" x14ac:dyDescent="0.25">
      <c r="C120" s="93"/>
      <c r="F120" s="97"/>
      <c r="G120" s="98"/>
      <c r="H120" s="98"/>
      <c r="I120" s="99"/>
      <c r="J120" s="97"/>
      <c r="K120" s="97"/>
      <c r="M120" s="93"/>
      <c r="O120" s="97"/>
      <c r="P120" s="97"/>
      <c r="Q120" s="93"/>
    </row>
    <row r="121" spans="3:17" x14ac:dyDescent="0.25">
      <c r="C121" s="93"/>
      <c r="F121" s="97"/>
      <c r="G121" s="98"/>
      <c r="H121" s="98"/>
      <c r="I121" s="99"/>
      <c r="J121" s="97"/>
      <c r="K121" s="97"/>
      <c r="M121" s="93"/>
      <c r="O121" s="97"/>
      <c r="P121" s="97"/>
      <c r="Q121" s="93"/>
    </row>
    <row r="122" spans="3:17" x14ac:dyDescent="0.25">
      <c r="C122" s="93"/>
      <c r="F122" s="97"/>
      <c r="G122" s="98"/>
      <c r="H122" s="98"/>
      <c r="I122" s="99"/>
      <c r="J122" s="97"/>
      <c r="K122" s="97"/>
      <c r="M122" s="93"/>
      <c r="O122" s="97"/>
      <c r="P122" s="97"/>
      <c r="Q122" s="93"/>
    </row>
    <row r="123" spans="3:17" x14ac:dyDescent="0.25">
      <c r="C123" s="93"/>
      <c r="F123" s="97"/>
      <c r="G123" s="98"/>
      <c r="H123" s="98"/>
      <c r="I123" s="99"/>
      <c r="J123" s="97"/>
      <c r="K123" s="97"/>
      <c r="M123" s="93"/>
      <c r="O123" s="97"/>
      <c r="P123" s="97"/>
      <c r="Q123" s="93"/>
    </row>
    <row r="124" spans="3:17" x14ac:dyDescent="0.25">
      <c r="C124" s="93"/>
      <c r="F124" s="97"/>
      <c r="G124" s="98"/>
      <c r="H124" s="98"/>
      <c r="I124" s="99"/>
      <c r="J124" s="97"/>
      <c r="K124" s="97"/>
      <c r="M124" s="93"/>
      <c r="O124" s="97"/>
      <c r="P124" s="97"/>
      <c r="Q124" s="93"/>
    </row>
    <row r="125" spans="3:17" x14ac:dyDescent="0.25">
      <c r="C125" s="93"/>
      <c r="F125" s="97"/>
      <c r="G125" s="98"/>
      <c r="H125" s="98"/>
      <c r="I125" s="99"/>
      <c r="J125" s="97"/>
      <c r="K125" s="97"/>
      <c r="M125" s="93"/>
      <c r="O125" s="97"/>
      <c r="P125" s="97"/>
      <c r="Q125" s="93"/>
    </row>
    <row r="126" spans="3:17" x14ac:dyDescent="0.25">
      <c r="C126" s="93"/>
      <c r="F126" s="97"/>
      <c r="G126" s="98"/>
      <c r="H126" s="98"/>
      <c r="I126" s="99"/>
      <c r="J126" s="97"/>
      <c r="K126" s="97"/>
      <c r="M126" s="93"/>
      <c r="O126" s="97"/>
      <c r="P126" s="97"/>
      <c r="Q126" s="93"/>
    </row>
    <row r="127" spans="3:17" x14ac:dyDescent="0.25">
      <c r="C127" s="93"/>
      <c r="F127" s="97"/>
      <c r="G127" s="98"/>
      <c r="H127" s="98"/>
      <c r="I127" s="99"/>
      <c r="J127" s="97"/>
      <c r="K127" s="97"/>
      <c r="M127" s="93"/>
      <c r="O127" s="97"/>
      <c r="P127" s="97"/>
      <c r="Q127" s="93"/>
    </row>
    <row r="128" spans="3:17" x14ac:dyDescent="0.25">
      <c r="C128" s="93"/>
      <c r="F128" s="97"/>
      <c r="G128" s="98"/>
      <c r="H128" s="98"/>
      <c r="I128" s="99"/>
      <c r="J128" s="97"/>
      <c r="K128" s="97"/>
      <c r="M128" s="93"/>
      <c r="O128" s="97"/>
      <c r="P128" s="97"/>
      <c r="Q128" s="93"/>
    </row>
    <row r="129" spans="3:17" x14ac:dyDescent="0.25">
      <c r="C129" s="93"/>
      <c r="F129" s="97"/>
      <c r="G129" s="98"/>
      <c r="H129" s="98"/>
      <c r="I129" s="99"/>
      <c r="J129" s="97"/>
      <c r="K129" s="97"/>
      <c r="M129" s="93"/>
      <c r="O129" s="97"/>
      <c r="P129" s="97"/>
      <c r="Q129" s="93"/>
    </row>
    <row r="130" spans="3:17" x14ac:dyDescent="0.25">
      <c r="C130" s="93"/>
      <c r="F130" s="97"/>
      <c r="G130" s="98"/>
      <c r="H130" s="98"/>
      <c r="I130" s="99"/>
      <c r="J130" s="97"/>
      <c r="K130" s="97"/>
      <c r="M130" s="93"/>
      <c r="O130" s="97"/>
      <c r="P130" s="97"/>
      <c r="Q130" s="93"/>
    </row>
    <row r="131" spans="3:17" x14ac:dyDescent="0.25">
      <c r="C131" s="93"/>
      <c r="F131" s="97"/>
      <c r="G131" s="98"/>
      <c r="H131" s="98"/>
      <c r="I131" s="99"/>
      <c r="J131" s="97"/>
      <c r="K131" s="97"/>
      <c r="M131" s="93"/>
      <c r="O131" s="97"/>
      <c r="P131" s="97"/>
      <c r="Q131" s="93"/>
    </row>
    <row r="132" spans="3:17" x14ac:dyDescent="0.25">
      <c r="C132" s="93"/>
      <c r="F132" s="97"/>
      <c r="G132" s="98"/>
      <c r="H132" s="98"/>
      <c r="I132" s="99"/>
      <c r="J132" s="97"/>
      <c r="K132" s="97"/>
      <c r="M132" s="93"/>
      <c r="O132" s="97"/>
      <c r="P132" s="97"/>
      <c r="Q132" s="93"/>
    </row>
    <row r="133" spans="3:17" x14ac:dyDescent="0.25">
      <c r="C133" s="93"/>
      <c r="F133" s="97"/>
      <c r="G133" s="98"/>
      <c r="H133" s="98"/>
      <c r="I133" s="99"/>
      <c r="J133" s="97"/>
      <c r="K133" s="97"/>
      <c r="M133" s="93"/>
      <c r="O133" s="97"/>
      <c r="P133" s="97"/>
      <c r="Q133" s="93"/>
    </row>
    <row r="134" spans="3:17" x14ac:dyDescent="0.25">
      <c r="C134" s="93"/>
      <c r="F134" s="97"/>
      <c r="G134" s="98"/>
      <c r="H134" s="98"/>
      <c r="I134" s="99"/>
      <c r="J134" s="97"/>
      <c r="K134" s="97"/>
      <c r="M134" s="93"/>
      <c r="O134" s="97"/>
      <c r="P134" s="97"/>
      <c r="Q134" s="93"/>
    </row>
    <row r="135" spans="3:17" x14ac:dyDescent="0.25">
      <c r="C135" s="93"/>
      <c r="F135" s="97"/>
      <c r="G135" s="98"/>
      <c r="H135" s="98"/>
      <c r="I135" s="99"/>
      <c r="J135" s="97"/>
      <c r="K135" s="97"/>
      <c r="M135" s="93"/>
      <c r="O135" s="97"/>
      <c r="P135" s="97"/>
      <c r="Q135" s="93"/>
    </row>
    <row r="136" spans="3:17" x14ac:dyDescent="0.25">
      <c r="C136" s="93"/>
      <c r="F136" s="97"/>
      <c r="G136" s="98"/>
      <c r="H136" s="98"/>
      <c r="I136" s="99"/>
      <c r="J136" s="97"/>
      <c r="K136" s="97"/>
      <c r="M136" s="93"/>
      <c r="O136" s="97"/>
      <c r="P136" s="97"/>
      <c r="Q136" s="93"/>
    </row>
    <row r="137" spans="3:17" x14ac:dyDescent="0.25">
      <c r="C137" s="93"/>
      <c r="F137" s="97"/>
      <c r="G137" s="98"/>
      <c r="H137" s="98"/>
      <c r="I137" s="99"/>
      <c r="J137" s="97"/>
      <c r="K137" s="97"/>
      <c r="M137" s="93"/>
      <c r="O137" s="97"/>
      <c r="P137" s="97"/>
      <c r="Q137" s="93"/>
    </row>
    <row r="138" spans="3:17" x14ac:dyDescent="0.25">
      <c r="C138" s="93"/>
      <c r="F138" s="97"/>
      <c r="G138" s="98"/>
      <c r="H138" s="98"/>
      <c r="I138" s="99"/>
      <c r="J138" s="97"/>
      <c r="K138" s="97"/>
      <c r="M138" s="93"/>
      <c r="O138" s="97"/>
      <c r="P138" s="97"/>
      <c r="Q138" s="93"/>
    </row>
    <row r="139" spans="3:17" x14ac:dyDescent="0.25">
      <c r="C139" s="93"/>
      <c r="F139" s="97"/>
      <c r="G139" s="98"/>
      <c r="H139" s="98"/>
      <c r="I139" s="99"/>
      <c r="J139" s="97"/>
      <c r="K139" s="97"/>
      <c r="M139" s="93"/>
      <c r="O139" s="97"/>
      <c r="P139" s="97"/>
      <c r="Q139" s="93"/>
    </row>
    <row r="140" spans="3:17" x14ac:dyDescent="0.25">
      <c r="C140" s="93"/>
      <c r="F140" s="97"/>
      <c r="G140" s="98"/>
      <c r="H140" s="98"/>
      <c r="I140" s="99"/>
      <c r="J140" s="97"/>
      <c r="K140" s="97"/>
      <c r="M140" s="93"/>
      <c r="O140" s="97"/>
      <c r="P140" s="97"/>
      <c r="Q140" s="93"/>
    </row>
    <row r="141" spans="3:17" x14ac:dyDescent="0.25">
      <c r="C141" s="93"/>
      <c r="F141" s="97"/>
      <c r="G141" s="98"/>
      <c r="H141" s="98"/>
      <c r="I141" s="99"/>
      <c r="J141" s="97"/>
      <c r="K141" s="97"/>
      <c r="M141" s="93"/>
      <c r="O141" s="97"/>
      <c r="P141" s="97"/>
      <c r="Q141" s="93"/>
    </row>
    <row r="142" spans="3:17" x14ac:dyDescent="0.25">
      <c r="C142" s="93"/>
      <c r="F142" s="97"/>
      <c r="G142" s="98"/>
      <c r="H142" s="98"/>
      <c r="I142" s="99"/>
      <c r="J142" s="97"/>
      <c r="K142" s="97"/>
      <c r="M142" s="93"/>
      <c r="O142" s="97"/>
      <c r="P142" s="97"/>
      <c r="Q142" s="93"/>
    </row>
    <row r="143" spans="3:17" x14ac:dyDescent="0.25">
      <c r="C143" s="93"/>
      <c r="F143" s="97"/>
      <c r="G143" s="98"/>
      <c r="H143" s="98"/>
      <c r="I143" s="99"/>
      <c r="J143" s="97"/>
      <c r="K143" s="97"/>
      <c r="M143" s="93"/>
      <c r="O143" s="97"/>
      <c r="P143" s="97"/>
      <c r="Q143" s="93"/>
    </row>
    <row r="144" spans="3:17" x14ac:dyDescent="0.25">
      <c r="C144" s="93"/>
      <c r="F144" s="97"/>
      <c r="G144" s="98"/>
      <c r="H144" s="98"/>
      <c r="I144" s="99"/>
      <c r="J144" s="97"/>
      <c r="K144" s="97"/>
      <c r="M144" s="93"/>
      <c r="O144" s="97"/>
      <c r="P144" s="97"/>
      <c r="Q144" s="93"/>
    </row>
    <row r="145" spans="3:17" x14ac:dyDescent="0.25">
      <c r="C145" s="93"/>
      <c r="F145" s="97"/>
      <c r="G145" s="98"/>
      <c r="H145" s="98"/>
      <c r="I145" s="99"/>
      <c r="J145" s="97"/>
      <c r="K145" s="97"/>
      <c r="M145" s="93"/>
      <c r="O145" s="97"/>
      <c r="P145" s="97"/>
      <c r="Q145" s="93"/>
    </row>
    <row r="146" spans="3:17" x14ac:dyDescent="0.25">
      <c r="C146" s="93"/>
      <c r="F146" s="97"/>
      <c r="G146" s="98"/>
      <c r="H146" s="98"/>
      <c r="I146" s="99"/>
      <c r="J146" s="97"/>
      <c r="K146" s="97"/>
      <c r="M146" s="93"/>
      <c r="O146" s="97"/>
      <c r="P146" s="97"/>
      <c r="Q146" s="93"/>
    </row>
    <row r="147" spans="3:17" x14ac:dyDescent="0.25">
      <c r="C147" s="93"/>
      <c r="F147" s="97"/>
      <c r="G147" s="98"/>
      <c r="H147" s="98"/>
      <c r="I147" s="99"/>
      <c r="J147" s="97"/>
      <c r="K147" s="97"/>
      <c r="M147" s="93"/>
      <c r="O147" s="97"/>
      <c r="P147" s="97"/>
      <c r="Q147" s="93"/>
    </row>
    <row r="148" spans="3:17" x14ac:dyDescent="0.25">
      <c r="C148" s="93"/>
      <c r="F148" s="97"/>
      <c r="G148" s="98"/>
      <c r="H148" s="98"/>
      <c r="I148" s="99"/>
      <c r="J148" s="97"/>
      <c r="K148" s="97"/>
      <c r="M148" s="93"/>
      <c r="O148" s="97"/>
      <c r="P148" s="97"/>
      <c r="Q148" s="93"/>
    </row>
    <row r="149" spans="3:17" x14ac:dyDescent="0.25">
      <c r="C149" s="93"/>
      <c r="F149" s="97"/>
      <c r="G149" s="98"/>
      <c r="H149" s="98"/>
      <c r="I149" s="99"/>
      <c r="J149" s="97"/>
      <c r="K149" s="97"/>
      <c r="M149" s="93"/>
      <c r="O149" s="97"/>
      <c r="P149" s="97"/>
      <c r="Q149" s="93"/>
    </row>
    <row r="150" spans="3:17" x14ac:dyDescent="0.25">
      <c r="C150" s="93"/>
      <c r="F150" s="97"/>
      <c r="G150" s="98"/>
      <c r="H150" s="98"/>
      <c r="I150" s="99"/>
      <c r="J150" s="97"/>
      <c r="K150" s="97"/>
      <c r="M150" s="93"/>
      <c r="O150" s="97"/>
      <c r="P150" s="97"/>
      <c r="Q150" s="93"/>
    </row>
    <row r="151" spans="3:17" x14ac:dyDescent="0.25">
      <c r="C151" s="93"/>
      <c r="F151" s="97"/>
      <c r="G151" s="98"/>
      <c r="H151" s="98"/>
      <c r="I151" s="99"/>
      <c r="J151" s="97"/>
      <c r="K151" s="97"/>
      <c r="M151" s="93"/>
      <c r="O151" s="97"/>
      <c r="P151" s="97"/>
      <c r="Q151" s="93"/>
    </row>
    <row r="152" spans="3:17" x14ac:dyDescent="0.25">
      <c r="C152" s="93"/>
      <c r="F152" s="97"/>
      <c r="G152" s="98"/>
      <c r="H152" s="98"/>
      <c r="I152" s="99"/>
      <c r="J152" s="97"/>
      <c r="K152" s="97"/>
      <c r="M152" s="93"/>
      <c r="O152" s="97"/>
      <c r="P152" s="97"/>
      <c r="Q152" s="93"/>
    </row>
    <row r="153" spans="3:17" x14ac:dyDescent="0.25">
      <c r="C153" s="93"/>
      <c r="F153" s="97"/>
      <c r="G153" s="98"/>
      <c r="H153" s="98"/>
      <c r="I153" s="99"/>
      <c r="J153" s="97"/>
      <c r="K153" s="97"/>
      <c r="M153" s="93"/>
      <c r="O153" s="97"/>
      <c r="P153" s="97"/>
      <c r="Q153" s="93"/>
    </row>
    <row r="154" spans="3:17" x14ac:dyDescent="0.25">
      <c r="C154" s="93"/>
      <c r="F154" s="97"/>
      <c r="G154" s="98"/>
      <c r="H154" s="98"/>
      <c r="I154" s="99"/>
      <c r="J154" s="97"/>
      <c r="K154" s="97"/>
      <c r="M154" s="93"/>
      <c r="O154" s="97"/>
      <c r="P154" s="97"/>
      <c r="Q154" s="93"/>
    </row>
    <row r="155" spans="3:17" x14ac:dyDescent="0.25">
      <c r="C155" s="93"/>
      <c r="F155" s="97"/>
      <c r="G155" s="98"/>
      <c r="H155" s="98"/>
      <c r="I155" s="99"/>
      <c r="J155" s="97"/>
      <c r="K155" s="97"/>
      <c r="M155" s="93"/>
      <c r="O155" s="97"/>
      <c r="P155" s="97"/>
      <c r="Q155" s="93"/>
    </row>
    <row r="156" spans="3:17" x14ac:dyDescent="0.25">
      <c r="C156" s="93"/>
      <c r="F156" s="97"/>
      <c r="G156" s="98"/>
      <c r="H156" s="98"/>
      <c r="I156" s="99"/>
      <c r="J156" s="97"/>
      <c r="K156" s="97"/>
      <c r="M156" s="93"/>
      <c r="O156" s="97"/>
      <c r="P156" s="97"/>
      <c r="Q156" s="93"/>
    </row>
    <row r="157" spans="3:17" x14ac:dyDescent="0.25">
      <c r="C157" s="93"/>
      <c r="F157" s="97"/>
      <c r="G157" s="98"/>
      <c r="H157" s="98"/>
      <c r="I157" s="99"/>
      <c r="J157" s="97"/>
      <c r="K157" s="97"/>
      <c r="M157" s="93"/>
      <c r="O157" s="97"/>
      <c r="P157" s="97"/>
      <c r="Q157" s="93"/>
    </row>
    <row r="158" spans="3:17" x14ac:dyDescent="0.25">
      <c r="C158" s="93"/>
      <c r="F158" s="97"/>
      <c r="G158" s="98"/>
      <c r="H158" s="98"/>
      <c r="I158" s="99"/>
      <c r="J158" s="97"/>
      <c r="K158" s="97"/>
      <c r="M158" s="93"/>
      <c r="O158" s="97"/>
      <c r="P158" s="97"/>
      <c r="Q158" s="93"/>
    </row>
    <row r="159" spans="3:17" x14ac:dyDescent="0.25">
      <c r="C159" s="93"/>
      <c r="F159" s="97"/>
      <c r="G159" s="98"/>
      <c r="H159" s="98"/>
      <c r="I159" s="99"/>
      <c r="J159" s="97"/>
      <c r="K159" s="97"/>
      <c r="M159" s="93"/>
      <c r="O159" s="97"/>
      <c r="P159" s="97"/>
      <c r="Q159" s="93"/>
    </row>
    <row r="160" spans="3:17" x14ac:dyDescent="0.25">
      <c r="C160" s="93"/>
      <c r="F160" s="97"/>
      <c r="G160" s="98"/>
      <c r="H160" s="98"/>
      <c r="I160" s="99"/>
      <c r="J160" s="97"/>
      <c r="K160" s="97"/>
      <c r="M160" s="93"/>
      <c r="O160" s="97"/>
      <c r="P160" s="97"/>
      <c r="Q160" s="93"/>
    </row>
    <row r="161" spans="3:17" x14ac:dyDescent="0.25">
      <c r="C161" s="93"/>
      <c r="F161" s="97"/>
      <c r="G161" s="98"/>
      <c r="H161" s="98"/>
      <c r="I161" s="99"/>
      <c r="J161" s="97"/>
      <c r="K161" s="97"/>
      <c r="M161" s="93"/>
      <c r="O161" s="97"/>
      <c r="P161" s="97"/>
      <c r="Q161" s="93"/>
    </row>
    <row r="162" spans="3:17" x14ac:dyDescent="0.25">
      <c r="C162" s="93"/>
      <c r="F162" s="97"/>
      <c r="G162" s="98"/>
      <c r="H162" s="98"/>
      <c r="I162" s="99"/>
      <c r="J162" s="97"/>
      <c r="K162" s="97"/>
      <c r="M162" s="93"/>
      <c r="O162" s="97"/>
      <c r="P162" s="97"/>
      <c r="Q162" s="93"/>
    </row>
    <row r="163" spans="3:17" x14ac:dyDescent="0.25">
      <c r="C163" s="93"/>
      <c r="F163" s="97"/>
      <c r="G163" s="98"/>
      <c r="H163" s="98"/>
      <c r="I163" s="99"/>
      <c r="J163" s="97"/>
      <c r="K163" s="97"/>
      <c r="M163" s="93"/>
      <c r="O163" s="97"/>
      <c r="P163" s="97"/>
      <c r="Q163" s="93"/>
    </row>
    <row r="164" spans="3:17" x14ac:dyDescent="0.25">
      <c r="C164" s="93"/>
      <c r="F164" s="97"/>
      <c r="G164" s="98"/>
      <c r="H164" s="98"/>
      <c r="I164" s="99"/>
      <c r="J164" s="97"/>
      <c r="K164" s="97"/>
      <c r="M164" s="93"/>
      <c r="O164" s="97"/>
      <c r="P164" s="97"/>
      <c r="Q164" s="93"/>
    </row>
    <row r="165" spans="3:17" x14ac:dyDescent="0.25">
      <c r="C165" s="93"/>
      <c r="F165" s="97"/>
      <c r="G165" s="98"/>
      <c r="H165" s="98"/>
      <c r="I165" s="99"/>
      <c r="J165" s="97"/>
      <c r="K165" s="97"/>
      <c r="M165" s="93"/>
      <c r="O165" s="97"/>
      <c r="P165" s="97"/>
      <c r="Q165" s="93"/>
    </row>
    <row r="166" spans="3:17" x14ac:dyDescent="0.25">
      <c r="C166" s="93"/>
      <c r="F166" s="97"/>
      <c r="G166" s="98"/>
      <c r="H166" s="98"/>
      <c r="I166" s="99"/>
      <c r="J166" s="97"/>
      <c r="K166" s="97"/>
      <c r="M166" s="93"/>
      <c r="O166" s="97"/>
      <c r="P166" s="97"/>
      <c r="Q166" s="93"/>
    </row>
    <row r="167" spans="3:17" x14ac:dyDescent="0.25">
      <c r="C167" s="93"/>
      <c r="F167" s="97"/>
      <c r="G167" s="98"/>
      <c r="H167" s="98"/>
      <c r="I167" s="99"/>
      <c r="J167" s="97"/>
      <c r="K167" s="97"/>
      <c r="M167" s="93"/>
      <c r="O167" s="97"/>
      <c r="P167" s="97"/>
      <c r="Q167" s="93"/>
    </row>
    <row r="168" spans="3:17" x14ac:dyDescent="0.25">
      <c r="C168" s="93"/>
      <c r="F168" s="97"/>
      <c r="G168" s="98"/>
      <c r="H168" s="98"/>
      <c r="I168" s="99"/>
      <c r="J168" s="97"/>
      <c r="K168" s="97"/>
      <c r="M168" s="93"/>
      <c r="O168" s="97"/>
      <c r="P168" s="97"/>
      <c r="Q168" s="93"/>
    </row>
    <row r="169" spans="3:17" x14ac:dyDescent="0.25">
      <c r="C169" s="93"/>
      <c r="F169" s="97"/>
      <c r="G169" s="98"/>
      <c r="H169" s="98"/>
      <c r="I169" s="99"/>
      <c r="J169" s="97"/>
      <c r="K169" s="97"/>
      <c r="M169" s="93"/>
      <c r="O169" s="97"/>
      <c r="P169" s="97"/>
      <c r="Q169" s="93"/>
    </row>
    <row r="170" spans="3:17" x14ac:dyDescent="0.25">
      <c r="C170" s="93"/>
      <c r="F170" s="97"/>
      <c r="G170" s="98"/>
      <c r="H170" s="98"/>
      <c r="I170" s="99"/>
      <c r="J170" s="97"/>
      <c r="K170" s="97"/>
      <c r="M170" s="93"/>
      <c r="O170" s="97"/>
      <c r="P170" s="97"/>
      <c r="Q170" s="93"/>
    </row>
    <row r="171" spans="3:17" x14ac:dyDescent="0.25">
      <c r="C171" s="93"/>
      <c r="F171" s="97"/>
      <c r="G171" s="98"/>
      <c r="H171" s="98"/>
      <c r="I171" s="99"/>
      <c r="J171" s="97"/>
      <c r="K171" s="97"/>
      <c r="M171" s="93"/>
      <c r="O171" s="97"/>
      <c r="P171" s="97"/>
      <c r="Q171" s="93"/>
    </row>
    <row r="172" spans="3:17" x14ac:dyDescent="0.25">
      <c r="C172" s="93"/>
      <c r="F172" s="97"/>
      <c r="G172" s="98"/>
      <c r="H172" s="98"/>
      <c r="I172" s="99"/>
      <c r="J172" s="97"/>
      <c r="K172" s="97"/>
      <c r="M172" s="93"/>
      <c r="O172" s="97"/>
      <c r="P172" s="97"/>
      <c r="Q172" s="93"/>
    </row>
    <row r="173" spans="3:17" x14ac:dyDescent="0.25">
      <c r="C173" s="93"/>
      <c r="F173" s="97"/>
      <c r="G173" s="98"/>
      <c r="H173" s="98"/>
      <c r="I173" s="99"/>
      <c r="J173" s="97"/>
      <c r="K173" s="97"/>
      <c r="M173" s="93"/>
      <c r="O173" s="97"/>
      <c r="P173" s="97"/>
      <c r="Q173" s="93"/>
    </row>
    <row r="174" spans="3:17" x14ac:dyDescent="0.25">
      <c r="C174" s="93"/>
      <c r="F174" s="97"/>
      <c r="G174" s="98"/>
      <c r="H174" s="98"/>
      <c r="I174" s="99"/>
      <c r="J174" s="97"/>
      <c r="K174" s="97"/>
      <c r="M174" s="93"/>
      <c r="O174" s="97"/>
      <c r="P174" s="97"/>
      <c r="Q174" s="93"/>
    </row>
    <row r="175" spans="3:17" x14ac:dyDescent="0.25">
      <c r="C175" s="93"/>
      <c r="F175" s="97"/>
      <c r="G175" s="98"/>
      <c r="H175" s="98"/>
      <c r="I175" s="99"/>
      <c r="J175" s="97"/>
      <c r="K175" s="97"/>
      <c r="M175" s="93"/>
      <c r="O175" s="97"/>
      <c r="P175" s="97"/>
      <c r="Q175" s="93"/>
    </row>
    <row r="176" spans="3:17" x14ac:dyDescent="0.25">
      <c r="C176" s="93"/>
      <c r="F176" s="97"/>
      <c r="G176" s="98"/>
      <c r="H176" s="98"/>
      <c r="I176" s="99"/>
      <c r="J176" s="97"/>
      <c r="K176" s="97"/>
      <c r="M176" s="93"/>
      <c r="O176" s="97"/>
      <c r="P176" s="97"/>
      <c r="Q176" s="93"/>
    </row>
    <row r="177" spans="3:17" x14ac:dyDescent="0.25">
      <c r="C177" s="93"/>
      <c r="F177" s="97"/>
      <c r="G177" s="98"/>
      <c r="H177" s="98"/>
      <c r="I177" s="99"/>
      <c r="J177" s="97"/>
      <c r="K177" s="97"/>
      <c r="M177" s="93"/>
      <c r="O177" s="97"/>
      <c r="P177" s="97"/>
      <c r="Q177" s="93"/>
    </row>
    <row r="178" spans="3:17" x14ac:dyDescent="0.25">
      <c r="C178" s="93"/>
      <c r="F178" s="97"/>
      <c r="G178" s="98"/>
      <c r="H178" s="98"/>
      <c r="I178" s="99"/>
      <c r="J178" s="97"/>
      <c r="K178" s="97"/>
      <c r="M178" s="93"/>
      <c r="O178" s="97"/>
      <c r="P178" s="97"/>
      <c r="Q178" s="93"/>
    </row>
    <row r="179" spans="3:17" x14ac:dyDescent="0.25">
      <c r="C179" s="93"/>
      <c r="F179" s="97"/>
      <c r="G179" s="98"/>
      <c r="H179" s="98"/>
      <c r="I179" s="99"/>
      <c r="J179" s="97"/>
      <c r="K179" s="97"/>
      <c r="M179" s="93"/>
      <c r="O179" s="97"/>
      <c r="P179" s="97"/>
      <c r="Q179" s="93"/>
    </row>
    <row r="180" spans="3:17" x14ac:dyDescent="0.25">
      <c r="C180" s="93"/>
      <c r="F180" s="97"/>
      <c r="G180" s="98"/>
      <c r="H180" s="98"/>
      <c r="I180" s="99"/>
      <c r="J180" s="97"/>
      <c r="K180" s="97"/>
      <c r="M180" s="93"/>
      <c r="O180" s="97"/>
      <c r="P180" s="97"/>
      <c r="Q180" s="93"/>
    </row>
    <row r="181" spans="3:17" x14ac:dyDescent="0.25">
      <c r="C181" s="93"/>
      <c r="F181" s="97"/>
      <c r="G181" s="98"/>
      <c r="H181" s="98"/>
      <c r="I181" s="99"/>
      <c r="J181" s="97"/>
      <c r="K181" s="97"/>
      <c r="M181" s="93"/>
      <c r="O181" s="97"/>
      <c r="P181" s="97"/>
      <c r="Q181" s="93"/>
    </row>
    <row r="182" spans="3:17" x14ac:dyDescent="0.25">
      <c r="C182" s="93"/>
      <c r="F182" s="97"/>
      <c r="G182" s="98"/>
      <c r="H182" s="98"/>
      <c r="I182" s="99"/>
      <c r="J182" s="97"/>
      <c r="K182" s="97"/>
      <c r="M182" s="93"/>
      <c r="O182" s="97"/>
      <c r="P182" s="97"/>
      <c r="Q182" s="93"/>
    </row>
    <row r="183" spans="3:17" x14ac:dyDescent="0.25">
      <c r="C183" s="93"/>
      <c r="F183" s="97"/>
      <c r="G183" s="98"/>
      <c r="H183" s="98"/>
      <c r="I183" s="99"/>
      <c r="J183" s="97"/>
      <c r="K183" s="97"/>
      <c r="M183" s="93"/>
      <c r="O183" s="97"/>
      <c r="P183" s="97"/>
      <c r="Q183" s="93"/>
    </row>
    <row r="184" spans="3:17" x14ac:dyDescent="0.25">
      <c r="C184" s="93"/>
      <c r="F184" s="97"/>
      <c r="G184" s="98"/>
      <c r="H184" s="98"/>
      <c r="I184" s="99"/>
      <c r="J184" s="97"/>
      <c r="K184" s="97"/>
      <c r="M184" s="93"/>
      <c r="O184" s="97"/>
      <c r="P184" s="97"/>
      <c r="Q184" s="93"/>
    </row>
    <row r="185" spans="3:17" x14ac:dyDescent="0.25">
      <c r="C185" s="93"/>
      <c r="F185" s="97"/>
      <c r="G185" s="98"/>
      <c r="H185" s="98"/>
      <c r="I185" s="99"/>
      <c r="J185" s="97"/>
      <c r="K185" s="97"/>
      <c r="M185" s="93"/>
      <c r="O185" s="97"/>
      <c r="P185" s="97"/>
      <c r="Q185" s="93"/>
    </row>
    <row r="186" spans="3:17" x14ac:dyDescent="0.25">
      <c r="C186" s="93"/>
      <c r="F186" s="97"/>
      <c r="G186" s="98"/>
      <c r="H186" s="98"/>
      <c r="I186" s="99"/>
      <c r="J186" s="97"/>
      <c r="K186" s="97"/>
      <c r="M186" s="93"/>
      <c r="O186" s="97"/>
      <c r="P186" s="97"/>
      <c r="Q186" s="93"/>
    </row>
    <row r="187" spans="3:17" x14ac:dyDescent="0.25">
      <c r="C187" s="93"/>
      <c r="F187" s="97"/>
      <c r="G187" s="98"/>
      <c r="H187" s="98"/>
      <c r="I187" s="99"/>
      <c r="J187" s="97"/>
      <c r="K187" s="97"/>
      <c r="M187" s="93"/>
      <c r="O187" s="97"/>
      <c r="P187" s="97"/>
      <c r="Q187" s="93"/>
    </row>
    <row r="188" spans="3:17" x14ac:dyDescent="0.25">
      <c r="C188" s="93"/>
      <c r="F188" s="97"/>
      <c r="G188" s="98"/>
      <c r="H188" s="98"/>
      <c r="I188" s="99"/>
      <c r="J188" s="97"/>
      <c r="K188" s="97"/>
      <c r="M188" s="93"/>
      <c r="O188" s="97"/>
      <c r="P188" s="97"/>
      <c r="Q188" s="93"/>
    </row>
    <row r="189" spans="3:17" x14ac:dyDescent="0.25">
      <c r="C189" s="93"/>
      <c r="F189" s="97"/>
      <c r="G189" s="98"/>
      <c r="H189" s="98"/>
      <c r="I189" s="99"/>
      <c r="J189" s="97"/>
      <c r="K189" s="97"/>
      <c r="M189" s="93"/>
      <c r="O189" s="97"/>
      <c r="P189" s="97"/>
      <c r="Q189" s="93"/>
    </row>
    <row r="190" spans="3:17" x14ac:dyDescent="0.25">
      <c r="C190" s="93"/>
      <c r="F190" s="97"/>
      <c r="G190" s="98"/>
      <c r="H190" s="98"/>
      <c r="I190" s="99"/>
      <c r="J190" s="97"/>
      <c r="K190" s="97"/>
      <c r="M190" s="93"/>
      <c r="O190" s="97"/>
      <c r="P190" s="97"/>
      <c r="Q190" s="93"/>
    </row>
    <row r="191" spans="3:17" x14ac:dyDescent="0.25">
      <c r="C191" s="93"/>
      <c r="F191" s="97"/>
      <c r="G191" s="98"/>
      <c r="H191" s="98"/>
      <c r="I191" s="99"/>
      <c r="J191" s="97"/>
      <c r="K191" s="97"/>
      <c r="M191" s="93"/>
      <c r="O191" s="97"/>
      <c r="P191" s="97"/>
      <c r="Q191" s="93"/>
    </row>
    <row r="192" spans="3:17" x14ac:dyDescent="0.25">
      <c r="C192" s="93"/>
      <c r="F192" s="97"/>
      <c r="G192" s="98"/>
      <c r="H192" s="98"/>
      <c r="I192" s="99"/>
      <c r="J192" s="97"/>
      <c r="K192" s="97"/>
      <c r="M192" s="93"/>
      <c r="O192" s="97"/>
      <c r="P192" s="97"/>
      <c r="Q192" s="93"/>
    </row>
    <row r="193" spans="3:17" x14ac:dyDescent="0.25">
      <c r="C193" s="93"/>
      <c r="F193" s="97"/>
      <c r="G193" s="98"/>
      <c r="H193" s="98"/>
      <c r="I193" s="99"/>
      <c r="J193" s="97"/>
      <c r="K193" s="97"/>
      <c r="M193" s="93"/>
      <c r="O193" s="97"/>
      <c r="P193" s="97"/>
      <c r="Q193" s="93"/>
    </row>
    <row r="194" spans="3:17" x14ac:dyDescent="0.25">
      <c r="C194" s="93"/>
      <c r="F194" s="97"/>
      <c r="G194" s="98"/>
      <c r="H194" s="98"/>
      <c r="I194" s="99"/>
      <c r="J194" s="97"/>
      <c r="K194" s="97"/>
      <c r="M194" s="93"/>
      <c r="O194" s="97"/>
      <c r="P194" s="97"/>
      <c r="Q194" s="93"/>
    </row>
    <row r="195" spans="3:17" x14ac:dyDescent="0.25">
      <c r="C195" s="93"/>
      <c r="F195" s="97"/>
      <c r="G195" s="98"/>
      <c r="H195" s="98"/>
      <c r="I195" s="99"/>
      <c r="J195" s="97"/>
      <c r="K195" s="97"/>
      <c r="M195" s="93"/>
      <c r="O195" s="97"/>
      <c r="P195" s="97"/>
      <c r="Q195" s="93"/>
    </row>
    <row r="196" spans="3:17" x14ac:dyDescent="0.25">
      <c r="C196" s="93"/>
      <c r="F196" s="97"/>
      <c r="G196" s="98"/>
      <c r="H196" s="98"/>
      <c r="I196" s="99"/>
      <c r="J196" s="97"/>
      <c r="K196" s="97"/>
      <c r="M196" s="93"/>
      <c r="O196" s="97"/>
      <c r="P196" s="97"/>
      <c r="Q196" s="93"/>
    </row>
    <row r="197" spans="3:17" x14ac:dyDescent="0.25">
      <c r="C197" s="93"/>
      <c r="F197" s="97"/>
      <c r="G197" s="98"/>
      <c r="H197" s="98"/>
      <c r="I197" s="99"/>
      <c r="J197" s="97"/>
      <c r="K197" s="97"/>
      <c r="M197" s="93"/>
      <c r="O197" s="97"/>
      <c r="P197" s="97"/>
      <c r="Q197" s="93"/>
    </row>
    <row r="198" spans="3:17" x14ac:dyDescent="0.25">
      <c r="C198" s="93"/>
      <c r="F198" s="97"/>
      <c r="G198" s="98"/>
      <c r="H198" s="98"/>
      <c r="I198" s="99"/>
      <c r="J198" s="97"/>
      <c r="K198" s="97"/>
      <c r="M198" s="93"/>
      <c r="O198" s="97"/>
      <c r="P198" s="97"/>
      <c r="Q198" s="93"/>
    </row>
    <row r="199" spans="3:17" x14ac:dyDescent="0.25">
      <c r="C199" s="93"/>
      <c r="F199" s="97"/>
      <c r="G199" s="98"/>
      <c r="H199" s="98"/>
      <c r="I199" s="99"/>
      <c r="J199" s="97"/>
      <c r="K199" s="97"/>
      <c r="M199" s="93"/>
      <c r="O199" s="97"/>
      <c r="P199" s="97"/>
      <c r="Q199" s="93"/>
    </row>
    <row r="200" spans="3:17" x14ac:dyDescent="0.25">
      <c r="C200" s="93"/>
      <c r="F200" s="97"/>
      <c r="G200" s="98"/>
      <c r="H200" s="98"/>
      <c r="I200" s="99"/>
      <c r="J200" s="97"/>
      <c r="K200" s="97"/>
      <c r="M200" s="93"/>
      <c r="O200" s="97"/>
      <c r="P200" s="97"/>
      <c r="Q200" s="93"/>
    </row>
    <row r="201" spans="3:17" x14ac:dyDescent="0.25">
      <c r="C201" s="93"/>
      <c r="F201" s="97"/>
      <c r="G201" s="98"/>
      <c r="H201" s="98"/>
      <c r="I201" s="99"/>
      <c r="J201" s="97"/>
      <c r="K201" s="97"/>
      <c r="M201" s="93"/>
      <c r="O201" s="97"/>
      <c r="P201" s="97"/>
      <c r="Q201" s="93"/>
    </row>
    <row r="202" spans="3:17" x14ac:dyDescent="0.25">
      <c r="C202" s="93"/>
      <c r="F202" s="97"/>
      <c r="G202" s="98"/>
      <c r="H202" s="98"/>
      <c r="I202" s="99"/>
      <c r="J202" s="97"/>
      <c r="K202" s="97"/>
      <c r="M202" s="93"/>
      <c r="O202" s="97"/>
      <c r="P202" s="97"/>
      <c r="Q202" s="93"/>
    </row>
    <row r="203" spans="3:17" x14ac:dyDescent="0.25">
      <c r="C203" s="93"/>
      <c r="F203" s="97"/>
      <c r="G203" s="98"/>
      <c r="H203" s="98"/>
      <c r="I203" s="99"/>
      <c r="J203" s="97"/>
      <c r="K203" s="97"/>
      <c r="M203" s="93"/>
      <c r="O203" s="97"/>
      <c r="P203" s="97"/>
      <c r="Q203" s="93"/>
    </row>
    <row r="204" spans="3:17" x14ac:dyDescent="0.25">
      <c r="C204" s="93"/>
      <c r="F204" s="97"/>
      <c r="G204" s="98"/>
      <c r="H204" s="98"/>
      <c r="I204" s="99"/>
      <c r="J204" s="97"/>
      <c r="K204" s="97"/>
      <c r="M204" s="93"/>
      <c r="O204" s="97"/>
      <c r="P204" s="97"/>
      <c r="Q204" s="93"/>
    </row>
    <row r="205" spans="3:17" x14ac:dyDescent="0.25">
      <c r="C205" s="93"/>
      <c r="F205" s="97"/>
      <c r="G205" s="98"/>
      <c r="H205" s="98"/>
      <c r="I205" s="99"/>
      <c r="J205" s="97"/>
      <c r="K205" s="97"/>
      <c r="M205" s="93"/>
      <c r="O205" s="97"/>
      <c r="P205" s="97"/>
      <c r="Q205" s="93"/>
    </row>
    <row r="206" spans="3:17" x14ac:dyDescent="0.25">
      <c r="C206" s="93"/>
      <c r="F206" s="97"/>
      <c r="G206" s="98"/>
      <c r="H206" s="98"/>
      <c r="I206" s="99"/>
      <c r="J206" s="97"/>
      <c r="K206" s="97"/>
      <c r="M206" s="93"/>
      <c r="O206" s="97"/>
      <c r="P206" s="97"/>
      <c r="Q206" s="93"/>
    </row>
    <row r="207" spans="3:17" x14ac:dyDescent="0.25">
      <c r="C207" s="93"/>
      <c r="F207" s="97"/>
      <c r="G207" s="98"/>
      <c r="H207" s="98"/>
      <c r="I207" s="99"/>
      <c r="J207" s="97"/>
      <c r="K207" s="97"/>
      <c r="M207" s="93"/>
      <c r="O207" s="97"/>
      <c r="P207" s="97"/>
      <c r="Q207" s="93"/>
    </row>
    <row r="208" spans="3:17" x14ac:dyDescent="0.25">
      <c r="C208" s="93"/>
      <c r="F208" s="97"/>
      <c r="G208" s="98"/>
      <c r="H208" s="98"/>
      <c r="I208" s="99"/>
      <c r="J208" s="97"/>
      <c r="K208" s="97"/>
      <c r="M208" s="93"/>
      <c r="O208" s="97"/>
      <c r="P208" s="97"/>
      <c r="Q208" s="93"/>
    </row>
    <row r="209" spans="3:17" x14ac:dyDescent="0.25">
      <c r="C209" s="93"/>
      <c r="F209" s="97"/>
      <c r="G209" s="98"/>
      <c r="H209" s="98"/>
      <c r="I209" s="99"/>
      <c r="J209" s="97"/>
      <c r="K209" s="97"/>
      <c r="M209" s="93"/>
      <c r="O209" s="97"/>
      <c r="P209" s="97"/>
      <c r="Q209" s="93"/>
    </row>
    <row r="210" spans="3:17" x14ac:dyDescent="0.25">
      <c r="C210" s="93"/>
      <c r="F210" s="97"/>
      <c r="G210" s="98"/>
      <c r="H210" s="98"/>
      <c r="I210" s="99"/>
      <c r="J210" s="97"/>
      <c r="K210" s="97"/>
      <c r="M210" s="93"/>
      <c r="O210" s="97"/>
      <c r="P210" s="97"/>
      <c r="Q210" s="93"/>
    </row>
    <row r="211" spans="3:17" x14ac:dyDescent="0.25">
      <c r="C211" s="93"/>
      <c r="F211" s="97"/>
      <c r="G211" s="98"/>
      <c r="H211" s="98"/>
      <c r="I211" s="99"/>
      <c r="J211" s="97"/>
      <c r="K211" s="97"/>
      <c r="M211" s="93"/>
      <c r="O211" s="97"/>
      <c r="P211" s="97"/>
      <c r="Q211" s="93"/>
    </row>
    <row r="212" spans="3:17" x14ac:dyDescent="0.25">
      <c r="C212" s="93"/>
      <c r="F212" s="97"/>
      <c r="G212" s="98"/>
      <c r="H212" s="98"/>
      <c r="I212" s="99"/>
      <c r="J212" s="97"/>
      <c r="K212" s="97"/>
      <c r="M212" s="93"/>
      <c r="O212" s="97"/>
      <c r="P212" s="97"/>
      <c r="Q212" s="93"/>
    </row>
    <row r="213" spans="3:17" x14ac:dyDescent="0.25">
      <c r="C213" s="93"/>
      <c r="F213" s="97"/>
      <c r="G213" s="98"/>
      <c r="H213" s="98"/>
      <c r="I213" s="99"/>
      <c r="J213" s="97"/>
      <c r="K213" s="97"/>
      <c r="M213" s="93"/>
      <c r="O213" s="97"/>
      <c r="P213" s="97"/>
      <c r="Q213" s="93"/>
    </row>
    <row r="214" spans="3:17" x14ac:dyDescent="0.25">
      <c r="C214" s="93"/>
      <c r="F214" s="97"/>
      <c r="G214" s="98"/>
      <c r="H214" s="98"/>
      <c r="I214" s="99"/>
      <c r="J214" s="97"/>
      <c r="K214" s="97"/>
      <c r="M214" s="93"/>
      <c r="O214" s="97"/>
      <c r="P214" s="97"/>
      <c r="Q214" s="93"/>
    </row>
    <row r="215" spans="3:17" x14ac:dyDescent="0.25">
      <c r="C215" s="93"/>
      <c r="F215" s="97"/>
      <c r="G215" s="98"/>
      <c r="H215" s="98"/>
      <c r="I215" s="99"/>
      <c r="J215" s="97"/>
      <c r="K215" s="97"/>
      <c r="M215" s="93"/>
      <c r="O215" s="97"/>
      <c r="P215" s="97"/>
      <c r="Q215" s="93"/>
    </row>
    <row r="216" spans="3:17" x14ac:dyDescent="0.25">
      <c r="C216" s="93"/>
      <c r="F216" s="97"/>
      <c r="G216" s="98"/>
      <c r="H216" s="98"/>
      <c r="I216" s="99"/>
      <c r="J216" s="97"/>
      <c r="K216" s="97"/>
      <c r="M216" s="93"/>
      <c r="O216" s="97"/>
      <c r="P216" s="97"/>
      <c r="Q216" s="93"/>
    </row>
    <row r="217" spans="3:17" x14ac:dyDescent="0.25">
      <c r="C217" s="93"/>
      <c r="F217" s="97"/>
      <c r="G217" s="98"/>
      <c r="H217" s="98"/>
      <c r="I217" s="99"/>
      <c r="J217" s="97"/>
      <c r="K217" s="97"/>
      <c r="M217" s="93"/>
      <c r="O217" s="97"/>
      <c r="P217" s="97"/>
      <c r="Q217" s="93"/>
    </row>
    <row r="218" spans="3:17" x14ac:dyDescent="0.25">
      <c r="C218" s="93"/>
      <c r="F218" s="97"/>
      <c r="G218" s="98"/>
      <c r="H218" s="98"/>
      <c r="I218" s="99"/>
      <c r="J218" s="97"/>
      <c r="K218" s="97"/>
      <c r="M218" s="93"/>
      <c r="O218" s="97"/>
      <c r="P218" s="97"/>
      <c r="Q218" s="93"/>
    </row>
    <row r="219" spans="3:17" x14ac:dyDescent="0.25">
      <c r="C219" s="93"/>
      <c r="F219" s="97"/>
      <c r="G219" s="98"/>
      <c r="H219" s="98"/>
      <c r="I219" s="99"/>
      <c r="J219" s="97"/>
      <c r="K219" s="97"/>
      <c r="M219" s="93"/>
      <c r="O219" s="97"/>
      <c r="P219" s="97"/>
      <c r="Q219" s="93"/>
    </row>
    <row r="220" spans="3:17" x14ac:dyDescent="0.25">
      <c r="C220" s="93"/>
      <c r="F220" s="97"/>
      <c r="G220" s="98"/>
      <c r="H220" s="98"/>
      <c r="I220" s="99"/>
      <c r="J220" s="97"/>
      <c r="K220" s="97"/>
      <c r="M220" s="93"/>
      <c r="O220" s="97"/>
      <c r="P220" s="97"/>
      <c r="Q220" s="93"/>
    </row>
    <row r="221" spans="3:17" x14ac:dyDescent="0.25">
      <c r="C221" s="93"/>
      <c r="F221" s="97"/>
      <c r="G221" s="98"/>
      <c r="H221" s="98"/>
      <c r="I221" s="99"/>
      <c r="J221" s="97"/>
      <c r="K221" s="97"/>
      <c r="M221" s="93"/>
      <c r="O221" s="97"/>
      <c r="P221" s="97"/>
      <c r="Q221" s="93"/>
    </row>
    <row r="222" spans="3:17" x14ac:dyDescent="0.25">
      <c r="C222" s="93"/>
      <c r="F222" s="97"/>
      <c r="G222" s="98"/>
      <c r="H222" s="98"/>
      <c r="I222" s="99"/>
      <c r="J222" s="97"/>
      <c r="K222" s="97"/>
      <c r="M222" s="93"/>
      <c r="O222" s="97"/>
      <c r="P222" s="97"/>
      <c r="Q222" s="93"/>
    </row>
    <row r="223" spans="3:17" x14ac:dyDescent="0.25">
      <c r="C223" s="93"/>
      <c r="F223" s="97"/>
      <c r="G223" s="98"/>
      <c r="H223" s="98"/>
      <c r="I223" s="99"/>
      <c r="J223" s="97"/>
      <c r="K223" s="97"/>
      <c r="M223" s="93"/>
      <c r="O223" s="97"/>
      <c r="P223" s="97"/>
      <c r="Q223" s="93"/>
    </row>
    <row r="224" spans="3:17" x14ac:dyDescent="0.25">
      <c r="C224" s="93"/>
      <c r="F224" s="97"/>
      <c r="G224" s="98"/>
      <c r="H224" s="98"/>
      <c r="I224" s="99"/>
      <c r="J224" s="97"/>
      <c r="K224" s="97"/>
      <c r="M224" s="93"/>
      <c r="O224" s="97"/>
      <c r="P224" s="97"/>
      <c r="Q224" s="93"/>
    </row>
    <row r="225" spans="3:17" x14ac:dyDescent="0.25">
      <c r="C225" s="93"/>
      <c r="F225" s="97"/>
      <c r="G225" s="98"/>
      <c r="H225" s="98"/>
      <c r="I225" s="99"/>
      <c r="J225" s="97"/>
      <c r="K225" s="97"/>
      <c r="M225" s="93"/>
      <c r="O225" s="97"/>
      <c r="P225" s="97"/>
      <c r="Q225" s="93"/>
    </row>
    <row r="226" spans="3:17" x14ac:dyDescent="0.25">
      <c r="C226" s="93"/>
      <c r="F226" s="97"/>
      <c r="G226" s="98"/>
      <c r="H226" s="98"/>
      <c r="I226" s="99"/>
      <c r="J226" s="97"/>
      <c r="K226" s="97"/>
      <c r="M226" s="93"/>
      <c r="O226" s="97"/>
      <c r="P226" s="97"/>
      <c r="Q226" s="93"/>
    </row>
    <row r="227" spans="3:17" x14ac:dyDescent="0.25">
      <c r="C227" s="93"/>
      <c r="F227" s="97"/>
      <c r="G227" s="98"/>
      <c r="H227" s="98"/>
      <c r="I227" s="99"/>
      <c r="J227" s="97"/>
      <c r="K227" s="97"/>
      <c r="M227" s="93"/>
      <c r="O227" s="97"/>
      <c r="P227" s="97"/>
      <c r="Q227" s="93"/>
    </row>
    <row r="228" spans="3:17" x14ac:dyDescent="0.25">
      <c r="C228" s="93"/>
      <c r="F228" s="97"/>
      <c r="G228" s="98"/>
      <c r="H228" s="98"/>
      <c r="I228" s="99"/>
      <c r="J228" s="97"/>
      <c r="K228" s="97"/>
      <c r="M228" s="93"/>
      <c r="O228" s="97"/>
      <c r="P228" s="97"/>
      <c r="Q228" s="93"/>
    </row>
    <row r="229" spans="3:17" x14ac:dyDescent="0.25">
      <c r="C229" s="93"/>
      <c r="F229" s="97"/>
      <c r="G229" s="98"/>
      <c r="H229" s="98"/>
      <c r="I229" s="99"/>
      <c r="J229" s="97"/>
      <c r="K229" s="97"/>
      <c r="M229" s="93"/>
      <c r="O229" s="97"/>
      <c r="P229" s="97"/>
      <c r="Q229" s="93"/>
    </row>
    <row r="230" spans="3:17" x14ac:dyDescent="0.25">
      <c r="C230" s="93"/>
      <c r="F230" s="97"/>
      <c r="G230" s="98"/>
      <c r="H230" s="98"/>
      <c r="I230" s="99"/>
      <c r="J230" s="97"/>
      <c r="K230" s="97"/>
      <c r="M230" s="93"/>
      <c r="O230" s="97"/>
      <c r="P230" s="97"/>
      <c r="Q230" s="93"/>
    </row>
    <row r="231" spans="3:17" x14ac:dyDescent="0.25">
      <c r="C231" s="93"/>
      <c r="F231" s="97"/>
      <c r="G231" s="98"/>
      <c r="H231" s="98"/>
      <c r="I231" s="99"/>
      <c r="J231" s="97"/>
      <c r="K231" s="97"/>
      <c r="M231" s="93"/>
      <c r="O231" s="97"/>
      <c r="P231" s="97"/>
      <c r="Q231" s="93"/>
    </row>
    <row r="232" spans="3:17" x14ac:dyDescent="0.25">
      <c r="C232" s="93"/>
      <c r="F232" s="97"/>
      <c r="G232" s="98"/>
      <c r="H232" s="98"/>
      <c r="I232" s="99"/>
      <c r="J232" s="97"/>
      <c r="K232" s="97"/>
      <c r="M232" s="93"/>
      <c r="O232" s="97"/>
      <c r="P232" s="97"/>
      <c r="Q232" s="93"/>
    </row>
    <row r="233" spans="3:17" x14ac:dyDescent="0.25">
      <c r="C233" s="93"/>
      <c r="F233" s="97"/>
      <c r="G233" s="98"/>
      <c r="H233" s="98"/>
      <c r="I233" s="99"/>
      <c r="J233" s="97"/>
      <c r="K233" s="97"/>
      <c r="M233" s="93"/>
      <c r="O233" s="97"/>
      <c r="P233" s="97"/>
      <c r="Q233" s="93"/>
    </row>
    <row r="234" spans="3:17" x14ac:dyDescent="0.25">
      <c r="C234" s="93"/>
      <c r="F234" s="97"/>
      <c r="G234" s="98"/>
      <c r="H234" s="98"/>
      <c r="I234" s="99"/>
      <c r="J234" s="97"/>
      <c r="K234" s="97"/>
      <c r="M234" s="93"/>
      <c r="O234" s="97"/>
      <c r="P234" s="97"/>
      <c r="Q234" s="93"/>
    </row>
    <row r="235" spans="3:17" x14ac:dyDescent="0.25">
      <c r="C235" s="93"/>
      <c r="F235" s="97"/>
      <c r="G235" s="98"/>
      <c r="H235" s="98"/>
      <c r="I235" s="99"/>
      <c r="J235" s="97"/>
      <c r="K235" s="97"/>
      <c r="M235" s="93"/>
      <c r="O235" s="97"/>
      <c r="P235" s="97"/>
      <c r="Q235" s="93"/>
    </row>
    <row r="236" spans="3:17" x14ac:dyDescent="0.25">
      <c r="C236" s="93"/>
      <c r="F236" s="97"/>
      <c r="G236" s="98"/>
      <c r="H236" s="98"/>
      <c r="I236" s="99"/>
      <c r="J236" s="97"/>
      <c r="K236" s="97"/>
      <c r="M236" s="93"/>
      <c r="O236" s="97"/>
      <c r="P236" s="97"/>
      <c r="Q236" s="93"/>
    </row>
    <row r="237" spans="3:17" x14ac:dyDescent="0.25">
      <c r="C237" s="93"/>
      <c r="F237" s="97"/>
      <c r="G237" s="98"/>
      <c r="H237" s="98"/>
      <c r="I237" s="99"/>
      <c r="J237" s="97"/>
      <c r="K237" s="97"/>
      <c r="M237" s="93"/>
      <c r="O237" s="97"/>
      <c r="P237" s="97"/>
      <c r="Q237" s="93"/>
    </row>
    <row r="238" spans="3:17" x14ac:dyDescent="0.25">
      <c r="C238" s="93"/>
      <c r="F238" s="97"/>
      <c r="G238" s="98"/>
      <c r="H238" s="98"/>
      <c r="I238" s="99"/>
      <c r="J238" s="97"/>
      <c r="K238" s="97"/>
      <c r="M238" s="93"/>
      <c r="O238" s="97"/>
      <c r="P238" s="97"/>
      <c r="Q238" s="93"/>
    </row>
    <row r="239" spans="3:17" x14ac:dyDescent="0.25">
      <c r="C239" s="93"/>
      <c r="F239" s="97"/>
      <c r="G239" s="98"/>
      <c r="H239" s="98"/>
      <c r="I239" s="99"/>
      <c r="J239" s="97"/>
      <c r="K239" s="97"/>
      <c r="M239" s="93"/>
      <c r="O239" s="97"/>
      <c r="P239" s="97"/>
      <c r="Q239" s="93"/>
    </row>
    <row r="240" spans="3:17" x14ac:dyDescent="0.25">
      <c r="C240" s="93"/>
      <c r="F240" s="97"/>
      <c r="G240" s="98"/>
      <c r="H240" s="98"/>
      <c r="I240" s="99"/>
      <c r="J240" s="97"/>
      <c r="K240" s="97"/>
      <c r="M240" s="93"/>
      <c r="O240" s="97"/>
      <c r="P240" s="97"/>
      <c r="Q240" s="93"/>
    </row>
    <row r="241" spans="3:17" x14ac:dyDescent="0.25">
      <c r="C241" s="93"/>
      <c r="F241" s="97"/>
      <c r="G241" s="98"/>
      <c r="H241" s="98"/>
      <c r="I241" s="99"/>
      <c r="J241" s="97"/>
      <c r="K241" s="97"/>
      <c r="M241" s="93"/>
      <c r="O241" s="97"/>
      <c r="P241" s="97"/>
      <c r="Q241" s="93"/>
    </row>
    <row r="242" spans="3:17" x14ac:dyDescent="0.25">
      <c r="C242" s="93"/>
      <c r="F242" s="97"/>
      <c r="G242" s="98"/>
      <c r="H242" s="98"/>
      <c r="I242" s="99"/>
      <c r="J242" s="97"/>
      <c r="K242" s="97"/>
      <c r="M242" s="93"/>
      <c r="O242" s="97"/>
      <c r="P242" s="97"/>
      <c r="Q242" s="93"/>
    </row>
    <row r="243" spans="3:17" x14ac:dyDescent="0.25">
      <c r="C243" s="93"/>
      <c r="F243" s="97"/>
      <c r="G243" s="98"/>
      <c r="H243" s="98"/>
      <c r="I243" s="99"/>
      <c r="J243" s="97"/>
      <c r="K243" s="97"/>
      <c r="M243" s="93"/>
      <c r="O243" s="97"/>
      <c r="P243" s="97"/>
      <c r="Q243" s="93"/>
    </row>
    <row r="244" spans="3:17" x14ac:dyDescent="0.25">
      <c r="C244" s="93"/>
      <c r="F244" s="97"/>
      <c r="G244" s="98"/>
      <c r="H244" s="98"/>
      <c r="I244" s="99"/>
      <c r="J244" s="97"/>
      <c r="K244" s="97"/>
      <c r="M244" s="93"/>
      <c r="O244" s="97"/>
      <c r="P244" s="97"/>
      <c r="Q244" s="93"/>
    </row>
    <row r="245" spans="3:17" x14ac:dyDescent="0.25">
      <c r="C245" s="93"/>
      <c r="F245" s="97"/>
      <c r="G245" s="98"/>
      <c r="H245" s="98"/>
      <c r="I245" s="99"/>
      <c r="J245" s="97"/>
      <c r="K245" s="97"/>
      <c r="M245" s="93"/>
      <c r="O245" s="97"/>
      <c r="P245" s="97"/>
      <c r="Q245" s="93"/>
    </row>
    <row r="246" spans="3:17" x14ac:dyDescent="0.25">
      <c r="C246" s="93"/>
      <c r="F246" s="97"/>
      <c r="G246" s="98"/>
      <c r="H246" s="98"/>
      <c r="I246" s="99"/>
      <c r="J246" s="97"/>
      <c r="K246" s="97"/>
      <c r="M246" s="93"/>
      <c r="O246" s="97"/>
      <c r="P246" s="97"/>
      <c r="Q246" s="93"/>
    </row>
    <row r="247" spans="3:17" x14ac:dyDescent="0.25">
      <c r="C247" s="93"/>
      <c r="F247" s="97"/>
      <c r="G247" s="98"/>
      <c r="H247" s="98"/>
      <c r="I247" s="99"/>
      <c r="J247" s="97"/>
      <c r="K247" s="97"/>
      <c r="M247" s="93"/>
      <c r="O247" s="97"/>
      <c r="P247" s="97"/>
      <c r="Q247" s="93"/>
    </row>
    <row r="248" spans="3:17" x14ac:dyDescent="0.25">
      <c r="C248" s="93"/>
      <c r="F248" s="97"/>
      <c r="G248" s="98"/>
      <c r="H248" s="98"/>
      <c r="I248" s="99"/>
      <c r="J248" s="97"/>
      <c r="K248" s="97"/>
      <c r="M248" s="93"/>
      <c r="O248" s="97"/>
      <c r="P248" s="97"/>
      <c r="Q248" s="93"/>
    </row>
    <row r="249" spans="3:17" x14ac:dyDescent="0.25">
      <c r="C249" s="93"/>
      <c r="F249" s="97"/>
      <c r="G249" s="98"/>
      <c r="H249" s="98"/>
      <c r="I249" s="99"/>
      <c r="J249" s="97"/>
      <c r="K249" s="97"/>
      <c r="M249" s="93"/>
      <c r="O249" s="97"/>
      <c r="P249" s="97"/>
      <c r="Q249" s="93"/>
    </row>
    <row r="250" spans="3:17" x14ac:dyDescent="0.25">
      <c r="C250" s="93"/>
      <c r="F250" s="97"/>
      <c r="G250" s="98"/>
      <c r="H250" s="98"/>
      <c r="I250" s="99"/>
      <c r="J250" s="97"/>
      <c r="K250" s="97"/>
      <c r="M250" s="93"/>
      <c r="O250" s="97"/>
      <c r="P250" s="97"/>
      <c r="Q250" s="93"/>
    </row>
    <row r="251" spans="3:17" x14ac:dyDescent="0.25">
      <c r="C251" s="93"/>
      <c r="F251" s="97"/>
      <c r="G251" s="98"/>
      <c r="H251" s="98"/>
      <c r="I251" s="99"/>
      <c r="J251" s="97"/>
      <c r="K251" s="97"/>
      <c r="M251" s="93"/>
      <c r="O251" s="97"/>
      <c r="P251" s="97"/>
      <c r="Q251" s="93"/>
    </row>
    <row r="252" spans="3:17" x14ac:dyDescent="0.25">
      <c r="C252" s="93"/>
      <c r="F252" s="97"/>
      <c r="G252" s="98"/>
      <c r="H252" s="98"/>
      <c r="I252" s="99"/>
      <c r="J252" s="97"/>
      <c r="K252" s="97"/>
      <c r="M252" s="93"/>
      <c r="O252" s="97"/>
      <c r="P252" s="97"/>
      <c r="Q252" s="93"/>
    </row>
    <row r="253" spans="3:17" x14ac:dyDescent="0.25">
      <c r="C253" s="93"/>
      <c r="F253" s="97"/>
      <c r="G253" s="98"/>
      <c r="H253" s="98"/>
      <c r="I253" s="99"/>
      <c r="J253" s="97"/>
      <c r="K253" s="97"/>
      <c r="M253" s="93"/>
      <c r="O253" s="97"/>
      <c r="P253" s="97"/>
      <c r="Q253" s="93"/>
    </row>
    <row r="254" spans="3:17" x14ac:dyDescent="0.25">
      <c r="C254" s="93"/>
      <c r="F254" s="97"/>
      <c r="G254" s="98"/>
      <c r="H254" s="98"/>
      <c r="I254" s="99"/>
      <c r="J254" s="97"/>
      <c r="K254" s="97"/>
      <c r="M254" s="93"/>
      <c r="O254" s="97"/>
      <c r="P254" s="97"/>
      <c r="Q254" s="93"/>
    </row>
    <row r="255" spans="3:17" x14ac:dyDescent="0.25">
      <c r="C255" s="93"/>
      <c r="F255" s="97"/>
      <c r="G255" s="98"/>
      <c r="H255" s="98"/>
      <c r="I255" s="99"/>
      <c r="J255" s="97"/>
      <c r="K255" s="97"/>
      <c r="M255" s="93"/>
      <c r="O255" s="97"/>
      <c r="P255" s="97"/>
      <c r="Q255" s="93"/>
    </row>
    <row r="256" spans="3:17" x14ac:dyDescent="0.25">
      <c r="C256" s="93"/>
      <c r="F256" s="97"/>
      <c r="G256" s="98"/>
      <c r="H256" s="98"/>
      <c r="I256" s="99"/>
      <c r="J256" s="97"/>
      <c r="K256" s="97"/>
      <c r="M256" s="93"/>
      <c r="O256" s="97"/>
      <c r="P256" s="97"/>
      <c r="Q256" s="93"/>
    </row>
    <row r="257" spans="3:17" x14ac:dyDescent="0.25">
      <c r="C257" s="93"/>
      <c r="F257" s="97"/>
      <c r="G257" s="98"/>
      <c r="H257" s="98"/>
      <c r="I257" s="99"/>
      <c r="J257" s="97"/>
      <c r="K257" s="97"/>
      <c r="M257" s="93"/>
      <c r="O257" s="97"/>
      <c r="P257" s="97"/>
      <c r="Q257" s="93"/>
    </row>
    <row r="258" spans="3:17" x14ac:dyDescent="0.25">
      <c r="C258" s="93"/>
      <c r="F258" s="97"/>
      <c r="G258" s="98"/>
      <c r="H258" s="98"/>
      <c r="I258" s="99"/>
      <c r="J258" s="97"/>
      <c r="K258" s="97"/>
      <c r="M258" s="93"/>
      <c r="O258" s="97"/>
      <c r="P258" s="97"/>
      <c r="Q258" s="93"/>
    </row>
    <row r="259" spans="3:17" x14ac:dyDescent="0.25">
      <c r="C259" s="93"/>
      <c r="F259" s="97"/>
      <c r="G259" s="98"/>
      <c r="H259" s="98"/>
      <c r="I259" s="99"/>
      <c r="J259" s="97"/>
      <c r="K259" s="97"/>
      <c r="M259" s="93"/>
      <c r="O259" s="97"/>
      <c r="P259" s="97"/>
      <c r="Q259" s="93"/>
    </row>
    <row r="260" spans="3:17" x14ac:dyDescent="0.25">
      <c r="C260" s="93"/>
      <c r="F260" s="97"/>
      <c r="G260" s="98"/>
      <c r="H260" s="98"/>
      <c r="I260" s="99"/>
      <c r="J260" s="97"/>
      <c r="K260" s="97"/>
      <c r="M260" s="93"/>
      <c r="O260" s="97"/>
      <c r="P260" s="97"/>
      <c r="Q260" s="93"/>
    </row>
    <row r="261" spans="3:17" x14ac:dyDescent="0.25">
      <c r="C261" s="93"/>
      <c r="F261" s="97"/>
      <c r="G261" s="98"/>
      <c r="H261" s="98"/>
      <c r="I261" s="99"/>
      <c r="J261" s="97"/>
      <c r="K261" s="97"/>
      <c r="M261" s="93"/>
      <c r="O261" s="97"/>
      <c r="P261" s="97"/>
      <c r="Q261" s="93"/>
    </row>
    <row r="262" spans="3:17" x14ac:dyDescent="0.25">
      <c r="C262" s="93"/>
      <c r="F262" s="97"/>
      <c r="G262" s="98"/>
      <c r="H262" s="98"/>
      <c r="I262" s="99"/>
      <c r="J262" s="97"/>
      <c r="K262" s="97"/>
      <c r="M262" s="93"/>
      <c r="O262" s="97"/>
      <c r="P262" s="97"/>
      <c r="Q262" s="93"/>
    </row>
    <row r="263" spans="3:17" x14ac:dyDescent="0.25">
      <c r="C263" s="93"/>
      <c r="F263" s="97"/>
      <c r="G263" s="98"/>
      <c r="H263" s="98"/>
      <c r="I263" s="99"/>
      <c r="J263" s="97"/>
      <c r="K263" s="97"/>
      <c r="M263" s="93"/>
      <c r="O263" s="97"/>
      <c r="P263" s="97"/>
      <c r="Q263" s="93"/>
    </row>
    <row r="264" spans="3:17" x14ac:dyDescent="0.25">
      <c r="C264" s="93"/>
      <c r="F264" s="97"/>
      <c r="G264" s="98"/>
      <c r="H264" s="98"/>
      <c r="I264" s="99"/>
      <c r="J264" s="97"/>
      <c r="K264" s="97"/>
      <c r="M264" s="93"/>
      <c r="O264" s="97"/>
      <c r="P264" s="97"/>
      <c r="Q264" s="93"/>
    </row>
    <row r="265" spans="3:17" x14ac:dyDescent="0.25">
      <c r="C265" s="93"/>
      <c r="F265" s="97"/>
      <c r="G265" s="98"/>
      <c r="H265" s="98"/>
      <c r="I265" s="99"/>
      <c r="J265" s="97"/>
      <c r="K265" s="97"/>
      <c r="M265" s="93"/>
      <c r="O265" s="97"/>
      <c r="P265" s="97"/>
      <c r="Q265" s="93"/>
    </row>
    <row r="266" spans="3:17" x14ac:dyDescent="0.25">
      <c r="C266" s="93"/>
      <c r="F266" s="97"/>
      <c r="G266" s="98"/>
      <c r="H266" s="98"/>
      <c r="I266" s="99"/>
      <c r="J266" s="97"/>
      <c r="K266" s="97"/>
      <c r="M266" s="93"/>
      <c r="O266" s="97"/>
      <c r="P266" s="97"/>
      <c r="Q266" s="93"/>
    </row>
    <row r="267" spans="3:17" x14ac:dyDescent="0.25">
      <c r="C267" s="93"/>
      <c r="F267" s="97"/>
      <c r="G267" s="98"/>
      <c r="H267" s="98"/>
      <c r="I267" s="99"/>
      <c r="J267" s="97"/>
      <c r="K267" s="97"/>
      <c r="M267" s="93"/>
      <c r="O267" s="97"/>
      <c r="P267" s="97"/>
      <c r="Q267" s="93"/>
    </row>
    <row r="268" spans="3:17" x14ac:dyDescent="0.25">
      <c r="C268" s="93"/>
      <c r="F268" s="97"/>
      <c r="G268" s="98"/>
      <c r="H268" s="98"/>
      <c r="I268" s="99"/>
      <c r="J268" s="97"/>
      <c r="K268" s="97"/>
      <c r="M268" s="93"/>
      <c r="O268" s="97"/>
      <c r="P268" s="97"/>
      <c r="Q268" s="93"/>
    </row>
    <row r="269" spans="3:17" x14ac:dyDescent="0.25">
      <c r="C269" s="93"/>
      <c r="F269" s="97"/>
      <c r="G269" s="98"/>
      <c r="H269" s="98"/>
      <c r="I269" s="99"/>
      <c r="J269" s="97"/>
      <c r="K269" s="97"/>
      <c r="M269" s="93"/>
      <c r="O269" s="97"/>
      <c r="P269" s="97"/>
      <c r="Q269" s="93"/>
    </row>
    <row r="270" spans="3:17" x14ac:dyDescent="0.25">
      <c r="C270" s="93"/>
      <c r="F270" s="97"/>
      <c r="G270" s="98"/>
      <c r="H270" s="98"/>
      <c r="I270" s="99"/>
      <c r="J270" s="97"/>
      <c r="K270" s="97"/>
      <c r="M270" s="93"/>
      <c r="O270" s="97"/>
      <c r="P270" s="97"/>
      <c r="Q270" s="93"/>
    </row>
    <row r="271" spans="3:17" x14ac:dyDescent="0.25">
      <c r="C271" s="93"/>
      <c r="F271" s="97"/>
      <c r="G271" s="98"/>
      <c r="H271" s="98"/>
      <c r="I271" s="99"/>
      <c r="J271" s="97"/>
      <c r="K271" s="97"/>
      <c r="M271" s="93"/>
      <c r="O271" s="97"/>
      <c r="P271" s="97"/>
      <c r="Q271" s="93"/>
    </row>
    <row r="272" spans="3:17" x14ac:dyDescent="0.25">
      <c r="C272" s="93"/>
      <c r="F272" s="97"/>
      <c r="G272" s="98"/>
      <c r="H272" s="98"/>
      <c r="I272" s="99"/>
      <c r="J272" s="97"/>
      <c r="K272" s="97"/>
      <c r="M272" s="93"/>
      <c r="O272" s="97"/>
      <c r="P272" s="97"/>
      <c r="Q272" s="93"/>
    </row>
    <row r="273" spans="3:17" x14ac:dyDescent="0.25">
      <c r="C273" s="93"/>
      <c r="F273" s="97"/>
      <c r="G273" s="98"/>
      <c r="H273" s="98"/>
      <c r="I273" s="99"/>
      <c r="J273" s="97"/>
      <c r="K273" s="97"/>
      <c r="M273" s="93"/>
      <c r="O273" s="97"/>
      <c r="P273" s="97"/>
      <c r="Q273" s="93"/>
    </row>
    <row r="274" spans="3:17" x14ac:dyDescent="0.25">
      <c r="C274" s="93"/>
      <c r="F274" s="97"/>
      <c r="G274" s="98"/>
      <c r="H274" s="98"/>
      <c r="I274" s="99"/>
      <c r="J274" s="97"/>
      <c r="K274" s="97"/>
      <c r="M274" s="93"/>
      <c r="O274" s="97"/>
      <c r="P274" s="97"/>
      <c r="Q274" s="93"/>
    </row>
    <row r="275" spans="3:17" x14ac:dyDescent="0.25">
      <c r="C275" s="93"/>
      <c r="F275" s="97"/>
      <c r="G275" s="98"/>
      <c r="H275" s="98"/>
      <c r="I275" s="99"/>
      <c r="J275" s="97"/>
      <c r="K275" s="97"/>
      <c r="M275" s="93"/>
      <c r="O275" s="97"/>
      <c r="P275" s="97"/>
      <c r="Q275" s="93"/>
    </row>
    <row r="276" spans="3:17" x14ac:dyDescent="0.25">
      <c r="C276" s="93"/>
      <c r="F276" s="97"/>
      <c r="G276" s="98"/>
      <c r="H276" s="98"/>
      <c r="I276" s="99"/>
      <c r="J276" s="97"/>
      <c r="K276" s="97"/>
      <c r="M276" s="93"/>
      <c r="O276" s="97"/>
      <c r="P276" s="97"/>
      <c r="Q276" s="93"/>
    </row>
    <row r="277" spans="3:17" x14ac:dyDescent="0.25">
      <c r="C277" s="93"/>
      <c r="F277" s="97"/>
      <c r="G277" s="98"/>
      <c r="H277" s="98"/>
      <c r="I277" s="99"/>
      <c r="J277" s="97"/>
      <c r="K277" s="97"/>
      <c r="M277" s="93"/>
      <c r="O277" s="97"/>
      <c r="P277" s="97"/>
      <c r="Q277" s="93"/>
    </row>
    <row r="278" spans="3:17" x14ac:dyDescent="0.25">
      <c r="C278" s="93"/>
      <c r="F278" s="97"/>
      <c r="G278" s="98"/>
      <c r="H278" s="98"/>
      <c r="I278" s="99"/>
      <c r="J278" s="97"/>
      <c r="K278" s="97"/>
      <c r="M278" s="93"/>
      <c r="O278" s="97"/>
      <c r="P278" s="97"/>
      <c r="Q278" s="93"/>
    </row>
    <row r="279" spans="3:17" x14ac:dyDescent="0.25">
      <c r="C279" s="93"/>
      <c r="F279" s="97"/>
      <c r="G279" s="98"/>
      <c r="H279" s="98"/>
      <c r="I279" s="99"/>
      <c r="J279" s="97"/>
      <c r="K279" s="97"/>
      <c r="M279" s="93"/>
      <c r="O279" s="97"/>
      <c r="P279" s="97"/>
      <c r="Q279" s="93"/>
    </row>
    <row r="280" spans="3:17" x14ac:dyDescent="0.25">
      <c r="C280" s="93"/>
      <c r="F280" s="97"/>
      <c r="G280" s="98"/>
      <c r="H280" s="98"/>
      <c r="I280" s="99"/>
      <c r="J280" s="97"/>
      <c r="K280" s="97"/>
      <c r="M280" s="93"/>
      <c r="O280" s="97"/>
      <c r="P280" s="97"/>
      <c r="Q280" s="93"/>
    </row>
    <row r="281" spans="3:17" x14ac:dyDescent="0.25">
      <c r="C281" s="93"/>
      <c r="F281" s="97"/>
      <c r="G281" s="98"/>
      <c r="H281" s="98"/>
      <c r="I281" s="99"/>
      <c r="J281" s="97"/>
      <c r="K281" s="97"/>
      <c r="M281" s="93"/>
      <c r="O281" s="97"/>
      <c r="P281" s="97"/>
      <c r="Q281" s="93"/>
    </row>
    <row r="282" spans="3:17" x14ac:dyDescent="0.25">
      <c r="C282" s="93"/>
      <c r="F282" s="97"/>
      <c r="G282" s="98"/>
      <c r="H282" s="98"/>
      <c r="I282" s="99"/>
      <c r="J282" s="97"/>
      <c r="K282" s="97"/>
      <c r="M282" s="93"/>
      <c r="O282" s="97"/>
      <c r="P282" s="97"/>
      <c r="Q282" s="93"/>
    </row>
    <row r="283" spans="3:17" x14ac:dyDescent="0.25">
      <c r="C283" s="93"/>
      <c r="F283" s="97"/>
      <c r="G283" s="98"/>
      <c r="H283" s="98"/>
      <c r="I283" s="99"/>
      <c r="J283" s="97"/>
      <c r="K283" s="97"/>
      <c r="M283" s="93"/>
      <c r="O283" s="97"/>
      <c r="P283" s="97"/>
      <c r="Q283" s="93"/>
    </row>
    <row r="284" spans="3:17" x14ac:dyDescent="0.25">
      <c r="C284" s="93"/>
      <c r="F284" s="97"/>
      <c r="G284" s="98"/>
      <c r="H284" s="98"/>
      <c r="I284" s="99"/>
      <c r="J284" s="97"/>
      <c r="K284" s="97"/>
      <c r="M284" s="93"/>
      <c r="O284" s="97"/>
      <c r="P284" s="97"/>
      <c r="Q284" s="93"/>
    </row>
    <row r="285" spans="3:17" x14ac:dyDescent="0.25">
      <c r="C285" s="93"/>
      <c r="F285" s="97"/>
      <c r="G285" s="98"/>
      <c r="H285" s="98"/>
      <c r="I285" s="99"/>
      <c r="J285" s="97"/>
      <c r="K285" s="97"/>
      <c r="M285" s="93"/>
      <c r="O285" s="97"/>
      <c r="P285" s="97"/>
      <c r="Q285" s="93"/>
    </row>
    <row r="286" spans="3:17" x14ac:dyDescent="0.25">
      <c r="C286" s="93"/>
      <c r="F286" s="97"/>
      <c r="G286" s="98"/>
      <c r="H286" s="98"/>
      <c r="I286" s="99"/>
      <c r="J286" s="97"/>
      <c r="K286" s="97"/>
      <c r="M286" s="93"/>
      <c r="O286" s="97"/>
      <c r="P286" s="97"/>
      <c r="Q286" s="93"/>
    </row>
    <row r="287" spans="3:17" x14ac:dyDescent="0.25">
      <c r="C287" s="93"/>
      <c r="F287" s="97"/>
      <c r="G287" s="98"/>
      <c r="H287" s="98"/>
      <c r="I287" s="99"/>
      <c r="J287" s="97"/>
      <c r="K287" s="97"/>
      <c r="M287" s="93"/>
      <c r="O287" s="97"/>
      <c r="P287" s="97"/>
      <c r="Q287" s="93"/>
    </row>
    <row r="288" spans="3:17" x14ac:dyDescent="0.25">
      <c r="C288" s="93"/>
      <c r="F288" s="97"/>
      <c r="G288" s="98"/>
      <c r="H288" s="98"/>
      <c r="I288" s="99"/>
      <c r="J288" s="97"/>
      <c r="K288" s="97"/>
      <c r="M288" s="93"/>
      <c r="O288" s="97"/>
      <c r="P288" s="97"/>
      <c r="Q288" s="93"/>
    </row>
    <row r="289" spans="3:17" x14ac:dyDescent="0.25">
      <c r="C289" s="93"/>
      <c r="F289" s="97"/>
      <c r="G289" s="98"/>
      <c r="H289" s="98"/>
      <c r="I289" s="99"/>
      <c r="J289" s="97"/>
      <c r="K289" s="97"/>
      <c r="M289" s="93"/>
      <c r="O289" s="97"/>
      <c r="P289" s="97"/>
      <c r="Q289" s="93"/>
    </row>
    <row r="290" spans="3:17" x14ac:dyDescent="0.25">
      <c r="C290" s="93"/>
      <c r="F290" s="97"/>
      <c r="G290" s="98"/>
      <c r="H290" s="98"/>
      <c r="I290" s="99"/>
      <c r="J290" s="97"/>
      <c r="K290" s="97"/>
      <c r="M290" s="93"/>
      <c r="O290" s="97"/>
      <c r="P290" s="97"/>
      <c r="Q290" s="93"/>
    </row>
    <row r="291" spans="3:17" x14ac:dyDescent="0.25">
      <c r="C291" s="93"/>
      <c r="F291" s="97"/>
      <c r="G291" s="98"/>
      <c r="H291" s="98"/>
      <c r="I291" s="99"/>
      <c r="J291" s="97"/>
      <c r="K291" s="97"/>
      <c r="M291" s="93"/>
      <c r="O291" s="97"/>
      <c r="P291" s="97"/>
      <c r="Q291" s="93"/>
    </row>
    <row r="292" spans="3:17" x14ac:dyDescent="0.25">
      <c r="C292" s="93"/>
      <c r="F292" s="97"/>
      <c r="G292" s="98"/>
      <c r="H292" s="98"/>
      <c r="I292" s="99"/>
      <c r="J292" s="97"/>
      <c r="K292" s="97"/>
      <c r="M292" s="93"/>
      <c r="O292" s="97"/>
      <c r="P292" s="97"/>
      <c r="Q292" s="93"/>
    </row>
    <row r="293" spans="3:17" x14ac:dyDescent="0.25">
      <c r="C293" s="93"/>
      <c r="F293" s="97"/>
      <c r="G293" s="98"/>
      <c r="H293" s="98"/>
      <c r="I293" s="99"/>
      <c r="J293" s="97"/>
      <c r="K293" s="97"/>
      <c r="M293" s="93"/>
      <c r="O293" s="97"/>
      <c r="P293" s="97"/>
      <c r="Q293" s="93"/>
    </row>
    <row r="294" spans="3:17" x14ac:dyDescent="0.25">
      <c r="C294" s="93"/>
      <c r="F294" s="97"/>
      <c r="G294" s="98"/>
      <c r="H294" s="98"/>
      <c r="I294" s="99"/>
      <c r="J294" s="97"/>
      <c r="K294" s="97"/>
      <c r="M294" s="93"/>
      <c r="O294" s="97"/>
      <c r="P294" s="97"/>
      <c r="Q294" s="93"/>
    </row>
    <row r="295" spans="3:17" x14ac:dyDescent="0.25">
      <c r="C295" s="93"/>
      <c r="F295" s="97"/>
      <c r="G295" s="98"/>
      <c r="H295" s="98"/>
      <c r="I295" s="99"/>
      <c r="J295" s="97"/>
      <c r="K295" s="97"/>
      <c r="M295" s="93"/>
      <c r="O295" s="97"/>
      <c r="P295" s="97"/>
      <c r="Q295" s="93"/>
    </row>
    <row r="296" spans="3:17" x14ac:dyDescent="0.25">
      <c r="C296" s="93"/>
      <c r="F296" s="97"/>
      <c r="G296" s="98"/>
      <c r="H296" s="98"/>
      <c r="I296" s="99"/>
      <c r="J296" s="97"/>
      <c r="K296" s="97"/>
      <c r="M296" s="93"/>
      <c r="O296" s="97"/>
      <c r="P296" s="97"/>
      <c r="Q296" s="93"/>
    </row>
    <row r="297" spans="3:17" x14ac:dyDescent="0.25">
      <c r="C297" s="93"/>
      <c r="F297" s="97"/>
      <c r="G297" s="98"/>
      <c r="H297" s="98"/>
      <c r="I297" s="99"/>
      <c r="J297" s="97"/>
      <c r="K297" s="97"/>
      <c r="M297" s="93"/>
      <c r="O297" s="97"/>
      <c r="P297" s="97"/>
      <c r="Q297" s="93"/>
    </row>
    <row r="298" spans="3:17" x14ac:dyDescent="0.25">
      <c r="C298" s="93"/>
      <c r="F298" s="97"/>
      <c r="G298" s="98"/>
      <c r="H298" s="98"/>
      <c r="I298" s="99"/>
      <c r="J298" s="97"/>
      <c r="K298" s="97"/>
      <c r="M298" s="93"/>
      <c r="O298" s="97"/>
      <c r="P298" s="97"/>
      <c r="Q298" s="93"/>
    </row>
    <row r="299" spans="3:17" x14ac:dyDescent="0.25">
      <c r="C299" s="93"/>
      <c r="F299" s="97"/>
      <c r="G299" s="98"/>
      <c r="H299" s="98"/>
      <c r="I299" s="99"/>
      <c r="J299" s="97"/>
      <c r="K299" s="97"/>
      <c r="M299" s="93"/>
      <c r="O299" s="97"/>
      <c r="P299" s="97"/>
      <c r="Q299" s="93"/>
    </row>
    <row r="300" spans="3:17" x14ac:dyDescent="0.25">
      <c r="C300" s="93"/>
      <c r="F300" s="97"/>
      <c r="G300" s="98"/>
      <c r="H300" s="98"/>
      <c r="I300" s="99"/>
      <c r="J300" s="97"/>
      <c r="K300" s="97"/>
      <c r="M300" s="93"/>
      <c r="O300" s="97"/>
      <c r="P300" s="97"/>
      <c r="Q300" s="93"/>
    </row>
    <row r="301" spans="3:17" x14ac:dyDescent="0.25">
      <c r="C301" s="93"/>
      <c r="F301" s="97"/>
      <c r="G301" s="98"/>
      <c r="H301" s="98"/>
      <c r="I301" s="99"/>
      <c r="J301" s="97"/>
      <c r="K301" s="97"/>
      <c r="M301" s="93"/>
      <c r="O301" s="97"/>
      <c r="P301" s="97"/>
      <c r="Q301" s="93"/>
    </row>
    <row r="302" spans="3:17" x14ac:dyDescent="0.25">
      <c r="C302" s="93"/>
      <c r="F302" s="97"/>
      <c r="G302" s="98"/>
      <c r="H302" s="98"/>
      <c r="I302" s="99"/>
      <c r="J302" s="97"/>
      <c r="K302" s="97"/>
      <c r="M302" s="93"/>
      <c r="O302" s="97"/>
      <c r="P302" s="97"/>
      <c r="Q302" s="93"/>
    </row>
    <row r="303" spans="3:17" x14ac:dyDescent="0.25">
      <c r="C303" s="93"/>
      <c r="F303" s="97"/>
      <c r="G303" s="98"/>
      <c r="H303" s="98"/>
      <c r="I303" s="99"/>
      <c r="J303" s="97"/>
      <c r="K303" s="97"/>
      <c r="M303" s="93"/>
      <c r="O303" s="97"/>
      <c r="P303" s="97"/>
      <c r="Q303" s="93"/>
    </row>
    <row r="304" spans="3:17" x14ac:dyDescent="0.25">
      <c r="C304" s="93"/>
      <c r="F304" s="97"/>
      <c r="G304" s="98"/>
      <c r="H304" s="98"/>
      <c r="I304" s="99"/>
      <c r="J304" s="97"/>
      <c r="K304" s="97"/>
      <c r="M304" s="93"/>
      <c r="O304" s="97"/>
      <c r="P304" s="97"/>
      <c r="Q304" s="93"/>
    </row>
    <row r="305" spans="3:17" x14ac:dyDescent="0.25">
      <c r="C305" s="93"/>
      <c r="F305" s="97"/>
      <c r="G305" s="98"/>
      <c r="H305" s="98"/>
      <c r="I305" s="99"/>
      <c r="J305" s="97"/>
      <c r="K305" s="97"/>
      <c r="M305" s="93"/>
      <c r="O305" s="97"/>
      <c r="P305" s="97"/>
      <c r="Q305" s="93"/>
    </row>
    <row r="306" spans="3:17" x14ac:dyDescent="0.25">
      <c r="C306" s="93"/>
      <c r="F306" s="97"/>
      <c r="G306" s="98"/>
      <c r="H306" s="98"/>
      <c r="I306" s="99"/>
      <c r="J306" s="97"/>
      <c r="K306" s="97"/>
      <c r="M306" s="93"/>
      <c r="O306" s="97"/>
      <c r="P306" s="97"/>
      <c r="Q306" s="93"/>
    </row>
    <row r="307" spans="3:17" x14ac:dyDescent="0.25">
      <c r="C307" s="93"/>
      <c r="F307" s="97"/>
      <c r="G307" s="98"/>
      <c r="H307" s="98"/>
      <c r="I307" s="99"/>
      <c r="J307" s="97"/>
      <c r="K307" s="97"/>
      <c r="M307" s="93"/>
      <c r="O307" s="97"/>
      <c r="P307" s="97"/>
      <c r="Q307" s="93"/>
    </row>
    <row r="308" spans="3:17" x14ac:dyDescent="0.25">
      <c r="C308" s="93"/>
      <c r="F308" s="97"/>
      <c r="G308" s="98"/>
      <c r="H308" s="98"/>
      <c r="I308" s="99"/>
      <c r="J308" s="97"/>
      <c r="K308" s="97"/>
      <c r="M308" s="93"/>
      <c r="O308" s="97"/>
      <c r="P308" s="97"/>
      <c r="Q308" s="93"/>
    </row>
    <row r="309" spans="3:17" x14ac:dyDescent="0.25">
      <c r="C309" s="93"/>
      <c r="F309" s="97"/>
      <c r="G309" s="98"/>
      <c r="H309" s="98"/>
      <c r="I309" s="99"/>
      <c r="J309" s="97"/>
      <c r="K309" s="97"/>
      <c r="M309" s="93"/>
      <c r="O309" s="97"/>
      <c r="P309" s="97"/>
      <c r="Q309" s="93"/>
    </row>
    <row r="310" spans="3:17" x14ac:dyDescent="0.25">
      <c r="C310" s="93"/>
      <c r="F310" s="97"/>
      <c r="G310" s="98"/>
      <c r="H310" s="98"/>
      <c r="I310" s="99"/>
      <c r="J310" s="97"/>
      <c r="K310" s="97"/>
      <c r="M310" s="93"/>
      <c r="O310" s="97"/>
      <c r="P310" s="97"/>
      <c r="Q310" s="93"/>
    </row>
    <row r="311" spans="3:17" x14ac:dyDescent="0.25">
      <c r="C311" s="93"/>
      <c r="F311" s="97"/>
      <c r="G311" s="98"/>
      <c r="H311" s="98"/>
      <c r="I311" s="99"/>
      <c r="J311" s="97"/>
      <c r="K311" s="97"/>
      <c r="M311" s="93"/>
      <c r="O311" s="97"/>
      <c r="P311" s="97"/>
      <c r="Q311" s="93"/>
    </row>
    <row r="312" spans="3:17" x14ac:dyDescent="0.25">
      <c r="C312" s="93"/>
      <c r="F312" s="97"/>
      <c r="G312" s="98"/>
      <c r="H312" s="98"/>
      <c r="I312" s="99"/>
      <c r="J312" s="97"/>
      <c r="K312" s="97"/>
      <c r="M312" s="93"/>
      <c r="O312" s="97"/>
      <c r="P312" s="97"/>
      <c r="Q312" s="93"/>
    </row>
    <row r="313" spans="3:17" x14ac:dyDescent="0.25">
      <c r="C313" s="93"/>
      <c r="F313" s="97"/>
      <c r="G313" s="98"/>
      <c r="H313" s="98"/>
      <c r="I313" s="99"/>
      <c r="J313" s="97"/>
      <c r="K313" s="97"/>
      <c r="M313" s="93"/>
      <c r="O313" s="97"/>
      <c r="P313" s="97"/>
      <c r="Q313" s="93"/>
    </row>
    <row r="314" spans="3:17" x14ac:dyDescent="0.25">
      <c r="C314" s="93"/>
      <c r="F314" s="97"/>
      <c r="G314" s="98"/>
      <c r="H314" s="98"/>
      <c r="I314" s="99"/>
      <c r="J314" s="97"/>
      <c r="K314" s="97"/>
      <c r="M314" s="93"/>
      <c r="O314" s="97"/>
      <c r="P314" s="97"/>
      <c r="Q314" s="93"/>
    </row>
    <row r="315" spans="3:17" x14ac:dyDescent="0.25">
      <c r="C315" s="93"/>
      <c r="F315" s="97"/>
      <c r="G315" s="98"/>
      <c r="H315" s="98"/>
      <c r="I315" s="99"/>
      <c r="J315" s="97"/>
      <c r="K315" s="97"/>
      <c r="M315" s="93"/>
      <c r="O315" s="97"/>
      <c r="P315" s="97"/>
      <c r="Q315" s="93"/>
    </row>
    <row r="316" spans="3:17" x14ac:dyDescent="0.25">
      <c r="C316" s="93"/>
      <c r="F316" s="97"/>
      <c r="G316" s="98"/>
      <c r="H316" s="98"/>
      <c r="I316" s="99"/>
      <c r="J316" s="97"/>
      <c r="K316" s="97"/>
      <c r="M316" s="93"/>
      <c r="O316" s="97"/>
      <c r="P316" s="97"/>
      <c r="Q316" s="93"/>
    </row>
    <row r="317" spans="3:17" x14ac:dyDescent="0.25">
      <c r="C317" s="93"/>
      <c r="F317" s="97"/>
      <c r="G317" s="98"/>
      <c r="H317" s="98"/>
      <c r="I317" s="99"/>
      <c r="J317" s="97"/>
      <c r="K317" s="97"/>
      <c r="M317" s="93"/>
      <c r="O317" s="97"/>
      <c r="P317" s="97"/>
      <c r="Q317" s="93"/>
    </row>
    <row r="318" spans="3:17" x14ac:dyDescent="0.25">
      <c r="C318" s="93"/>
      <c r="F318" s="97"/>
      <c r="G318" s="98"/>
      <c r="H318" s="98"/>
      <c r="I318" s="99"/>
      <c r="J318" s="97"/>
      <c r="K318" s="97"/>
      <c r="M318" s="93"/>
      <c r="O318" s="97"/>
      <c r="P318" s="97"/>
      <c r="Q318" s="93"/>
    </row>
    <row r="319" spans="3:17" x14ac:dyDescent="0.25">
      <c r="C319" s="93"/>
      <c r="F319" s="97"/>
      <c r="G319" s="98"/>
      <c r="H319" s="98"/>
      <c r="I319" s="99"/>
      <c r="J319" s="97"/>
      <c r="K319" s="97"/>
      <c r="M319" s="93"/>
      <c r="O319" s="97"/>
      <c r="P319" s="97"/>
      <c r="Q319" s="93"/>
    </row>
    <row r="320" spans="3:17" x14ac:dyDescent="0.25">
      <c r="C320" s="93"/>
      <c r="F320" s="97"/>
      <c r="G320" s="98"/>
      <c r="H320" s="98"/>
      <c r="I320" s="99"/>
      <c r="J320" s="97"/>
      <c r="K320" s="97"/>
      <c r="M320" s="93"/>
      <c r="O320" s="97"/>
      <c r="P320" s="97"/>
      <c r="Q320" s="93"/>
    </row>
    <row r="321" spans="3:17" x14ac:dyDescent="0.25">
      <c r="C321" s="93"/>
      <c r="F321" s="97"/>
      <c r="G321" s="98"/>
      <c r="H321" s="98"/>
      <c r="I321" s="99"/>
      <c r="J321" s="97"/>
      <c r="K321" s="97"/>
      <c r="M321" s="93"/>
      <c r="O321" s="97"/>
      <c r="P321" s="97"/>
      <c r="Q321" s="93"/>
    </row>
    <row r="322" spans="3:17" x14ac:dyDescent="0.25">
      <c r="C322" s="93"/>
      <c r="F322" s="97"/>
      <c r="G322" s="98"/>
      <c r="H322" s="98"/>
      <c r="I322" s="99"/>
      <c r="J322" s="97"/>
      <c r="K322" s="97"/>
      <c r="M322" s="93"/>
      <c r="O322" s="97"/>
      <c r="P322" s="97"/>
      <c r="Q322" s="93"/>
    </row>
    <row r="323" spans="3:17" x14ac:dyDescent="0.25">
      <c r="C323" s="93"/>
      <c r="F323" s="97"/>
      <c r="G323" s="98"/>
      <c r="H323" s="98"/>
      <c r="I323" s="99"/>
      <c r="J323" s="97"/>
      <c r="K323" s="97"/>
      <c r="M323" s="93"/>
      <c r="O323" s="97"/>
      <c r="P323" s="97"/>
      <c r="Q323" s="93"/>
    </row>
    <row r="324" spans="3:17" x14ac:dyDescent="0.25">
      <c r="C324" s="93"/>
      <c r="F324" s="97"/>
      <c r="G324" s="98"/>
      <c r="H324" s="98"/>
      <c r="I324" s="99"/>
      <c r="J324" s="97"/>
      <c r="K324" s="97"/>
      <c r="M324" s="93"/>
      <c r="O324" s="97"/>
      <c r="P324" s="97"/>
      <c r="Q324" s="93"/>
    </row>
    <row r="325" spans="3:17" x14ac:dyDescent="0.25">
      <c r="C325" s="93"/>
      <c r="F325" s="97"/>
      <c r="G325" s="98"/>
      <c r="H325" s="98"/>
      <c r="I325" s="99"/>
      <c r="J325" s="97"/>
      <c r="K325" s="97"/>
      <c r="M325" s="93"/>
      <c r="O325" s="97"/>
      <c r="P325" s="97"/>
      <c r="Q325" s="93"/>
    </row>
    <row r="326" spans="3:17" x14ac:dyDescent="0.25">
      <c r="C326" s="93"/>
      <c r="F326" s="97"/>
      <c r="G326" s="98"/>
      <c r="H326" s="98"/>
      <c r="I326" s="99"/>
      <c r="J326" s="97"/>
      <c r="K326" s="97"/>
      <c r="M326" s="93"/>
      <c r="O326" s="97"/>
      <c r="P326" s="97"/>
      <c r="Q326" s="93"/>
    </row>
    <row r="327" spans="3:17" x14ac:dyDescent="0.25">
      <c r="C327" s="93"/>
      <c r="F327" s="97"/>
      <c r="G327" s="98"/>
      <c r="H327" s="98"/>
      <c r="I327" s="99"/>
      <c r="J327" s="97"/>
      <c r="K327" s="97"/>
      <c r="M327" s="93"/>
      <c r="O327" s="97"/>
      <c r="P327" s="97"/>
      <c r="Q327" s="93"/>
    </row>
    <row r="328" spans="3:17" x14ac:dyDescent="0.25">
      <c r="C328" s="93"/>
      <c r="F328" s="97"/>
      <c r="G328" s="98"/>
      <c r="H328" s="98"/>
      <c r="I328" s="99"/>
      <c r="J328" s="97"/>
      <c r="K328" s="97"/>
      <c r="M328" s="93"/>
      <c r="O328" s="97"/>
      <c r="P328" s="97"/>
      <c r="Q328" s="93"/>
    </row>
    <row r="329" spans="3:17" x14ac:dyDescent="0.25">
      <c r="C329" s="93"/>
      <c r="F329" s="97"/>
      <c r="G329" s="98"/>
      <c r="H329" s="98"/>
      <c r="I329" s="99"/>
      <c r="J329" s="97"/>
      <c r="K329" s="97"/>
      <c r="M329" s="93"/>
      <c r="O329" s="97"/>
      <c r="P329" s="97"/>
      <c r="Q329" s="93"/>
    </row>
    <row r="330" spans="3:17" x14ac:dyDescent="0.25">
      <c r="C330" s="93"/>
      <c r="F330" s="97"/>
      <c r="G330" s="98"/>
      <c r="H330" s="98"/>
      <c r="I330" s="99"/>
      <c r="J330" s="97"/>
      <c r="K330" s="97"/>
      <c r="M330" s="93"/>
      <c r="O330" s="97"/>
      <c r="P330" s="97"/>
      <c r="Q330" s="93"/>
    </row>
    <row r="331" spans="3:17" x14ac:dyDescent="0.25">
      <c r="C331" s="93"/>
      <c r="F331" s="97"/>
      <c r="G331" s="98"/>
      <c r="H331" s="98"/>
      <c r="I331" s="99"/>
      <c r="J331" s="97"/>
      <c r="K331" s="97"/>
      <c r="M331" s="93"/>
      <c r="O331" s="97"/>
      <c r="P331" s="97"/>
      <c r="Q331" s="93"/>
    </row>
    <row r="332" spans="3:17" x14ac:dyDescent="0.25">
      <c r="C332" s="93"/>
      <c r="F332" s="97"/>
      <c r="G332" s="98"/>
      <c r="H332" s="98"/>
      <c r="I332" s="99"/>
      <c r="J332" s="97"/>
      <c r="K332" s="97"/>
      <c r="M332" s="93"/>
      <c r="O332" s="97"/>
      <c r="P332" s="97"/>
      <c r="Q332" s="93"/>
    </row>
    <row r="333" spans="3:17" x14ac:dyDescent="0.25">
      <c r="C333" s="93"/>
      <c r="F333" s="97"/>
      <c r="G333" s="98"/>
      <c r="H333" s="98"/>
      <c r="I333" s="99"/>
      <c r="J333" s="97"/>
      <c r="K333" s="97"/>
      <c r="M333" s="93"/>
      <c r="O333" s="97"/>
      <c r="P333" s="97"/>
      <c r="Q333" s="93"/>
    </row>
    <row r="334" spans="3:17" x14ac:dyDescent="0.25">
      <c r="C334" s="93"/>
      <c r="F334" s="97"/>
      <c r="G334" s="98"/>
      <c r="H334" s="98"/>
      <c r="I334" s="99"/>
      <c r="J334" s="97"/>
      <c r="K334" s="97"/>
      <c r="M334" s="93"/>
      <c r="O334" s="97"/>
      <c r="P334" s="97"/>
      <c r="Q334" s="93"/>
    </row>
    <row r="335" spans="3:17" x14ac:dyDescent="0.25">
      <c r="C335" s="93"/>
      <c r="F335" s="97"/>
      <c r="G335" s="98"/>
      <c r="H335" s="98"/>
      <c r="I335" s="99"/>
      <c r="J335" s="97"/>
      <c r="K335" s="97"/>
      <c r="M335" s="93"/>
      <c r="O335" s="97"/>
      <c r="P335" s="97"/>
      <c r="Q335" s="93"/>
    </row>
    <row r="336" spans="3:17" x14ac:dyDescent="0.25">
      <c r="C336" s="93"/>
      <c r="F336" s="97"/>
      <c r="G336" s="98"/>
      <c r="H336" s="98"/>
      <c r="I336" s="99"/>
      <c r="J336" s="97"/>
      <c r="K336" s="97"/>
      <c r="M336" s="93"/>
      <c r="O336" s="97"/>
      <c r="P336" s="97"/>
      <c r="Q336" s="93"/>
    </row>
    <row r="337" spans="3:17" x14ac:dyDescent="0.25">
      <c r="C337" s="93"/>
      <c r="F337" s="97"/>
      <c r="G337" s="98"/>
      <c r="H337" s="98"/>
      <c r="I337" s="99"/>
      <c r="J337" s="97"/>
      <c r="K337" s="97"/>
      <c r="M337" s="93"/>
      <c r="O337" s="97"/>
      <c r="P337" s="97"/>
      <c r="Q337" s="93"/>
    </row>
    <row r="338" spans="3:17" x14ac:dyDescent="0.25">
      <c r="C338" s="93"/>
      <c r="F338" s="97"/>
      <c r="G338" s="98"/>
      <c r="H338" s="98"/>
      <c r="I338" s="99"/>
      <c r="J338" s="97"/>
      <c r="K338" s="97"/>
      <c r="M338" s="93"/>
      <c r="O338" s="97"/>
      <c r="P338" s="97"/>
      <c r="Q338" s="93"/>
    </row>
    <row r="339" spans="3:17" x14ac:dyDescent="0.25">
      <c r="C339" s="93"/>
      <c r="F339" s="97"/>
      <c r="G339" s="98"/>
      <c r="H339" s="98"/>
      <c r="I339" s="99"/>
      <c r="J339" s="97"/>
      <c r="K339" s="97"/>
      <c r="M339" s="93"/>
      <c r="O339" s="97"/>
      <c r="P339" s="97"/>
      <c r="Q339" s="93"/>
    </row>
    <row r="340" spans="3:17" x14ac:dyDescent="0.25">
      <c r="C340" s="93"/>
      <c r="F340" s="97"/>
      <c r="G340" s="98"/>
      <c r="H340" s="98"/>
      <c r="I340" s="99"/>
      <c r="J340" s="97"/>
      <c r="K340" s="97"/>
      <c r="M340" s="93"/>
      <c r="O340" s="97"/>
      <c r="P340" s="97"/>
      <c r="Q340" s="93"/>
    </row>
    <row r="341" spans="3:17" x14ac:dyDescent="0.25">
      <c r="C341" s="93"/>
      <c r="F341" s="97"/>
      <c r="G341" s="98"/>
      <c r="H341" s="98"/>
      <c r="I341" s="99"/>
      <c r="J341" s="97"/>
      <c r="K341" s="97"/>
      <c r="M341" s="93"/>
      <c r="O341" s="97"/>
      <c r="P341" s="97"/>
      <c r="Q341" s="93"/>
    </row>
    <row r="342" spans="3:17" x14ac:dyDescent="0.25">
      <c r="C342" s="93"/>
      <c r="F342" s="97"/>
      <c r="G342" s="98"/>
      <c r="H342" s="98"/>
      <c r="I342" s="99"/>
      <c r="J342" s="97"/>
      <c r="K342" s="97"/>
      <c r="M342" s="93"/>
      <c r="O342" s="97"/>
      <c r="P342" s="97"/>
      <c r="Q342" s="93"/>
    </row>
    <row r="343" spans="3:17" x14ac:dyDescent="0.25">
      <c r="C343" s="93"/>
      <c r="F343" s="97"/>
      <c r="G343" s="98"/>
      <c r="H343" s="98"/>
      <c r="I343" s="99"/>
      <c r="J343" s="97"/>
      <c r="K343" s="97"/>
      <c r="M343" s="93"/>
      <c r="O343" s="97"/>
      <c r="P343" s="97"/>
      <c r="Q343" s="93"/>
    </row>
    <row r="344" spans="3:17" x14ac:dyDescent="0.25">
      <c r="C344" s="93"/>
      <c r="F344" s="97"/>
      <c r="G344" s="98"/>
      <c r="H344" s="98"/>
      <c r="I344" s="99"/>
      <c r="J344" s="97"/>
      <c r="K344" s="97"/>
      <c r="M344" s="93"/>
      <c r="O344" s="97"/>
      <c r="P344" s="97"/>
      <c r="Q344" s="93"/>
    </row>
    <row r="345" spans="3:17" x14ac:dyDescent="0.25">
      <c r="C345" s="93"/>
      <c r="F345" s="97"/>
      <c r="G345" s="98"/>
      <c r="H345" s="98"/>
      <c r="I345" s="99"/>
      <c r="J345" s="97"/>
      <c r="K345" s="97"/>
      <c r="M345" s="93"/>
      <c r="O345" s="97"/>
      <c r="P345" s="97"/>
      <c r="Q345" s="93"/>
    </row>
    <row r="346" spans="3:17" x14ac:dyDescent="0.25">
      <c r="C346" s="93"/>
      <c r="F346" s="97"/>
      <c r="G346" s="98"/>
      <c r="H346" s="98"/>
      <c r="I346" s="99"/>
      <c r="J346" s="97"/>
      <c r="K346" s="97"/>
      <c r="M346" s="93"/>
      <c r="O346" s="97"/>
      <c r="P346" s="97"/>
      <c r="Q346" s="93"/>
    </row>
    <row r="347" spans="3:17" x14ac:dyDescent="0.25">
      <c r="C347" s="93"/>
      <c r="F347" s="97"/>
      <c r="G347" s="98"/>
      <c r="H347" s="98"/>
      <c r="I347" s="99"/>
      <c r="J347" s="97"/>
      <c r="K347" s="97"/>
      <c r="M347" s="93"/>
      <c r="O347" s="97"/>
      <c r="P347" s="97"/>
      <c r="Q347" s="93"/>
    </row>
    <row r="348" spans="3:17" x14ac:dyDescent="0.25">
      <c r="C348" s="93"/>
      <c r="F348" s="97"/>
      <c r="G348" s="98"/>
      <c r="H348" s="98"/>
      <c r="I348" s="99"/>
      <c r="J348" s="97"/>
      <c r="K348" s="97"/>
      <c r="M348" s="93"/>
      <c r="O348" s="97"/>
      <c r="P348" s="97"/>
      <c r="Q348" s="93"/>
    </row>
    <row r="349" spans="3:17" x14ac:dyDescent="0.25">
      <c r="C349" s="93"/>
      <c r="F349" s="97"/>
      <c r="G349" s="98"/>
      <c r="H349" s="98"/>
      <c r="I349" s="99"/>
      <c r="J349" s="97"/>
      <c r="K349" s="97"/>
      <c r="M349" s="93"/>
      <c r="O349" s="97"/>
      <c r="P349" s="97"/>
      <c r="Q349" s="93"/>
    </row>
    <row r="350" spans="3:17" x14ac:dyDescent="0.25">
      <c r="C350" s="93"/>
      <c r="F350" s="97"/>
      <c r="G350" s="98"/>
      <c r="H350" s="98"/>
      <c r="I350" s="99"/>
      <c r="J350" s="97"/>
      <c r="K350" s="97"/>
      <c r="M350" s="93"/>
      <c r="O350" s="97"/>
      <c r="P350" s="97"/>
      <c r="Q350" s="93"/>
    </row>
    <row r="351" spans="3:17" x14ac:dyDescent="0.25">
      <c r="C351" s="93"/>
      <c r="F351" s="97"/>
      <c r="G351" s="98"/>
      <c r="H351" s="98"/>
      <c r="I351" s="99"/>
      <c r="J351" s="97"/>
      <c r="K351" s="97"/>
      <c r="M351" s="93"/>
      <c r="O351" s="97"/>
      <c r="P351" s="97"/>
      <c r="Q351" s="93"/>
    </row>
    <row r="352" spans="3:17" x14ac:dyDescent="0.25">
      <c r="C352" s="93"/>
      <c r="F352" s="97"/>
      <c r="G352" s="98"/>
      <c r="H352" s="98"/>
      <c r="I352" s="99"/>
      <c r="J352" s="97"/>
      <c r="K352" s="97"/>
      <c r="M352" s="93"/>
      <c r="O352" s="97"/>
      <c r="P352" s="97"/>
      <c r="Q352" s="93"/>
    </row>
    <row r="353" spans="3:17" x14ac:dyDescent="0.25">
      <c r="C353" s="93"/>
      <c r="F353" s="97"/>
      <c r="G353" s="98"/>
      <c r="H353" s="98"/>
      <c r="I353" s="99"/>
      <c r="J353" s="97"/>
      <c r="K353" s="97"/>
      <c r="M353" s="93"/>
      <c r="O353" s="97"/>
      <c r="P353" s="97"/>
      <c r="Q353" s="93"/>
    </row>
    <row r="354" spans="3:17" x14ac:dyDescent="0.25">
      <c r="C354" s="93"/>
      <c r="F354" s="97"/>
      <c r="G354" s="98"/>
      <c r="H354" s="98"/>
      <c r="I354" s="99"/>
      <c r="J354" s="97"/>
      <c r="K354" s="97"/>
      <c r="M354" s="93"/>
      <c r="O354" s="97"/>
      <c r="P354" s="97"/>
      <c r="Q354" s="93"/>
    </row>
    <row r="355" spans="3:17" x14ac:dyDescent="0.25">
      <c r="C355" s="93"/>
      <c r="F355" s="97"/>
      <c r="G355" s="98"/>
      <c r="H355" s="98"/>
      <c r="I355" s="99"/>
      <c r="J355" s="97"/>
      <c r="K355" s="97"/>
      <c r="M355" s="93"/>
      <c r="O355" s="97"/>
      <c r="P355" s="97"/>
      <c r="Q355" s="93"/>
    </row>
    <row r="356" spans="3:17" x14ac:dyDescent="0.25">
      <c r="C356" s="93"/>
      <c r="F356" s="97"/>
      <c r="G356" s="98"/>
      <c r="H356" s="98"/>
      <c r="I356" s="99"/>
      <c r="J356" s="97"/>
      <c r="K356" s="97"/>
      <c r="M356" s="93"/>
      <c r="O356" s="97"/>
      <c r="P356" s="97"/>
      <c r="Q356" s="93"/>
    </row>
    <row r="357" spans="3:17" x14ac:dyDescent="0.25">
      <c r="C357" s="93"/>
      <c r="F357" s="97"/>
      <c r="G357" s="98"/>
      <c r="H357" s="98"/>
      <c r="I357" s="99"/>
      <c r="J357" s="97"/>
      <c r="K357" s="97"/>
      <c r="M357" s="93"/>
      <c r="O357" s="97"/>
      <c r="P357" s="97"/>
      <c r="Q357" s="93"/>
    </row>
    <row r="358" spans="3:17" x14ac:dyDescent="0.25">
      <c r="C358" s="93"/>
      <c r="F358" s="97"/>
      <c r="G358" s="98"/>
      <c r="H358" s="98"/>
      <c r="I358" s="99"/>
      <c r="J358" s="97"/>
      <c r="K358" s="97"/>
      <c r="M358" s="93"/>
      <c r="O358" s="97"/>
      <c r="P358" s="97"/>
      <c r="Q358" s="93"/>
    </row>
    <row r="359" spans="3:17" x14ac:dyDescent="0.25">
      <c r="C359" s="93"/>
      <c r="F359" s="97"/>
      <c r="G359" s="98"/>
      <c r="H359" s="98"/>
      <c r="I359" s="99"/>
      <c r="J359" s="97"/>
      <c r="K359" s="97"/>
      <c r="M359" s="93"/>
      <c r="O359" s="97"/>
      <c r="P359" s="97"/>
      <c r="Q359" s="93"/>
    </row>
    <row r="360" spans="3:17" x14ac:dyDescent="0.25">
      <c r="C360" s="93"/>
      <c r="F360" s="97"/>
      <c r="G360" s="98"/>
      <c r="H360" s="98"/>
      <c r="I360" s="99"/>
      <c r="J360" s="97"/>
      <c r="K360" s="97"/>
      <c r="M360" s="93"/>
      <c r="O360" s="97"/>
      <c r="P360" s="97"/>
      <c r="Q360" s="93"/>
    </row>
    <row r="361" spans="3:17" x14ac:dyDescent="0.25">
      <c r="C361" s="93"/>
      <c r="F361" s="97"/>
      <c r="G361" s="98"/>
      <c r="H361" s="98"/>
      <c r="I361" s="99"/>
      <c r="J361" s="97"/>
      <c r="K361" s="97"/>
      <c r="M361" s="93"/>
      <c r="O361" s="97"/>
      <c r="P361" s="97"/>
      <c r="Q361" s="93"/>
    </row>
    <row r="362" spans="3:17" x14ac:dyDescent="0.25">
      <c r="C362" s="93"/>
      <c r="F362" s="97"/>
      <c r="G362" s="98"/>
      <c r="H362" s="98"/>
      <c r="I362" s="99"/>
      <c r="J362" s="97"/>
      <c r="K362" s="97"/>
      <c r="M362" s="93"/>
      <c r="O362" s="97"/>
      <c r="P362" s="97"/>
      <c r="Q362" s="93"/>
    </row>
    <row r="363" spans="3:17" x14ac:dyDescent="0.25">
      <c r="C363" s="93"/>
      <c r="F363" s="97"/>
      <c r="G363" s="98"/>
      <c r="H363" s="98"/>
      <c r="I363" s="99"/>
      <c r="J363" s="97"/>
      <c r="K363" s="97"/>
      <c r="M363" s="93"/>
      <c r="O363" s="97"/>
      <c r="P363" s="97"/>
      <c r="Q363" s="93"/>
    </row>
    <row r="364" spans="3:17" x14ac:dyDescent="0.25">
      <c r="C364" s="93"/>
      <c r="F364" s="97"/>
      <c r="G364" s="98"/>
      <c r="H364" s="98"/>
      <c r="I364" s="99"/>
      <c r="J364" s="97"/>
      <c r="K364" s="97"/>
      <c r="M364" s="93"/>
      <c r="O364" s="97"/>
      <c r="P364" s="97"/>
      <c r="Q364" s="93"/>
    </row>
    <row r="365" spans="3:17" x14ac:dyDescent="0.25">
      <c r="C365" s="93"/>
      <c r="F365" s="97"/>
      <c r="G365" s="98"/>
      <c r="H365" s="98"/>
      <c r="I365" s="99"/>
      <c r="J365" s="97"/>
      <c r="K365" s="97"/>
      <c r="M365" s="93"/>
      <c r="O365" s="97"/>
      <c r="P365" s="97"/>
      <c r="Q365" s="93"/>
    </row>
    <row r="366" spans="3:17" x14ac:dyDescent="0.25">
      <c r="C366" s="93"/>
      <c r="F366" s="97"/>
      <c r="G366" s="98"/>
      <c r="H366" s="98"/>
      <c r="I366" s="99"/>
      <c r="J366" s="97"/>
      <c r="K366" s="97"/>
      <c r="M366" s="93"/>
      <c r="O366" s="97"/>
      <c r="P366" s="97"/>
      <c r="Q366" s="93"/>
    </row>
    <row r="367" spans="3:17" x14ac:dyDescent="0.25">
      <c r="C367" s="93"/>
      <c r="F367" s="97"/>
      <c r="G367" s="98"/>
      <c r="H367" s="98"/>
      <c r="I367" s="99"/>
      <c r="J367" s="97"/>
      <c r="K367" s="97"/>
      <c r="M367" s="93"/>
      <c r="O367" s="97"/>
      <c r="P367" s="97"/>
      <c r="Q367" s="93"/>
    </row>
    <row r="368" spans="3:17" x14ac:dyDescent="0.25">
      <c r="C368" s="93"/>
      <c r="F368" s="97"/>
      <c r="G368" s="98"/>
      <c r="H368" s="98"/>
      <c r="I368" s="99"/>
      <c r="J368" s="97"/>
      <c r="K368" s="97"/>
      <c r="M368" s="93"/>
      <c r="O368" s="97"/>
      <c r="P368" s="97"/>
      <c r="Q368" s="93"/>
    </row>
    <row r="369" spans="3:17" x14ac:dyDescent="0.25">
      <c r="C369" s="93"/>
      <c r="F369" s="97"/>
      <c r="G369" s="98"/>
      <c r="H369" s="98"/>
      <c r="I369" s="99"/>
      <c r="J369" s="97"/>
      <c r="K369" s="97"/>
      <c r="M369" s="93"/>
      <c r="O369" s="97"/>
      <c r="P369" s="97"/>
      <c r="Q369" s="93"/>
    </row>
    <row r="370" spans="3:17" x14ac:dyDescent="0.25">
      <c r="C370" s="93"/>
      <c r="F370" s="97"/>
      <c r="G370" s="98"/>
      <c r="H370" s="98"/>
      <c r="I370" s="99"/>
      <c r="J370" s="97"/>
      <c r="K370" s="97"/>
      <c r="M370" s="93"/>
      <c r="O370" s="97"/>
      <c r="P370" s="97"/>
      <c r="Q370" s="93"/>
    </row>
    <row r="371" spans="3:17" x14ac:dyDescent="0.25">
      <c r="C371" s="93"/>
      <c r="F371" s="97"/>
      <c r="G371" s="98"/>
      <c r="H371" s="98"/>
      <c r="I371" s="99"/>
      <c r="J371" s="97"/>
      <c r="K371" s="97"/>
      <c r="M371" s="93"/>
      <c r="O371" s="97"/>
      <c r="P371" s="97"/>
      <c r="Q371" s="93"/>
    </row>
    <row r="372" spans="3:17" x14ac:dyDescent="0.25">
      <c r="C372" s="93"/>
      <c r="F372" s="97"/>
      <c r="G372" s="98"/>
      <c r="H372" s="98"/>
      <c r="I372" s="99"/>
      <c r="J372" s="97"/>
      <c r="K372" s="97"/>
      <c r="M372" s="93"/>
      <c r="O372" s="97"/>
      <c r="P372" s="97"/>
      <c r="Q372" s="93"/>
    </row>
    <row r="373" spans="3:17" x14ac:dyDescent="0.25">
      <c r="C373" s="93"/>
      <c r="F373" s="97"/>
      <c r="G373" s="98"/>
      <c r="H373" s="98"/>
      <c r="I373" s="99"/>
      <c r="J373" s="97"/>
      <c r="K373" s="97"/>
      <c r="M373" s="93"/>
      <c r="O373" s="97"/>
      <c r="P373" s="97"/>
      <c r="Q373" s="93"/>
    </row>
    <row r="374" spans="3:17" x14ac:dyDescent="0.25">
      <c r="C374" s="93"/>
      <c r="F374" s="97"/>
      <c r="G374" s="98"/>
      <c r="H374" s="98"/>
      <c r="I374" s="99"/>
      <c r="J374" s="97"/>
      <c r="K374" s="97"/>
      <c r="M374" s="93"/>
      <c r="O374" s="97"/>
      <c r="P374" s="97"/>
      <c r="Q374" s="93"/>
    </row>
    <row r="375" spans="3:17" x14ac:dyDescent="0.25">
      <c r="C375" s="93"/>
      <c r="F375" s="97"/>
      <c r="G375" s="98"/>
      <c r="H375" s="98"/>
      <c r="I375" s="99"/>
      <c r="J375" s="97"/>
      <c r="K375" s="97"/>
      <c r="M375" s="93"/>
      <c r="O375" s="97"/>
      <c r="P375" s="97"/>
      <c r="Q375" s="93"/>
    </row>
    <row r="376" spans="3:17" x14ac:dyDescent="0.25">
      <c r="C376" s="93"/>
      <c r="F376" s="97"/>
      <c r="G376" s="98"/>
      <c r="H376" s="98"/>
      <c r="I376" s="99"/>
      <c r="J376" s="97"/>
      <c r="K376" s="97"/>
      <c r="M376" s="93"/>
      <c r="O376" s="97"/>
      <c r="P376" s="97"/>
      <c r="Q376" s="93"/>
    </row>
    <row r="377" spans="3:17" x14ac:dyDescent="0.25">
      <c r="C377" s="93"/>
      <c r="F377" s="97"/>
      <c r="G377" s="98"/>
      <c r="H377" s="98"/>
      <c r="I377" s="99"/>
      <c r="J377" s="97"/>
      <c r="K377" s="97"/>
      <c r="M377" s="93"/>
      <c r="O377" s="97"/>
      <c r="P377" s="97"/>
      <c r="Q377" s="93"/>
    </row>
    <row r="378" spans="3:17" x14ac:dyDescent="0.25">
      <c r="C378" s="93"/>
      <c r="F378" s="97"/>
      <c r="G378" s="98"/>
      <c r="H378" s="98"/>
      <c r="I378" s="99"/>
      <c r="J378" s="97"/>
      <c r="K378" s="97"/>
      <c r="M378" s="93"/>
      <c r="O378" s="97"/>
      <c r="P378" s="97"/>
      <c r="Q378" s="93"/>
    </row>
    <row r="379" spans="3:17" x14ac:dyDescent="0.25">
      <c r="C379" s="93"/>
      <c r="F379" s="97"/>
      <c r="G379" s="98"/>
      <c r="H379" s="98"/>
      <c r="I379" s="99"/>
      <c r="J379" s="97"/>
      <c r="K379" s="97"/>
      <c r="M379" s="93"/>
      <c r="O379" s="97"/>
      <c r="P379" s="97"/>
      <c r="Q379" s="93"/>
    </row>
    <row r="380" spans="3:17" x14ac:dyDescent="0.25">
      <c r="C380" s="93"/>
      <c r="F380" s="97"/>
      <c r="G380" s="98"/>
      <c r="H380" s="98"/>
      <c r="I380" s="99"/>
      <c r="J380" s="97"/>
      <c r="K380" s="97"/>
      <c r="M380" s="93"/>
      <c r="O380" s="97"/>
      <c r="P380" s="97"/>
      <c r="Q380" s="93"/>
    </row>
    <row r="381" spans="3:17" x14ac:dyDescent="0.25">
      <c r="C381" s="93"/>
      <c r="F381" s="97"/>
      <c r="G381" s="98"/>
      <c r="H381" s="98"/>
      <c r="I381" s="99"/>
      <c r="J381" s="97"/>
      <c r="K381" s="97"/>
      <c r="M381" s="93"/>
      <c r="O381" s="97"/>
      <c r="P381" s="97"/>
      <c r="Q381" s="93"/>
    </row>
    <row r="382" spans="3:17" x14ac:dyDescent="0.25">
      <c r="C382" s="93"/>
      <c r="F382" s="97"/>
      <c r="G382" s="98"/>
      <c r="H382" s="98"/>
      <c r="I382" s="99"/>
      <c r="J382" s="97"/>
      <c r="K382" s="97"/>
      <c r="M382" s="93"/>
      <c r="O382" s="97"/>
      <c r="P382" s="97"/>
      <c r="Q382" s="93"/>
    </row>
    <row r="383" spans="3:17" x14ac:dyDescent="0.25">
      <c r="C383" s="93"/>
      <c r="F383" s="97"/>
      <c r="G383" s="98"/>
      <c r="H383" s="98"/>
      <c r="I383" s="99"/>
      <c r="J383" s="97"/>
      <c r="K383" s="97"/>
      <c r="M383" s="93"/>
      <c r="O383" s="97"/>
      <c r="P383" s="97"/>
      <c r="Q383" s="93"/>
    </row>
    <row r="384" spans="3:17" x14ac:dyDescent="0.25">
      <c r="C384" s="93"/>
      <c r="F384" s="97"/>
      <c r="G384" s="98"/>
      <c r="H384" s="98"/>
      <c r="I384" s="99"/>
      <c r="J384" s="97"/>
      <c r="K384" s="97"/>
      <c r="M384" s="93"/>
      <c r="O384" s="97"/>
      <c r="P384" s="97"/>
      <c r="Q384" s="93"/>
    </row>
    <row r="385" spans="3:17" x14ac:dyDescent="0.25">
      <c r="C385" s="93"/>
      <c r="F385" s="97"/>
      <c r="G385" s="98"/>
      <c r="H385" s="98"/>
      <c r="I385" s="99"/>
      <c r="J385" s="97"/>
      <c r="K385" s="97"/>
      <c r="M385" s="93"/>
      <c r="O385" s="97"/>
      <c r="P385" s="97"/>
      <c r="Q385" s="93"/>
    </row>
    <row r="386" spans="3:17" x14ac:dyDescent="0.25">
      <c r="C386" s="93"/>
      <c r="F386" s="97"/>
      <c r="G386" s="98"/>
      <c r="H386" s="98"/>
      <c r="I386" s="99"/>
      <c r="J386" s="97"/>
      <c r="K386" s="97"/>
      <c r="M386" s="93"/>
      <c r="O386" s="97"/>
      <c r="P386" s="97"/>
      <c r="Q386" s="93"/>
    </row>
    <row r="387" spans="3:17" x14ac:dyDescent="0.25">
      <c r="C387" s="93"/>
      <c r="F387" s="97"/>
      <c r="G387" s="98"/>
      <c r="H387" s="98"/>
      <c r="I387" s="99"/>
      <c r="J387" s="97"/>
      <c r="K387" s="97"/>
      <c r="M387" s="93"/>
      <c r="O387" s="97"/>
      <c r="P387" s="97"/>
      <c r="Q387" s="93"/>
    </row>
    <row r="388" spans="3:17" x14ac:dyDescent="0.25">
      <c r="C388" s="93"/>
      <c r="F388" s="97"/>
      <c r="G388" s="98"/>
      <c r="H388" s="98"/>
      <c r="I388" s="99"/>
      <c r="J388" s="97"/>
      <c r="K388" s="97"/>
      <c r="M388" s="93"/>
      <c r="O388" s="97"/>
      <c r="P388" s="97"/>
      <c r="Q388" s="93"/>
    </row>
    <row r="389" spans="3:17" x14ac:dyDescent="0.25">
      <c r="C389" s="93"/>
      <c r="F389" s="97"/>
      <c r="G389" s="98"/>
      <c r="H389" s="98"/>
      <c r="I389" s="99"/>
      <c r="J389" s="97"/>
      <c r="K389" s="97"/>
      <c r="M389" s="93"/>
      <c r="O389" s="97"/>
      <c r="P389" s="97"/>
      <c r="Q389" s="93"/>
    </row>
    <row r="390" spans="3:17" x14ac:dyDescent="0.25">
      <c r="C390" s="93"/>
      <c r="F390" s="97"/>
      <c r="G390" s="98"/>
      <c r="H390" s="98"/>
      <c r="I390" s="99"/>
      <c r="J390" s="97"/>
      <c r="K390" s="97"/>
      <c r="M390" s="93"/>
      <c r="O390" s="97"/>
      <c r="P390" s="97"/>
      <c r="Q390" s="93"/>
    </row>
    <row r="391" spans="3:17" x14ac:dyDescent="0.25">
      <c r="C391" s="93"/>
      <c r="F391" s="97"/>
      <c r="G391" s="98"/>
      <c r="H391" s="98"/>
      <c r="I391" s="99"/>
      <c r="J391" s="97"/>
      <c r="K391" s="97"/>
      <c r="M391" s="93"/>
      <c r="O391" s="97"/>
      <c r="P391" s="97"/>
      <c r="Q391" s="93"/>
    </row>
    <row r="392" spans="3:17" x14ac:dyDescent="0.25">
      <c r="C392" s="93"/>
      <c r="F392" s="97"/>
      <c r="G392" s="98"/>
      <c r="H392" s="98"/>
      <c r="I392" s="99"/>
      <c r="J392" s="97"/>
      <c r="K392" s="97"/>
      <c r="M392" s="93"/>
      <c r="O392" s="97"/>
      <c r="P392" s="97"/>
      <c r="Q392" s="93"/>
    </row>
    <row r="393" spans="3:17" x14ac:dyDescent="0.25">
      <c r="C393" s="93"/>
      <c r="F393" s="97"/>
      <c r="G393" s="98"/>
      <c r="H393" s="98"/>
      <c r="I393" s="99"/>
      <c r="J393" s="97"/>
      <c r="K393" s="97"/>
      <c r="M393" s="93"/>
      <c r="O393" s="97"/>
      <c r="P393" s="97"/>
      <c r="Q393" s="93"/>
    </row>
    <row r="394" spans="3:17" x14ac:dyDescent="0.25">
      <c r="C394" s="93"/>
      <c r="F394" s="97"/>
      <c r="G394" s="98"/>
      <c r="H394" s="98"/>
      <c r="I394" s="99"/>
      <c r="J394" s="97"/>
      <c r="K394" s="97"/>
      <c r="M394" s="93"/>
      <c r="O394" s="97"/>
      <c r="P394" s="97"/>
      <c r="Q394" s="93"/>
    </row>
    <row r="395" spans="3:17" x14ac:dyDescent="0.25">
      <c r="C395" s="93"/>
      <c r="F395" s="97"/>
      <c r="G395" s="98"/>
      <c r="H395" s="98"/>
      <c r="I395" s="99"/>
      <c r="J395" s="97"/>
      <c r="K395" s="97"/>
      <c r="M395" s="93"/>
      <c r="O395" s="97"/>
      <c r="P395" s="97"/>
      <c r="Q395" s="93"/>
    </row>
    <row r="396" spans="3:17" x14ac:dyDescent="0.25">
      <c r="C396" s="93"/>
      <c r="F396" s="97"/>
      <c r="G396" s="98"/>
      <c r="H396" s="98"/>
      <c r="I396" s="99"/>
      <c r="J396" s="97"/>
      <c r="K396" s="97"/>
      <c r="M396" s="93"/>
      <c r="O396" s="97"/>
      <c r="P396" s="97"/>
      <c r="Q396" s="93"/>
    </row>
    <row r="397" spans="3:17" x14ac:dyDescent="0.25">
      <c r="C397" s="93"/>
      <c r="F397" s="97"/>
      <c r="G397" s="98"/>
      <c r="H397" s="98"/>
      <c r="I397" s="99"/>
      <c r="J397" s="97"/>
      <c r="K397" s="97"/>
      <c r="M397" s="93"/>
      <c r="O397" s="97"/>
      <c r="P397" s="97"/>
      <c r="Q397" s="93"/>
    </row>
    <row r="398" spans="3:17" x14ac:dyDescent="0.25">
      <c r="C398" s="93"/>
      <c r="F398" s="97"/>
      <c r="G398" s="98"/>
      <c r="H398" s="98"/>
      <c r="I398" s="99"/>
      <c r="J398" s="97"/>
      <c r="K398" s="97"/>
      <c r="M398" s="93"/>
      <c r="O398" s="97"/>
      <c r="P398" s="97"/>
      <c r="Q398" s="93"/>
    </row>
    <row r="399" spans="3:17" x14ac:dyDescent="0.25">
      <c r="C399" s="93"/>
      <c r="F399" s="97"/>
      <c r="G399" s="98"/>
      <c r="H399" s="98"/>
      <c r="I399" s="99"/>
      <c r="J399" s="97"/>
      <c r="K399" s="97"/>
      <c r="M399" s="93"/>
      <c r="O399" s="97"/>
      <c r="P399" s="97"/>
      <c r="Q399" s="93"/>
    </row>
    <row r="400" spans="3:17" x14ac:dyDescent="0.25">
      <c r="C400" s="93"/>
      <c r="F400" s="97"/>
      <c r="G400" s="98"/>
      <c r="H400" s="98"/>
      <c r="I400" s="99"/>
      <c r="J400" s="97"/>
      <c r="K400" s="97"/>
      <c r="M400" s="93"/>
      <c r="O400" s="97"/>
      <c r="P400" s="97"/>
      <c r="Q400" s="93"/>
    </row>
    <row r="401" spans="3:17" x14ac:dyDescent="0.25">
      <c r="C401" s="93"/>
      <c r="F401" s="97"/>
      <c r="G401" s="98"/>
      <c r="H401" s="98"/>
      <c r="I401" s="99"/>
      <c r="J401" s="97"/>
      <c r="K401" s="97"/>
      <c r="M401" s="93"/>
      <c r="O401" s="97"/>
      <c r="P401" s="97"/>
      <c r="Q401" s="93"/>
    </row>
    <row r="402" spans="3:17" x14ac:dyDescent="0.25">
      <c r="C402" s="93"/>
      <c r="F402" s="97"/>
      <c r="G402" s="98"/>
      <c r="H402" s="98"/>
      <c r="I402" s="99"/>
      <c r="J402" s="97"/>
      <c r="K402" s="97"/>
      <c r="M402" s="93"/>
      <c r="O402" s="97"/>
      <c r="P402" s="97"/>
      <c r="Q402" s="93"/>
    </row>
    <row r="403" spans="3:17" x14ac:dyDescent="0.25">
      <c r="C403" s="93"/>
      <c r="F403" s="97"/>
      <c r="G403" s="98"/>
      <c r="H403" s="98"/>
      <c r="I403" s="99"/>
      <c r="J403" s="97"/>
      <c r="K403" s="97"/>
      <c r="M403" s="93"/>
      <c r="O403" s="97"/>
      <c r="P403" s="97"/>
      <c r="Q403" s="93"/>
    </row>
    <row r="404" spans="3:17" x14ac:dyDescent="0.25">
      <c r="C404" s="93"/>
      <c r="F404" s="97"/>
      <c r="G404" s="98"/>
      <c r="H404" s="98"/>
      <c r="I404" s="99"/>
      <c r="J404" s="97"/>
      <c r="K404" s="97"/>
      <c r="M404" s="93"/>
      <c r="O404" s="97"/>
      <c r="P404" s="97"/>
      <c r="Q404" s="93"/>
    </row>
    <row r="405" spans="3:17" x14ac:dyDescent="0.25">
      <c r="C405" s="93"/>
      <c r="F405" s="97"/>
      <c r="G405" s="98"/>
      <c r="H405" s="98"/>
      <c r="I405" s="99"/>
      <c r="J405" s="97"/>
      <c r="K405" s="97"/>
      <c r="M405" s="93"/>
      <c r="O405" s="97"/>
      <c r="P405" s="97"/>
      <c r="Q405" s="93"/>
    </row>
    <row r="406" spans="3:17" x14ac:dyDescent="0.25">
      <c r="C406" s="93"/>
      <c r="F406" s="97"/>
      <c r="G406" s="98"/>
      <c r="H406" s="98"/>
      <c r="I406" s="99"/>
      <c r="J406" s="97"/>
      <c r="K406" s="97"/>
      <c r="M406" s="93"/>
      <c r="O406" s="97"/>
      <c r="P406" s="97"/>
      <c r="Q406" s="93"/>
    </row>
    <row r="407" spans="3:17" x14ac:dyDescent="0.25">
      <c r="C407" s="93"/>
      <c r="F407" s="97"/>
      <c r="G407" s="98"/>
      <c r="H407" s="98"/>
      <c r="I407" s="99"/>
      <c r="J407" s="97"/>
      <c r="K407" s="97"/>
      <c r="M407" s="93"/>
      <c r="O407" s="97"/>
      <c r="P407" s="97"/>
      <c r="Q407" s="93"/>
    </row>
    <row r="408" spans="3:17" x14ac:dyDescent="0.25">
      <c r="C408" s="93"/>
      <c r="F408" s="97"/>
      <c r="G408" s="98"/>
      <c r="H408" s="98"/>
      <c r="I408" s="99"/>
      <c r="J408" s="97"/>
      <c r="K408" s="97"/>
      <c r="M408" s="93"/>
      <c r="O408" s="97"/>
      <c r="P408" s="97"/>
      <c r="Q408" s="93"/>
    </row>
    <row r="409" spans="3:17" x14ac:dyDescent="0.25">
      <c r="C409" s="93"/>
      <c r="F409" s="97"/>
      <c r="G409" s="98"/>
      <c r="H409" s="98"/>
      <c r="I409" s="99"/>
      <c r="J409" s="97"/>
      <c r="K409" s="97"/>
      <c r="M409" s="93"/>
      <c r="O409" s="97"/>
      <c r="P409" s="97"/>
      <c r="Q409" s="93"/>
    </row>
    <row r="410" spans="3:17" x14ac:dyDescent="0.25">
      <c r="C410" s="93"/>
      <c r="F410" s="97"/>
      <c r="G410" s="98"/>
      <c r="H410" s="98"/>
      <c r="I410" s="99"/>
      <c r="J410" s="97"/>
      <c r="K410" s="97"/>
      <c r="M410" s="93"/>
      <c r="O410" s="97"/>
      <c r="P410" s="97"/>
      <c r="Q410" s="93"/>
    </row>
    <row r="411" spans="3:17" x14ac:dyDescent="0.25">
      <c r="C411" s="93"/>
      <c r="F411" s="97"/>
      <c r="G411" s="98"/>
      <c r="H411" s="98"/>
      <c r="I411" s="99"/>
      <c r="J411" s="97"/>
      <c r="K411" s="97"/>
      <c r="M411" s="93"/>
      <c r="O411" s="97"/>
      <c r="P411" s="97"/>
      <c r="Q411" s="93"/>
    </row>
    <row r="412" spans="3:17" x14ac:dyDescent="0.25">
      <c r="C412" s="93"/>
      <c r="F412" s="97"/>
      <c r="G412" s="98"/>
      <c r="H412" s="98"/>
      <c r="I412" s="99"/>
      <c r="J412" s="97"/>
      <c r="K412" s="97"/>
      <c r="M412" s="93"/>
      <c r="O412" s="97"/>
      <c r="P412" s="97"/>
      <c r="Q412" s="93"/>
    </row>
    <row r="413" spans="3:17" x14ac:dyDescent="0.25">
      <c r="C413" s="93"/>
      <c r="F413" s="97"/>
      <c r="G413" s="98"/>
      <c r="H413" s="98"/>
      <c r="I413" s="99"/>
      <c r="J413" s="97"/>
      <c r="K413" s="97"/>
      <c r="M413" s="93"/>
      <c r="O413" s="97"/>
      <c r="P413" s="97"/>
      <c r="Q413" s="93"/>
    </row>
    <row r="414" spans="3:17" x14ac:dyDescent="0.25">
      <c r="C414" s="93"/>
      <c r="F414" s="97"/>
      <c r="G414" s="98"/>
      <c r="H414" s="98"/>
      <c r="I414" s="99"/>
      <c r="J414" s="97"/>
      <c r="K414" s="97"/>
      <c r="M414" s="93"/>
      <c r="O414" s="97"/>
      <c r="P414" s="97"/>
      <c r="Q414" s="93"/>
    </row>
    <row r="415" spans="3:17" x14ac:dyDescent="0.25">
      <c r="C415" s="93"/>
      <c r="F415" s="97"/>
      <c r="G415" s="98"/>
      <c r="H415" s="98"/>
      <c r="I415" s="99"/>
      <c r="J415" s="97"/>
      <c r="K415" s="97"/>
      <c r="M415" s="93"/>
      <c r="O415" s="97"/>
      <c r="P415" s="97"/>
      <c r="Q415" s="93"/>
    </row>
    <row r="416" spans="3:17" x14ac:dyDescent="0.25">
      <c r="C416" s="93"/>
      <c r="F416" s="97"/>
      <c r="G416" s="98"/>
      <c r="H416" s="98"/>
      <c r="I416" s="99"/>
      <c r="J416" s="97"/>
      <c r="K416" s="97"/>
      <c r="M416" s="93"/>
      <c r="O416" s="97"/>
      <c r="P416" s="97"/>
      <c r="Q416" s="93"/>
    </row>
    <row r="417" spans="3:17" x14ac:dyDescent="0.25">
      <c r="C417" s="93"/>
      <c r="F417" s="97"/>
      <c r="G417" s="98"/>
      <c r="H417" s="98"/>
      <c r="I417" s="99"/>
      <c r="J417" s="97"/>
      <c r="K417" s="97"/>
      <c r="M417" s="93"/>
      <c r="O417" s="97"/>
      <c r="P417" s="97"/>
      <c r="Q417" s="93"/>
    </row>
    <row r="418" spans="3:17" x14ac:dyDescent="0.25">
      <c r="C418" s="93"/>
      <c r="F418" s="97"/>
      <c r="G418" s="98"/>
      <c r="H418" s="98"/>
      <c r="I418" s="99"/>
      <c r="J418" s="97"/>
      <c r="K418" s="97"/>
      <c r="M418" s="93"/>
      <c r="O418" s="97"/>
      <c r="P418" s="97"/>
      <c r="Q418" s="93"/>
    </row>
    <row r="419" spans="3:17" x14ac:dyDescent="0.25">
      <c r="C419" s="93"/>
      <c r="F419" s="97"/>
      <c r="G419" s="98"/>
      <c r="H419" s="98"/>
      <c r="I419" s="99"/>
      <c r="J419" s="97"/>
      <c r="K419" s="97"/>
      <c r="M419" s="93"/>
      <c r="O419" s="97"/>
      <c r="P419" s="97"/>
      <c r="Q419" s="93"/>
    </row>
    <row r="420" spans="3:17" x14ac:dyDescent="0.25">
      <c r="C420" s="93"/>
      <c r="F420" s="97"/>
      <c r="G420" s="98"/>
      <c r="H420" s="98"/>
      <c r="I420" s="99"/>
      <c r="J420" s="97"/>
      <c r="K420" s="97"/>
      <c r="M420" s="93"/>
      <c r="O420" s="97"/>
      <c r="P420" s="97"/>
      <c r="Q420" s="93"/>
    </row>
    <row r="421" spans="3:17" x14ac:dyDescent="0.25">
      <c r="C421" s="93"/>
      <c r="F421" s="97"/>
      <c r="G421" s="98"/>
      <c r="H421" s="98"/>
      <c r="I421" s="99"/>
      <c r="J421" s="97"/>
      <c r="K421" s="97"/>
      <c r="M421" s="93"/>
      <c r="O421" s="97"/>
      <c r="P421" s="97"/>
      <c r="Q421" s="93"/>
    </row>
    <row r="422" spans="3:17" x14ac:dyDescent="0.25">
      <c r="C422" s="93"/>
      <c r="F422" s="97"/>
      <c r="G422" s="98"/>
      <c r="H422" s="98"/>
      <c r="I422" s="99"/>
      <c r="J422" s="97"/>
      <c r="K422" s="97"/>
      <c r="M422" s="93"/>
      <c r="O422" s="97"/>
      <c r="P422" s="97"/>
      <c r="Q422" s="93"/>
    </row>
    <row r="423" spans="3:17" x14ac:dyDescent="0.25">
      <c r="C423" s="93"/>
      <c r="F423" s="97"/>
      <c r="G423" s="98"/>
      <c r="H423" s="98"/>
      <c r="I423" s="99"/>
      <c r="J423" s="97"/>
      <c r="K423" s="97"/>
      <c r="M423" s="93"/>
      <c r="O423" s="97"/>
      <c r="P423" s="97"/>
      <c r="Q423" s="93"/>
    </row>
    <row r="424" spans="3:17" x14ac:dyDescent="0.25">
      <c r="C424" s="93"/>
      <c r="F424" s="97"/>
      <c r="G424" s="98"/>
      <c r="H424" s="98"/>
      <c r="I424" s="99"/>
      <c r="J424" s="97"/>
      <c r="K424" s="97"/>
      <c r="M424" s="93"/>
      <c r="O424" s="97"/>
      <c r="P424" s="97"/>
      <c r="Q424" s="93"/>
    </row>
    <row r="425" spans="3:17" x14ac:dyDescent="0.25">
      <c r="C425" s="93"/>
      <c r="F425" s="97"/>
      <c r="G425" s="98"/>
      <c r="H425" s="98"/>
      <c r="I425" s="99"/>
      <c r="J425" s="97"/>
      <c r="K425" s="97"/>
      <c r="M425" s="93"/>
      <c r="O425" s="97"/>
      <c r="P425" s="97"/>
      <c r="Q425" s="93"/>
    </row>
    <row r="426" spans="3:17" x14ac:dyDescent="0.25">
      <c r="C426" s="93"/>
      <c r="F426" s="97"/>
      <c r="G426" s="98"/>
      <c r="H426" s="98"/>
      <c r="I426" s="99"/>
      <c r="J426" s="97"/>
      <c r="K426" s="97"/>
      <c r="M426" s="93"/>
      <c r="O426" s="97"/>
      <c r="P426" s="97"/>
      <c r="Q426" s="93"/>
    </row>
    <row r="427" spans="3:17" x14ac:dyDescent="0.25">
      <c r="C427" s="93"/>
      <c r="F427" s="97"/>
      <c r="G427" s="98"/>
      <c r="H427" s="98"/>
      <c r="I427" s="99"/>
      <c r="J427" s="97"/>
      <c r="K427" s="97"/>
      <c r="M427" s="93"/>
      <c r="O427" s="97"/>
      <c r="P427" s="97"/>
      <c r="Q427" s="93"/>
    </row>
    <row r="428" spans="3:17" x14ac:dyDescent="0.25">
      <c r="C428" s="93"/>
      <c r="F428" s="97"/>
      <c r="G428" s="98"/>
      <c r="H428" s="98"/>
      <c r="I428" s="99"/>
      <c r="J428" s="97"/>
      <c r="K428" s="97"/>
      <c r="M428" s="93"/>
      <c r="O428" s="97"/>
      <c r="P428" s="97"/>
      <c r="Q428" s="93"/>
    </row>
    <row r="429" spans="3:17" x14ac:dyDescent="0.25">
      <c r="C429" s="93"/>
      <c r="F429" s="97"/>
      <c r="G429" s="98"/>
      <c r="H429" s="98"/>
      <c r="I429" s="99"/>
      <c r="J429" s="97"/>
      <c r="K429" s="97"/>
      <c r="M429" s="93"/>
      <c r="O429" s="97"/>
      <c r="P429" s="97"/>
      <c r="Q429" s="93"/>
    </row>
    <row r="430" spans="3:17" x14ac:dyDescent="0.25">
      <c r="C430" s="93"/>
      <c r="F430" s="97"/>
      <c r="G430" s="98"/>
      <c r="H430" s="98"/>
      <c r="I430" s="99"/>
      <c r="J430" s="97"/>
      <c r="K430" s="97"/>
      <c r="M430" s="93"/>
      <c r="O430" s="97"/>
      <c r="P430" s="97"/>
      <c r="Q430" s="93"/>
    </row>
    <row r="431" spans="3:17" x14ac:dyDescent="0.25">
      <c r="C431" s="93"/>
      <c r="F431" s="97"/>
      <c r="G431" s="98"/>
      <c r="H431" s="98"/>
      <c r="I431" s="99"/>
      <c r="J431" s="97"/>
      <c r="K431" s="97"/>
      <c r="M431" s="93"/>
      <c r="O431" s="97"/>
      <c r="P431" s="97"/>
      <c r="Q431" s="93"/>
    </row>
    <row r="432" spans="3:17" x14ac:dyDescent="0.25">
      <c r="C432" s="93"/>
      <c r="F432" s="97"/>
      <c r="G432" s="98"/>
      <c r="H432" s="98"/>
      <c r="I432" s="99"/>
      <c r="J432" s="97"/>
      <c r="K432" s="97"/>
      <c r="M432" s="93"/>
      <c r="O432" s="97"/>
      <c r="P432" s="97"/>
      <c r="Q432" s="93"/>
    </row>
    <row r="433" spans="3:17" x14ac:dyDescent="0.25">
      <c r="C433" s="93"/>
      <c r="F433" s="97"/>
      <c r="G433" s="98"/>
      <c r="H433" s="98"/>
      <c r="I433" s="99"/>
      <c r="J433" s="97"/>
      <c r="K433" s="97"/>
      <c r="M433" s="93"/>
      <c r="O433" s="97"/>
      <c r="P433" s="97"/>
      <c r="Q433" s="93"/>
    </row>
    <row r="434" spans="3:17" x14ac:dyDescent="0.25">
      <c r="C434" s="93"/>
      <c r="F434" s="97"/>
      <c r="G434" s="98"/>
      <c r="H434" s="98"/>
      <c r="I434" s="99"/>
      <c r="J434" s="97"/>
      <c r="K434" s="97"/>
      <c r="M434" s="93"/>
      <c r="O434" s="97"/>
      <c r="P434" s="97"/>
      <c r="Q434" s="93"/>
    </row>
    <row r="435" spans="3:17" x14ac:dyDescent="0.25">
      <c r="C435" s="93"/>
      <c r="F435" s="97"/>
      <c r="G435" s="98"/>
      <c r="H435" s="98"/>
      <c r="I435" s="99"/>
      <c r="J435" s="97"/>
      <c r="K435" s="97"/>
      <c r="M435" s="93"/>
      <c r="O435" s="97"/>
      <c r="P435" s="97"/>
      <c r="Q435" s="93"/>
    </row>
    <row r="436" spans="3:17" x14ac:dyDescent="0.25">
      <c r="C436" s="93"/>
      <c r="F436" s="97"/>
      <c r="G436" s="98"/>
      <c r="H436" s="98"/>
      <c r="I436" s="99"/>
      <c r="J436" s="97"/>
      <c r="K436" s="97"/>
      <c r="M436" s="93"/>
      <c r="O436" s="97"/>
      <c r="P436" s="97"/>
      <c r="Q436" s="93"/>
    </row>
    <row r="437" spans="3:17" x14ac:dyDescent="0.25">
      <c r="C437" s="93"/>
      <c r="F437" s="97"/>
      <c r="G437" s="98"/>
      <c r="H437" s="98"/>
      <c r="I437" s="99"/>
      <c r="J437" s="97"/>
      <c r="K437" s="97"/>
      <c r="M437" s="93"/>
      <c r="O437" s="97"/>
      <c r="P437" s="97"/>
      <c r="Q437" s="93"/>
    </row>
    <row r="438" spans="3:17" x14ac:dyDescent="0.25">
      <c r="C438" s="93"/>
      <c r="F438" s="97"/>
      <c r="G438" s="98"/>
      <c r="H438" s="98"/>
      <c r="I438" s="99"/>
      <c r="J438" s="97"/>
      <c r="K438" s="97"/>
      <c r="M438" s="93"/>
      <c r="O438" s="97"/>
      <c r="P438" s="97"/>
      <c r="Q438" s="93"/>
    </row>
    <row r="439" spans="3:17" x14ac:dyDescent="0.25">
      <c r="C439" s="93"/>
      <c r="F439" s="97"/>
      <c r="G439" s="98"/>
      <c r="H439" s="98"/>
      <c r="I439" s="99"/>
      <c r="J439" s="97"/>
      <c r="K439" s="97"/>
      <c r="M439" s="93"/>
      <c r="O439" s="97"/>
      <c r="P439" s="97"/>
      <c r="Q439" s="93"/>
    </row>
    <row r="440" spans="3:17" x14ac:dyDescent="0.25">
      <c r="C440" s="93"/>
      <c r="F440" s="97"/>
      <c r="G440" s="98"/>
      <c r="H440" s="98"/>
      <c r="I440" s="99"/>
      <c r="J440" s="97"/>
      <c r="K440" s="97"/>
      <c r="M440" s="93"/>
      <c r="O440" s="97"/>
      <c r="P440" s="97"/>
      <c r="Q440" s="93"/>
    </row>
    <row r="441" spans="3:17" x14ac:dyDescent="0.25">
      <c r="C441" s="93"/>
      <c r="F441" s="97"/>
      <c r="G441" s="98"/>
      <c r="H441" s="98"/>
      <c r="I441" s="99"/>
      <c r="J441" s="97"/>
      <c r="K441" s="97"/>
      <c r="M441" s="93"/>
      <c r="O441" s="97"/>
      <c r="P441" s="97"/>
      <c r="Q441" s="93"/>
    </row>
    <row r="442" spans="3:17" x14ac:dyDescent="0.25">
      <c r="C442" s="93"/>
      <c r="F442" s="97"/>
      <c r="G442" s="98"/>
      <c r="H442" s="98"/>
      <c r="I442" s="99"/>
      <c r="J442" s="97"/>
      <c r="K442" s="97"/>
      <c r="M442" s="93"/>
      <c r="O442" s="97"/>
      <c r="P442" s="97"/>
      <c r="Q442" s="93"/>
    </row>
    <row r="443" spans="3:17" x14ac:dyDescent="0.25">
      <c r="C443" s="93"/>
      <c r="F443" s="97"/>
      <c r="G443" s="98"/>
      <c r="H443" s="98"/>
      <c r="I443" s="99"/>
      <c r="J443" s="97"/>
      <c r="K443" s="97"/>
      <c r="M443" s="93"/>
      <c r="O443" s="97"/>
      <c r="P443" s="97"/>
      <c r="Q443" s="93"/>
    </row>
    <row r="444" spans="3:17" x14ac:dyDescent="0.25">
      <c r="C444" s="93"/>
      <c r="F444" s="97"/>
      <c r="G444" s="98"/>
      <c r="H444" s="98"/>
      <c r="I444" s="99"/>
      <c r="J444" s="97"/>
      <c r="K444" s="97"/>
      <c r="M444" s="93"/>
      <c r="O444" s="97"/>
      <c r="P444" s="97"/>
      <c r="Q444" s="93"/>
    </row>
    <row r="445" spans="3:17" x14ac:dyDescent="0.25">
      <c r="C445" s="93"/>
      <c r="F445" s="97"/>
      <c r="G445" s="98"/>
      <c r="H445" s="98"/>
      <c r="I445" s="99"/>
      <c r="J445" s="97"/>
      <c r="K445" s="97"/>
      <c r="M445" s="93"/>
      <c r="O445" s="97"/>
      <c r="P445" s="97"/>
      <c r="Q445" s="93"/>
    </row>
    <row r="446" spans="3:17" x14ac:dyDescent="0.25">
      <c r="C446" s="93"/>
      <c r="F446" s="97"/>
      <c r="G446" s="98"/>
      <c r="H446" s="98"/>
      <c r="I446" s="99"/>
      <c r="J446" s="97"/>
      <c r="K446" s="97"/>
      <c r="M446" s="93"/>
      <c r="O446" s="97"/>
      <c r="P446" s="97"/>
      <c r="Q446" s="93"/>
    </row>
    <row r="447" spans="3:17" x14ac:dyDescent="0.25">
      <c r="C447" s="93"/>
      <c r="F447" s="97"/>
      <c r="G447" s="98"/>
      <c r="H447" s="98"/>
      <c r="I447" s="99"/>
      <c r="J447" s="97"/>
      <c r="K447" s="97"/>
      <c r="M447" s="93"/>
      <c r="O447" s="97"/>
      <c r="P447" s="97"/>
      <c r="Q447" s="93"/>
    </row>
    <row r="448" spans="3:17" x14ac:dyDescent="0.25">
      <c r="C448" s="93"/>
      <c r="F448" s="97"/>
      <c r="G448" s="98"/>
      <c r="H448" s="98"/>
      <c r="I448" s="99"/>
      <c r="J448" s="97"/>
      <c r="K448" s="97"/>
      <c r="M448" s="93"/>
      <c r="O448" s="97"/>
      <c r="P448" s="97"/>
      <c r="Q448" s="93"/>
    </row>
    <row r="449" spans="3:17" x14ac:dyDescent="0.25">
      <c r="C449" s="93"/>
      <c r="F449" s="97"/>
      <c r="G449" s="98"/>
      <c r="H449" s="98"/>
      <c r="I449" s="99"/>
      <c r="J449" s="97"/>
      <c r="K449" s="97"/>
      <c r="M449" s="93"/>
      <c r="O449" s="97"/>
      <c r="P449" s="97"/>
      <c r="Q449" s="93"/>
    </row>
    <row r="450" spans="3:17" x14ac:dyDescent="0.25">
      <c r="C450" s="93"/>
      <c r="F450" s="97"/>
      <c r="G450" s="98"/>
      <c r="H450" s="98"/>
      <c r="I450" s="99"/>
      <c r="J450" s="97"/>
      <c r="K450" s="97"/>
      <c r="M450" s="93"/>
      <c r="O450" s="97"/>
      <c r="P450" s="97"/>
      <c r="Q450" s="93"/>
    </row>
    <row r="451" spans="3:17" x14ac:dyDescent="0.25">
      <c r="C451" s="93"/>
      <c r="F451" s="97"/>
      <c r="G451" s="98"/>
      <c r="H451" s="98"/>
      <c r="I451" s="99"/>
      <c r="J451" s="97"/>
      <c r="K451" s="97"/>
      <c r="M451" s="93"/>
      <c r="O451" s="97"/>
      <c r="P451" s="97"/>
      <c r="Q451" s="93"/>
    </row>
    <row r="452" spans="3:17" x14ac:dyDescent="0.25">
      <c r="C452" s="93"/>
      <c r="F452" s="97"/>
      <c r="G452" s="98"/>
      <c r="H452" s="98"/>
      <c r="I452" s="99"/>
      <c r="J452" s="97"/>
      <c r="K452" s="97"/>
      <c r="M452" s="93"/>
      <c r="O452" s="97"/>
      <c r="P452" s="97"/>
      <c r="Q452" s="93"/>
    </row>
    <row r="453" spans="3:17" x14ac:dyDescent="0.25">
      <c r="C453" s="93"/>
      <c r="F453" s="97"/>
      <c r="G453" s="98"/>
      <c r="H453" s="98"/>
      <c r="I453" s="99"/>
      <c r="J453" s="97"/>
      <c r="K453" s="97"/>
      <c r="M453" s="93"/>
      <c r="O453" s="97"/>
      <c r="P453" s="97"/>
      <c r="Q453" s="93"/>
    </row>
    <row r="454" spans="3:17" x14ac:dyDescent="0.25">
      <c r="C454" s="93"/>
      <c r="F454" s="97"/>
      <c r="G454" s="98"/>
      <c r="H454" s="98"/>
      <c r="I454" s="99"/>
      <c r="J454" s="97"/>
      <c r="K454" s="97"/>
      <c r="M454" s="93"/>
      <c r="O454" s="97"/>
      <c r="P454" s="97"/>
      <c r="Q454" s="93"/>
    </row>
    <row r="455" spans="3:17" x14ac:dyDescent="0.25">
      <c r="C455" s="93"/>
      <c r="F455" s="97"/>
      <c r="G455" s="98"/>
      <c r="H455" s="98"/>
      <c r="I455" s="99"/>
      <c r="J455" s="97"/>
      <c r="K455" s="97"/>
      <c r="M455" s="93"/>
      <c r="O455" s="97"/>
      <c r="P455" s="97"/>
      <c r="Q455" s="93"/>
    </row>
    <row r="456" spans="3:17" x14ac:dyDescent="0.25">
      <c r="C456" s="93"/>
      <c r="F456" s="97"/>
      <c r="G456" s="98"/>
      <c r="H456" s="98"/>
      <c r="I456" s="99"/>
      <c r="J456" s="97"/>
      <c r="K456" s="97"/>
      <c r="M456" s="93"/>
      <c r="O456" s="97"/>
      <c r="P456" s="97"/>
      <c r="Q456" s="93"/>
    </row>
    <row r="457" spans="3:17" x14ac:dyDescent="0.25">
      <c r="C457" s="93"/>
      <c r="F457" s="97"/>
      <c r="G457" s="98"/>
      <c r="H457" s="98"/>
      <c r="I457" s="99"/>
      <c r="J457" s="97"/>
      <c r="K457" s="97"/>
      <c r="M457" s="93"/>
      <c r="O457" s="97"/>
      <c r="P457" s="97"/>
      <c r="Q457" s="93"/>
    </row>
    <row r="458" spans="3:17" x14ac:dyDescent="0.25">
      <c r="C458" s="93"/>
      <c r="F458" s="97"/>
      <c r="G458" s="98"/>
      <c r="H458" s="98"/>
      <c r="I458" s="99"/>
      <c r="J458" s="97"/>
      <c r="K458" s="97"/>
      <c r="M458" s="93"/>
      <c r="O458" s="97"/>
      <c r="P458" s="97"/>
      <c r="Q458" s="93"/>
    </row>
    <row r="459" spans="3:17" x14ac:dyDescent="0.25">
      <c r="C459" s="93"/>
      <c r="F459" s="97"/>
      <c r="G459" s="98"/>
      <c r="H459" s="98"/>
      <c r="I459" s="99"/>
      <c r="J459" s="97"/>
      <c r="K459" s="97"/>
      <c r="M459" s="93"/>
      <c r="O459" s="97"/>
      <c r="P459" s="97"/>
      <c r="Q459" s="93"/>
    </row>
    <row r="460" spans="3:17" x14ac:dyDescent="0.25">
      <c r="C460" s="93"/>
      <c r="F460" s="97"/>
      <c r="G460" s="98"/>
      <c r="H460" s="98"/>
      <c r="I460" s="99"/>
      <c r="J460" s="97"/>
      <c r="K460" s="97"/>
      <c r="M460" s="93"/>
      <c r="O460" s="97"/>
      <c r="P460" s="97"/>
      <c r="Q460" s="93"/>
    </row>
    <row r="461" spans="3:17" x14ac:dyDescent="0.25">
      <c r="C461" s="93"/>
      <c r="F461" s="97"/>
      <c r="G461" s="98"/>
      <c r="H461" s="98"/>
      <c r="I461" s="99"/>
      <c r="J461" s="97"/>
      <c r="K461" s="97"/>
      <c r="M461" s="93"/>
      <c r="O461" s="97"/>
      <c r="P461" s="97"/>
      <c r="Q461" s="93"/>
    </row>
    <row r="462" spans="3:17" x14ac:dyDescent="0.25">
      <c r="C462" s="93"/>
      <c r="F462" s="97"/>
      <c r="G462" s="98"/>
      <c r="H462" s="98"/>
      <c r="I462" s="99"/>
      <c r="J462" s="97"/>
      <c r="K462" s="97"/>
      <c r="M462" s="93"/>
      <c r="O462" s="97"/>
      <c r="P462" s="97"/>
      <c r="Q462" s="93"/>
    </row>
    <row r="463" spans="3:17" x14ac:dyDescent="0.25">
      <c r="C463" s="93"/>
      <c r="F463" s="97"/>
      <c r="G463" s="98"/>
      <c r="H463" s="98"/>
      <c r="I463" s="99"/>
      <c r="J463" s="97"/>
      <c r="K463" s="97"/>
      <c r="M463" s="93"/>
      <c r="O463" s="97"/>
      <c r="P463" s="97"/>
      <c r="Q463" s="93"/>
    </row>
    <row r="464" spans="3:17" x14ac:dyDescent="0.25">
      <c r="C464" s="93"/>
      <c r="F464" s="97"/>
      <c r="G464" s="98"/>
      <c r="H464" s="98"/>
      <c r="I464" s="99"/>
      <c r="J464" s="97"/>
      <c r="K464" s="97"/>
      <c r="M464" s="93"/>
      <c r="O464" s="97"/>
      <c r="P464" s="97"/>
      <c r="Q464" s="93"/>
    </row>
    <row r="465" spans="3:17" x14ac:dyDescent="0.25">
      <c r="C465" s="93"/>
      <c r="F465" s="97"/>
      <c r="G465" s="98"/>
      <c r="H465" s="98"/>
      <c r="I465" s="99"/>
      <c r="J465" s="97"/>
      <c r="K465" s="97"/>
      <c r="M465" s="93"/>
      <c r="O465" s="97"/>
      <c r="P465" s="97"/>
      <c r="Q465" s="93"/>
    </row>
    <row r="466" spans="3:17" x14ac:dyDescent="0.25">
      <c r="C466" s="93"/>
      <c r="F466" s="97"/>
      <c r="G466" s="98"/>
      <c r="H466" s="98"/>
      <c r="I466" s="99"/>
      <c r="J466" s="97"/>
      <c r="K466" s="97"/>
      <c r="M466" s="93"/>
      <c r="O466" s="97"/>
      <c r="P466" s="97"/>
      <c r="Q466" s="93"/>
    </row>
    <row r="467" spans="3:17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3:17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3:17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3:17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3:17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3:17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3:17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3:17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3:17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3:17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3:17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3:17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3:17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3:17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19" priority="1" stopIfTrue="1">
      <formula>mEQA.PadronizarStatus($L2)="NAO ACEITO"</formula>
    </cfRule>
    <cfRule type="expression" dxfId="18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{9B2104E6-717A-4A91-B5B3-FB34CDF972B4}</x14:id>
        </ext>
      </extLst>
    </cfRule>
  </conditionalFormatting>
  <conditionalFormatting sqref="Z3">
    <cfRule type="expression" dxfId="17" priority="4" stopIfTrue="1">
      <formula>LEFT($Z$3,4)="BASE"</formula>
    </cfRule>
    <cfRule type="expression" dxfId="16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2104E6-717A-4A91-B5B3-FB34CDF972B4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59EE-5930-4E32-A00C-F06523F02658}">
  <sheetPr codeName="Planilha23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985</v>
      </c>
    </row>
    <row r="2" spans="1:10" x14ac:dyDescent="0.25">
      <c r="A2" s="91" t="s">
        <v>986</v>
      </c>
    </row>
    <row r="4" spans="1:10" ht="30" customHeight="1" x14ac:dyDescent="0.25">
      <c r="A4" s="103" t="s">
        <v>317</v>
      </c>
      <c r="B4" s="103" t="s">
        <v>316</v>
      </c>
      <c r="C4" s="103" t="s">
        <v>971</v>
      </c>
      <c r="D4" s="103" t="s">
        <v>972</v>
      </c>
      <c r="E4" s="103" t="s">
        <v>987</v>
      </c>
      <c r="F4" s="103" t="s">
        <v>988</v>
      </c>
      <c r="G4" s="103" t="s">
        <v>989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0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0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0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0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0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0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0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SUM(EQA.Controllab_Dados!$V$2:$V$5000)</f>
        <v>0</v>
      </c>
      <c r="D13" s="104">
        <f>COUNTA(EQA.Controllab_Dados!$B$2:$B$5000)</f>
        <v>0</v>
      </c>
      <c r="E13" s="104">
        <f>COUNTIF(EQA.Controllab_Dados!$W$2:$W$5000,"ACEITO")</f>
        <v>0</v>
      </c>
      <c r="F13" s="104">
        <f>COUNTIF(EQA.Controllab_Dados!$W$2:$W$5000,"NAO ACEITO")</f>
        <v>0</v>
      </c>
      <c r="G13" s="106" t="str">
        <f>IF($D13=0,"",$E13/$D13*100)</f>
        <v/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COUNT(EQA.Controllab_Dados!$T$2:$T$5000)</f>
        <v>0</v>
      </c>
    </row>
    <row r="17" spans="1:10" x14ac:dyDescent="0.25">
      <c r="I17" t="s">
        <v>978</v>
      </c>
      <c r="J17">
        <f>COUNT(EQA.Controllab_Dados!$U$2:$U$5000)</f>
        <v>0</v>
      </c>
    </row>
    <row r="18" spans="1:10" x14ac:dyDescent="0.25">
      <c r="I18" t="s">
        <v>972</v>
      </c>
      <c r="J18">
        <f>COUNTA(EQA.Controllab_Dados!$B$2:$B$5000)</f>
        <v>0</v>
      </c>
    </row>
    <row r="19" spans="1:10" x14ac:dyDescent="0.25">
      <c r="I19" t="s">
        <v>988</v>
      </c>
      <c r="J19">
        <f>COUNTIF(EQA.Controllab_Dados!$W$2:$W$5000,"NAO ACEITO")</f>
        <v>0</v>
      </c>
    </row>
    <row r="20" spans="1:10" x14ac:dyDescent="0.25">
      <c r="I20" t="s">
        <v>990</v>
      </c>
      <c r="J20">
        <f>SUM(EQA.Controllab_Dados!$X$2:$X$5000)</f>
        <v>0</v>
      </c>
    </row>
    <row r="21" spans="1:10" x14ac:dyDescent="0.25">
      <c r="I21" t="s">
        <v>980</v>
      </c>
      <c r="J21">
        <f>COUNTIF(EQA.Controllab_Dados!$W$2:$W$5000,"NAO AVALIADO")</f>
        <v>0</v>
      </c>
    </row>
    <row r="22" spans="1:10" x14ac:dyDescent="0.25">
      <c r="I22" t="s">
        <v>981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982</v>
      </c>
      <c r="J23">
        <f>SUMPRODUCT((EQA_Base!$A$2:$A$5001="Controllab")*(EQA_Base!$T$2:$T$5001="NAO"))</f>
        <v>0</v>
      </c>
    </row>
    <row r="26" spans="1:10" ht="15.75" x14ac:dyDescent="0.25">
      <c r="A26" s="89" t="s">
        <v>991</v>
      </c>
    </row>
    <row r="27" spans="1:10" ht="30" customHeight="1" x14ac:dyDescent="0.25">
      <c r="A27" s="103" t="s">
        <v>114</v>
      </c>
      <c r="B27" s="103" t="str">
        <f>IF($A5="","",$A5)</f>
        <v/>
      </c>
      <c r="C27" s="103" t="str">
        <f>IF($A6="","",$A6)</f>
        <v/>
      </c>
      <c r="D27" s="103" t="str">
        <f>IF($A7="","",$A7)</f>
        <v/>
      </c>
      <c r="E27" s="103" t="str">
        <f>IF($A8="","",$A8)</f>
        <v/>
      </c>
      <c r="F27" s="103" t="str">
        <f>IF($A9="","",$A9)</f>
        <v/>
      </c>
      <c r="G27" s="103" t="str">
        <f>IF($A10="","",$A10)</f>
        <v/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4650-1F79-4131-93BF-3AA2EDC90D1C}">
  <sheetPr>
    <tabColor rgb="FF1F6F5C"/>
  </sheetPr>
  <dimension ref="A1:H10"/>
  <sheetViews>
    <sheetView workbookViewId="0"/>
  </sheetViews>
  <sheetFormatPr defaultRowHeight="15" x14ac:dyDescent="0.25"/>
  <cols>
    <col min="1" max="1" width="13" customWidth="1"/>
    <col min="2" max="2" width="13.28515625" customWidth="1"/>
    <col min="3" max="3" width="24.7109375" customWidth="1"/>
    <col min="4" max="4" width="30.7109375" customWidth="1"/>
    <col min="5" max="5" width="13.28515625" customWidth="1"/>
    <col min="6" max="6" width="15" customWidth="1"/>
    <col min="7" max="7" width="46.7109375" customWidth="1"/>
    <col min="8" max="8" width="34.7109375" customWidth="1"/>
  </cols>
  <sheetData>
    <row r="1" spans="1:8" ht="17.25" x14ac:dyDescent="0.3">
      <c r="A1" s="139" t="s">
        <v>1004</v>
      </c>
    </row>
    <row r="2" spans="1:8" x14ac:dyDescent="0.25">
      <c r="A2" s="140" t="s">
        <v>1005</v>
      </c>
    </row>
    <row r="3" spans="1:8" ht="32.1" customHeight="1" x14ac:dyDescent="0.25">
      <c r="A3" s="103" t="s">
        <v>1006</v>
      </c>
      <c r="B3" s="103" t="s">
        <v>1007</v>
      </c>
      <c r="C3" s="103" t="s">
        <v>1008</v>
      </c>
      <c r="D3" s="103" t="s">
        <v>1009</v>
      </c>
      <c r="E3" s="103" t="s">
        <v>1010</v>
      </c>
      <c r="F3" s="103" t="s">
        <v>1011</v>
      </c>
      <c r="G3" s="103" t="s">
        <v>1012</v>
      </c>
      <c r="H3" s="103" t="s">
        <v>1013</v>
      </c>
    </row>
    <row r="4" spans="1:8" x14ac:dyDescent="0.25">
      <c r="A4">
        <v>6</v>
      </c>
      <c r="B4">
        <v>999</v>
      </c>
      <c r="C4" t="s">
        <v>1014</v>
      </c>
      <c r="D4" t="s">
        <v>1015</v>
      </c>
      <c r="E4">
        <v>3</v>
      </c>
      <c r="F4">
        <v>1</v>
      </c>
      <c r="G4" t="s">
        <v>1016</v>
      </c>
      <c r="H4" t="s">
        <v>1017</v>
      </c>
    </row>
    <row r="5" spans="1:8" x14ac:dyDescent="0.25">
      <c r="A5">
        <v>5</v>
      </c>
      <c r="B5">
        <v>6</v>
      </c>
      <c r="C5" t="s">
        <v>1018</v>
      </c>
      <c r="D5" t="s">
        <v>1019</v>
      </c>
      <c r="E5">
        <v>3</v>
      </c>
      <c r="F5">
        <v>1</v>
      </c>
      <c r="G5" t="s">
        <v>1016</v>
      </c>
      <c r="H5" t="s">
        <v>1017</v>
      </c>
    </row>
    <row r="6" spans="1:8" x14ac:dyDescent="0.25">
      <c r="A6">
        <v>4</v>
      </c>
      <c r="B6">
        <v>5</v>
      </c>
      <c r="C6" t="s">
        <v>1020</v>
      </c>
      <c r="D6" t="s">
        <v>1021</v>
      </c>
      <c r="E6">
        <v>3</v>
      </c>
      <c r="F6">
        <v>1</v>
      </c>
      <c r="G6" t="s">
        <v>1016</v>
      </c>
      <c r="H6" t="s">
        <v>1017</v>
      </c>
    </row>
    <row r="7" spans="1:8" x14ac:dyDescent="0.25">
      <c r="A7">
        <v>-999</v>
      </c>
      <c r="B7">
        <v>4</v>
      </c>
      <c r="C7" t="s">
        <v>1022</v>
      </c>
      <c r="D7" t="s">
        <v>1023</v>
      </c>
      <c r="E7">
        <v>6</v>
      </c>
      <c r="F7">
        <v>1</v>
      </c>
      <c r="G7" t="s">
        <v>1024</v>
      </c>
      <c r="H7" t="s">
        <v>1025</v>
      </c>
    </row>
    <row r="9" spans="1:8" x14ac:dyDescent="0.25">
      <c r="A9" s="140" t="s">
        <v>1026</v>
      </c>
    </row>
    <row r="10" spans="1:8" x14ac:dyDescent="0.25">
      <c r="A10" s="140" t="s">
        <v>1027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9B24-586D-47B9-BDC5-25454B44A193}">
  <sheetPr codeName="Planilha24">
    <tabColor rgb="FF1F6F5C"/>
  </sheetPr>
  <dimension ref="A1:R204"/>
  <sheetViews>
    <sheetView tabSelected="1"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994</v>
      </c>
    </row>
    <row r="2" spans="1:18" x14ac:dyDescent="0.25">
      <c r="A2" s="91" t="s">
        <v>995</v>
      </c>
    </row>
    <row r="3" spans="1:18" x14ac:dyDescent="0.25">
      <c r="A3" s="91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93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97" t="str">
        <f>IFERROR(INDEX(EQA.Controllab_Dados!F$2:F$5000,MATCH(ROW()-4,EQA.Controllab_Dados!$S$2:$S$5000,0)),"")</f>
        <v/>
      </c>
      <c r="G5" s="98" t="str">
        <f>IFERROR(INDEX(EQA.Controllab_Dados!G$2:G$5000,MATCH(ROW()-4,EQA.Controllab_Dados!$S$2:$S$5000,0)),"")</f>
        <v/>
      </c>
      <c r="H5" s="98" t="str">
        <f>IFERROR(INDEX(EQA.Controllab_Dados!H$2:H$5000,MATCH(ROW()-4,EQA.Controllab_Dados!$S$2:$S$5000,0)),"")</f>
        <v/>
      </c>
      <c r="I5" s="99" t="str">
        <f>IFERROR(INDEX(EQA.Controllab_Dados!I$2:I$5000,MATCH(ROW()-4,EQA.Controllab_Dados!$S$2:$S$5000,0)),"")</f>
        <v/>
      </c>
      <c r="J5" s="97" t="str">
        <f>IFERROR(INDEX(EQA.Controllab_Dados!J$2:J$5000,MATCH(ROW()-4,EQA.Controllab_Dados!$S$2:$S$5000,0)),"")</f>
        <v/>
      </c>
      <c r="K5" s="9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93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97" t="str">
        <f>IFERROR(INDEX(EQA.Controllab_Dados!O$2:O$5000,MATCH(ROW()-4,EQA.Controllab_Dados!$S$2:$S$5000,0)),"")</f>
        <v/>
      </c>
      <c r="P5" s="97" t="str">
        <f>IFERROR(INDEX(EQA.Controllab_Dados!P$2:P$5000,MATCH(ROW()-4,EQA.Controllab_Dados!$S$2:$S$5000,0)),"")</f>
        <v/>
      </c>
      <c r="Q5" s="93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93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97" t="str">
        <f>IFERROR(INDEX(EQA.Controllab_Dados!F$2:F$5000,MATCH(ROW()-4,EQA.Controllab_Dados!$S$2:$S$5000,0)),"")</f>
        <v/>
      </c>
      <c r="G6" s="98" t="str">
        <f>IFERROR(INDEX(EQA.Controllab_Dados!G$2:G$5000,MATCH(ROW()-4,EQA.Controllab_Dados!$S$2:$S$5000,0)),"")</f>
        <v/>
      </c>
      <c r="H6" s="98" t="str">
        <f>IFERROR(INDEX(EQA.Controllab_Dados!H$2:H$5000,MATCH(ROW()-4,EQA.Controllab_Dados!$S$2:$S$5000,0)),"")</f>
        <v/>
      </c>
      <c r="I6" s="99" t="str">
        <f>IFERROR(INDEX(EQA.Controllab_Dados!I$2:I$5000,MATCH(ROW()-4,EQA.Controllab_Dados!$S$2:$S$5000,0)),"")</f>
        <v/>
      </c>
      <c r="J6" s="97" t="str">
        <f>IFERROR(INDEX(EQA.Controllab_Dados!J$2:J$5000,MATCH(ROW()-4,EQA.Controllab_Dados!$S$2:$S$5000,0)),"")</f>
        <v/>
      </c>
      <c r="K6" s="9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93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97" t="str">
        <f>IFERROR(INDEX(EQA.Controllab_Dados!O$2:O$5000,MATCH(ROW()-4,EQA.Controllab_Dados!$S$2:$S$5000,0)),"")</f>
        <v/>
      </c>
      <c r="P6" s="97" t="str">
        <f>IFERROR(INDEX(EQA.Controllab_Dados!P$2:P$5000,MATCH(ROW()-4,EQA.Controllab_Dados!$S$2:$S$5000,0)),"")</f>
        <v/>
      </c>
      <c r="Q6" s="93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93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97" t="str">
        <f>IFERROR(INDEX(EQA.Controllab_Dados!F$2:F$5000,MATCH(ROW()-4,EQA.Controllab_Dados!$S$2:$S$5000,0)),"")</f>
        <v/>
      </c>
      <c r="G7" s="98" t="str">
        <f>IFERROR(INDEX(EQA.Controllab_Dados!G$2:G$5000,MATCH(ROW()-4,EQA.Controllab_Dados!$S$2:$S$5000,0)),"")</f>
        <v/>
      </c>
      <c r="H7" s="98" t="str">
        <f>IFERROR(INDEX(EQA.Controllab_Dados!H$2:H$5000,MATCH(ROW()-4,EQA.Controllab_Dados!$S$2:$S$5000,0)),"")</f>
        <v/>
      </c>
      <c r="I7" s="99" t="str">
        <f>IFERROR(INDEX(EQA.Controllab_Dados!I$2:I$5000,MATCH(ROW()-4,EQA.Controllab_Dados!$S$2:$S$5000,0)),"")</f>
        <v/>
      </c>
      <c r="J7" s="97" t="str">
        <f>IFERROR(INDEX(EQA.Controllab_Dados!J$2:J$5000,MATCH(ROW()-4,EQA.Controllab_Dados!$S$2:$S$5000,0)),"")</f>
        <v/>
      </c>
      <c r="K7" s="9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93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97" t="str">
        <f>IFERROR(INDEX(EQA.Controllab_Dados!O$2:O$5000,MATCH(ROW()-4,EQA.Controllab_Dados!$S$2:$S$5000,0)),"")</f>
        <v/>
      </c>
      <c r="P7" s="97" t="str">
        <f>IFERROR(INDEX(EQA.Controllab_Dados!P$2:P$5000,MATCH(ROW()-4,EQA.Controllab_Dados!$S$2:$S$5000,0)),"")</f>
        <v/>
      </c>
      <c r="Q7" s="93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93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97" t="str">
        <f>IFERROR(INDEX(EQA.Controllab_Dados!F$2:F$5000,MATCH(ROW()-4,EQA.Controllab_Dados!$S$2:$S$5000,0)),"")</f>
        <v/>
      </c>
      <c r="G8" s="98" t="str">
        <f>IFERROR(INDEX(EQA.Controllab_Dados!G$2:G$5000,MATCH(ROW()-4,EQA.Controllab_Dados!$S$2:$S$5000,0)),"")</f>
        <v/>
      </c>
      <c r="H8" s="98" t="str">
        <f>IFERROR(INDEX(EQA.Controllab_Dados!H$2:H$5000,MATCH(ROW()-4,EQA.Controllab_Dados!$S$2:$S$5000,0)),"")</f>
        <v/>
      </c>
      <c r="I8" s="99" t="str">
        <f>IFERROR(INDEX(EQA.Controllab_Dados!I$2:I$5000,MATCH(ROW()-4,EQA.Controllab_Dados!$S$2:$S$5000,0)),"")</f>
        <v/>
      </c>
      <c r="J8" s="97" t="str">
        <f>IFERROR(INDEX(EQA.Controllab_Dados!J$2:J$5000,MATCH(ROW()-4,EQA.Controllab_Dados!$S$2:$S$5000,0)),"")</f>
        <v/>
      </c>
      <c r="K8" s="9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93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97" t="str">
        <f>IFERROR(INDEX(EQA.Controllab_Dados!O$2:O$5000,MATCH(ROW()-4,EQA.Controllab_Dados!$S$2:$S$5000,0)),"")</f>
        <v/>
      </c>
      <c r="P8" s="97" t="str">
        <f>IFERROR(INDEX(EQA.Controllab_Dados!P$2:P$5000,MATCH(ROW()-4,EQA.Controllab_Dados!$S$2:$S$5000,0)),"")</f>
        <v/>
      </c>
      <c r="Q8" s="93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93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97" t="str">
        <f>IFERROR(INDEX(EQA.Controllab_Dados!F$2:F$5000,MATCH(ROW()-4,EQA.Controllab_Dados!$S$2:$S$5000,0)),"")</f>
        <v/>
      </c>
      <c r="G9" s="98" t="str">
        <f>IFERROR(INDEX(EQA.Controllab_Dados!G$2:G$5000,MATCH(ROW()-4,EQA.Controllab_Dados!$S$2:$S$5000,0)),"")</f>
        <v/>
      </c>
      <c r="H9" s="98" t="str">
        <f>IFERROR(INDEX(EQA.Controllab_Dados!H$2:H$5000,MATCH(ROW()-4,EQA.Controllab_Dados!$S$2:$S$5000,0)),"")</f>
        <v/>
      </c>
      <c r="I9" s="99" t="str">
        <f>IFERROR(INDEX(EQA.Controllab_Dados!I$2:I$5000,MATCH(ROW()-4,EQA.Controllab_Dados!$S$2:$S$5000,0)),"")</f>
        <v/>
      </c>
      <c r="J9" s="97" t="str">
        <f>IFERROR(INDEX(EQA.Controllab_Dados!J$2:J$5000,MATCH(ROW()-4,EQA.Controllab_Dados!$S$2:$S$5000,0)),"")</f>
        <v/>
      </c>
      <c r="K9" s="9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93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97" t="str">
        <f>IFERROR(INDEX(EQA.Controllab_Dados!O$2:O$5000,MATCH(ROW()-4,EQA.Controllab_Dados!$S$2:$S$5000,0)),"")</f>
        <v/>
      </c>
      <c r="P9" s="97" t="str">
        <f>IFERROR(INDEX(EQA.Controllab_Dados!P$2:P$5000,MATCH(ROW()-4,EQA.Controllab_Dados!$S$2:$S$5000,0)),"")</f>
        <v/>
      </c>
      <c r="Q9" s="93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93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97" t="str">
        <f>IFERROR(INDEX(EQA.Controllab_Dados!F$2:F$5000,MATCH(ROW()-4,EQA.Controllab_Dados!$S$2:$S$5000,0)),"")</f>
        <v/>
      </c>
      <c r="G10" s="98" t="str">
        <f>IFERROR(INDEX(EQA.Controllab_Dados!G$2:G$5000,MATCH(ROW()-4,EQA.Controllab_Dados!$S$2:$S$5000,0)),"")</f>
        <v/>
      </c>
      <c r="H10" s="98" t="str">
        <f>IFERROR(INDEX(EQA.Controllab_Dados!H$2:H$5000,MATCH(ROW()-4,EQA.Controllab_Dados!$S$2:$S$5000,0)),"")</f>
        <v/>
      </c>
      <c r="I10" s="99" t="str">
        <f>IFERROR(INDEX(EQA.Controllab_Dados!I$2:I$5000,MATCH(ROW()-4,EQA.Controllab_Dados!$S$2:$S$5000,0)),"")</f>
        <v/>
      </c>
      <c r="J10" s="97" t="str">
        <f>IFERROR(INDEX(EQA.Controllab_Dados!J$2:J$5000,MATCH(ROW()-4,EQA.Controllab_Dados!$S$2:$S$5000,0)),"")</f>
        <v/>
      </c>
      <c r="K10" s="9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93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97" t="str">
        <f>IFERROR(INDEX(EQA.Controllab_Dados!O$2:O$5000,MATCH(ROW()-4,EQA.Controllab_Dados!$S$2:$S$5000,0)),"")</f>
        <v/>
      </c>
      <c r="P10" s="97" t="str">
        <f>IFERROR(INDEX(EQA.Controllab_Dados!P$2:P$5000,MATCH(ROW()-4,EQA.Controllab_Dados!$S$2:$S$5000,0)),"")</f>
        <v/>
      </c>
      <c r="Q10" s="93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93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97" t="str">
        <f>IFERROR(INDEX(EQA.Controllab_Dados!F$2:F$5000,MATCH(ROW()-4,EQA.Controllab_Dados!$S$2:$S$5000,0)),"")</f>
        <v/>
      </c>
      <c r="G11" s="98" t="str">
        <f>IFERROR(INDEX(EQA.Controllab_Dados!G$2:G$5000,MATCH(ROW()-4,EQA.Controllab_Dados!$S$2:$S$5000,0)),"")</f>
        <v/>
      </c>
      <c r="H11" s="98" t="str">
        <f>IFERROR(INDEX(EQA.Controllab_Dados!H$2:H$5000,MATCH(ROW()-4,EQA.Controllab_Dados!$S$2:$S$5000,0)),"")</f>
        <v/>
      </c>
      <c r="I11" s="99" t="str">
        <f>IFERROR(INDEX(EQA.Controllab_Dados!I$2:I$5000,MATCH(ROW()-4,EQA.Controllab_Dados!$S$2:$S$5000,0)),"")</f>
        <v/>
      </c>
      <c r="J11" s="97" t="str">
        <f>IFERROR(INDEX(EQA.Controllab_Dados!J$2:J$5000,MATCH(ROW()-4,EQA.Controllab_Dados!$S$2:$S$5000,0)),"")</f>
        <v/>
      </c>
      <c r="K11" s="9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93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97" t="str">
        <f>IFERROR(INDEX(EQA.Controllab_Dados!O$2:O$5000,MATCH(ROW()-4,EQA.Controllab_Dados!$S$2:$S$5000,0)),"")</f>
        <v/>
      </c>
      <c r="P11" s="97" t="str">
        <f>IFERROR(INDEX(EQA.Controllab_Dados!P$2:P$5000,MATCH(ROW()-4,EQA.Controllab_Dados!$S$2:$S$5000,0)),"")</f>
        <v/>
      </c>
      <c r="Q11" s="93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93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97" t="str">
        <f>IFERROR(INDEX(EQA.Controllab_Dados!F$2:F$5000,MATCH(ROW()-4,EQA.Controllab_Dados!$S$2:$S$5000,0)),"")</f>
        <v/>
      </c>
      <c r="G12" s="98" t="str">
        <f>IFERROR(INDEX(EQA.Controllab_Dados!G$2:G$5000,MATCH(ROW()-4,EQA.Controllab_Dados!$S$2:$S$5000,0)),"")</f>
        <v/>
      </c>
      <c r="H12" s="98" t="str">
        <f>IFERROR(INDEX(EQA.Controllab_Dados!H$2:H$5000,MATCH(ROW()-4,EQA.Controllab_Dados!$S$2:$S$5000,0)),"")</f>
        <v/>
      </c>
      <c r="I12" s="99" t="str">
        <f>IFERROR(INDEX(EQA.Controllab_Dados!I$2:I$5000,MATCH(ROW()-4,EQA.Controllab_Dados!$S$2:$S$5000,0)),"")</f>
        <v/>
      </c>
      <c r="J12" s="97" t="str">
        <f>IFERROR(INDEX(EQA.Controllab_Dados!J$2:J$5000,MATCH(ROW()-4,EQA.Controllab_Dados!$S$2:$S$5000,0)),"")</f>
        <v/>
      </c>
      <c r="K12" s="9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93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97" t="str">
        <f>IFERROR(INDEX(EQA.Controllab_Dados!O$2:O$5000,MATCH(ROW()-4,EQA.Controllab_Dados!$S$2:$S$5000,0)),"")</f>
        <v/>
      </c>
      <c r="P12" s="97" t="str">
        <f>IFERROR(INDEX(EQA.Controllab_Dados!P$2:P$5000,MATCH(ROW()-4,EQA.Controllab_Dados!$S$2:$S$5000,0)),"")</f>
        <v/>
      </c>
      <c r="Q12" s="93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93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97" t="str">
        <f>IFERROR(INDEX(EQA.Controllab_Dados!F$2:F$5000,MATCH(ROW()-4,EQA.Controllab_Dados!$S$2:$S$5000,0)),"")</f>
        <v/>
      </c>
      <c r="G13" s="98" t="str">
        <f>IFERROR(INDEX(EQA.Controllab_Dados!G$2:G$5000,MATCH(ROW()-4,EQA.Controllab_Dados!$S$2:$S$5000,0)),"")</f>
        <v/>
      </c>
      <c r="H13" s="98" t="str">
        <f>IFERROR(INDEX(EQA.Controllab_Dados!H$2:H$5000,MATCH(ROW()-4,EQA.Controllab_Dados!$S$2:$S$5000,0)),"")</f>
        <v/>
      </c>
      <c r="I13" s="99" t="str">
        <f>IFERROR(INDEX(EQA.Controllab_Dados!I$2:I$5000,MATCH(ROW()-4,EQA.Controllab_Dados!$S$2:$S$5000,0)),"")</f>
        <v/>
      </c>
      <c r="J13" s="97" t="str">
        <f>IFERROR(INDEX(EQA.Controllab_Dados!J$2:J$5000,MATCH(ROW()-4,EQA.Controllab_Dados!$S$2:$S$5000,0)),"")</f>
        <v/>
      </c>
      <c r="K13" s="9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93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97" t="str">
        <f>IFERROR(INDEX(EQA.Controllab_Dados!O$2:O$5000,MATCH(ROW()-4,EQA.Controllab_Dados!$S$2:$S$5000,0)),"")</f>
        <v/>
      </c>
      <c r="P13" s="97" t="str">
        <f>IFERROR(INDEX(EQA.Controllab_Dados!P$2:P$5000,MATCH(ROW()-4,EQA.Controllab_Dados!$S$2:$S$5000,0)),"")</f>
        <v/>
      </c>
      <c r="Q13" s="93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93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97" t="str">
        <f>IFERROR(INDEX(EQA.Controllab_Dados!F$2:F$5000,MATCH(ROW()-4,EQA.Controllab_Dados!$S$2:$S$5000,0)),"")</f>
        <v/>
      </c>
      <c r="G14" s="98" t="str">
        <f>IFERROR(INDEX(EQA.Controllab_Dados!G$2:G$5000,MATCH(ROW()-4,EQA.Controllab_Dados!$S$2:$S$5000,0)),"")</f>
        <v/>
      </c>
      <c r="H14" s="98" t="str">
        <f>IFERROR(INDEX(EQA.Controllab_Dados!H$2:H$5000,MATCH(ROW()-4,EQA.Controllab_Dados!$S$2:$S$5000,0)),"")</f>
        <v/>
      </c>
      <c r="I14" s="99" t="str">
        <f>IFERROR(INDEX(EQA.Controllab_Dados!I$2:I$5000,MATCH(ROW()-4,EQA.Controllab_Dados!$S$2:$S$5000,0)),"")</f>
        <v/>
      </c>
      <c r="J14" s="97" t="str">
        <f>IFERROR(INDEX(EQA.Controllab_Dados!J$2:J$5000,MATCH(ROW()-4,EQA.Controllab_Dados!$S$2:$S$5000,0)),"")</f>
        <v/>
      </c>
      <c r="K14" s="9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93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97" t="str">
        <f>IFERROR(INDEX(EQA.Controllab_Dados!O$2:O$5000,MATCH(ROW()-4,EQA.Controllab_Dados!$S$2:$S$5000,0)),"")</f>
        <v/>
      </c>
      <c r="P14" s="97" t="str">
        <f>IFERROR(INDEX(EQA.Controllab_Dados!P$2:P$5000,MATCH(ROW()-4,EQA.Controllab_Dados!$S$2:$S$5000,0)),"")</f>
        <v/>
      </c>
      <c r="Q14" s="93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93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97" t="str">
        <f>IFERROR(INDEX(EQA.Controllab_Dados!F$2:F$5000,MATCH(ROW()-4,EQA.Controllab_Dados!$S$2:$S$5000,0)),"")</f>
        <v/>
      </c>
      <c r="G15" s="98" t="str">
        <f>IFERROR(INDEX(EQA.Controllab_Dados!G$2:G$5000,MATCH(ROW()-4,EQA.Controllab_Dados!$S$2:$S$5000,0)),"")</f>
        <v/>
      </c>
      <c r="H15" s="98" t="str">
        <f>IFERROR(INDEX(EQA.Controllab_Dados!H$2:H$5000,MATCH(ROW()-4,EQA.Controllab_Dados!$S$2:$S$5000,0)),"")</f>
        <v/>
      </c>
      <c r="I15" s="99" t="str">
        <f>IFERROR(INDEX(EQA.Controllab_Dados!I$2:I$5000,MATCH(ROW()-4,EQA.Controllab_Dados!$S$2:$S$5000,0)),"")</f>
        <v/>
      </c>
      <c r="J15" s="97" t="str">
        <f>IFERROR(INDEX(EQA.Controllab_Dados!J$2:J$5000,MATCH(ROW()-4,EQA.Controllab_Dados!$S$2:$S$5000,0)),"")</f>
        <v/>
      </c>
      <c r="K15" s="9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93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97" t="str">
        <f>IFERROR(INDEX(EQA.Controllab_Dados!O$2:O$5000,MATCH(ROW()-4,EQA.Controllab_Dados!$S$2:$S$5000,0)),"")</f>
        <v/>
      </c>
      <c r="P15" s="97" t="str">
        <f>IFERROR(INDEX(EQA.Controllab_Dados!P$2:P$5000,MATCH(ROW()-4,EQA.Controllab_Dados!$S$2:$S$5000,0)),"")</f>
        <v/>
      </c>
      <c r="Q15" s="93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93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97" t="str">
        <f>IFERROR(INDEX(EQA.Controllab_Dados!F$2:F$5000,MATCH(ROW()-4,EQA.Controllab_Dados!$S$2:$S$5000,0)),"")</f>
        <v/>
      </c>
      <c r="G16" s="98" t="str">
        <f>IFERROR(INDEX(EQA.Controllab_Dados!G$2:G$5000,MATCH(ROW()-4,EQA.Controllab_Dados!$S$2:$S$5000,0)),"")</f>
        <v/>
      </c>
      <c r="H16" s="98" t="str">
        <f>IFERROR(INDEX(EQA.Controllab_Dados!H$2:H$5000,MATCH(ROW()-4,EQA.Controllab_Dados!$S$2:$S$5000,0)),"")</f>
        <v/>
      </c>
      <c r="I16" s="99" t="str">
        <f>IFERROR(INDEX(EQA.Controllab_Dados!I$2:I$5000,MATCH(ROW()-4,EQA.Controllab_Dados!$S$2:$S$5000,0)),"")</f>
        <v/>
      </c>
      <c r="J16" s="97" t="str">
        <f>IFERROR(INDEX(EQA.Controllab_Dados!J$2:J$5000,MATCH(ROW()-4,EQA.Controllab_Dados!$S$2:$S$5000,0)),"")</f>
        <v/>
      </c>
      <c r="K16" s="9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93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97" t="str">
        <f>IFERROR(INDEX(EQA.Controllab_Dados!O$2:O$5000,MATCH(ROW()-4,EQA.Controllab_Dados!$S$2:$S$5000,0)),"")</f>
        <v/>
      </c>
      <c r="P16" s="97" t="str">
        <f>IFERROR(INDEX(EQA.Controllab_Dados!P$2:P$5000,MATCH(ROW()-4,EQA.Controllab_Dados!$S$2:$S$5000,0)),"")</f>
        <v/>
      </c>
      <c r="Q16" s="93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93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97" t="str">
        <f>IFERROR(INDEX(EQA.Controllab_Dados!F$2:F$5000,MATCH(ROW()-4,EQA.Controllab_Dados!$S$2:$S$5000,0)),"")</f>
        <v/>
      </c>
      <c r="G17" s="98" t="str">
        <f>IFERROR(INDEX(EQA.Controllab_Dados!G$2:G$5000,MATCH(ROW()-4,EQA.Controllab_Dados!$S$2:$S$5000,0)),"")</f>
        <v/>
      </c>
      <c r="H17" s="98" t="str">
        <f>IFERROR(INDEX(EQA.Controllab_Dados!H$2:H$5000,MATCH(ROW()-4,EQA.Controllab_Dados!$S$2:$S$5000,0)),"")</f>
        <v/>
      </c>
      <c r="I17" s="99" t="str">
        <f>IFERROR(INDEX(EQA.Controllab_Dados!I$2:I$5000,MATCH(ROW()-4,EQA.Controllab_Dados!$S$2:$S$5000,0)),"")</f>
        <v/>
      </c>
      <c r="J17" s="97" t="str">
        <f>IFERROR(INDEX(EQA.Controllab_Dados!J$2:J$5000,MATCH(ROW()-4,EQA.Controllab_Dados!$S$2:$S$5000,0)),"")</f>
        <v/>
      </c>
      <c r="K17" s="9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93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97" t="str">
        <f>IFERROR(INDEX(EQA.Controllab_Dados!O$2:O$5000,MATCH(ROW()-4,EQA.Controllab_Dados!$S$2:$S$5000,0)),"")</f>
        <v/>
      </c>
      <c r="P17" s="97" t="str">
        <f>IFERROR(INDEX(EQA.Controllab_Dados!P$2:P$5000,MATCH(ROW()-4,EQA.Controllab_Dados!$S$2:$S$5000,0)),"")</f>
        <v/>
      </c>
      <c r="Q17" s="93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93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97" t="str">
        <f>IFERROR(INDEX(EQA.Controllab_Dados!F$2:F$5000,MATCH(ROW()-4,EQA.Controllab_Dados!$S$2:$S$5000,0)),"")</f>
        <v/>
      </c>
      <c r="G18" s="98" t="str">
        <f>IFERROR(INDEX(EQA.Controllab_Dados!G$2:G$5000,MATCH(ROW()-4,EQA.Controllab_Dados!$S$2:$S$5000,0)),"")</f>
        <v/>
      </c>
      <c r="H18" s="98" t="str">
        <f>IFERROR(INDEX(EQA.Controllab_Dados!H$2:H$5000,MATCH(ROW()-4,EQA.Controllab_Dados!$S$2:$S$5000,0)),"")</f>
        <v/>
      </c>
      <c r="I18" s="99" t="str">
        <f>IFERROR(INDEX(EQA.Controllab_Dados!I$2:I$5000,MATCH(ROW()-4,EQA.Controllab_Dados!$S$2:$S$5000,0)),"")</f>
        <v/>
      </c>
      <c r="J18" s="97" t="str">
        <f>IFERROR(INDEX(EQA.Controllab_Dados!J$2:J$5000,MATCH(ROW()-4,EQA.Controllab_Dados!$S$2:$S$5000,0)),"")</f>
        <v/>
      </c>
      <c r="K18" s="9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93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97" t="str">
        <f>IFERROR(INDEX(EQA.Controllab_Dados!O$2:O$5000,MATCH(ROW()-4,EQA.Controllab_Dados!$S$2:$S$5000,0)),"")</f>
        <v/>
      </c>
      <c r="P18" s="97" t="str">
        <f>IFERROR(INDEX(EQA.Controllab_Dados!P$2:P$5000,MATCH(ROW()-4,EQA.Controllab_Dados!$S$2:$S$5000,0)),"")</f>
        <v/>
      </c>
      <c r="Q18" s="93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93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97" t="str">
        <f>IFERROR(INDEX(EQA.Controllab_Dados!F$2:F$5000,MATCH(ROW()-4,EQA.Controllab_Dados!$S$2:$S$5000,0)),"")</f>
        <v/>
      </c>
      <c r="G19" s="98" t="str">
        <f>IFERROR(INDEX(EQA.Controllab_Dados!G$2:G$5000,MATCH(ROW()-4,EQA.Controllab_Dados!$S$2:$S$5000,0)),"")</f>
        <v/>
      </c>
      <c r="H19" s="98" t="str">
        <f>IFERROR(INDEX(EQA.Controllab_Dados!H$2:H$5000,MATCH(ROW()-4,EQA.Controllab_Dados!$S$2:$S$5000,0)),"")</f>
        <v/>
      </c>
      <c r="I19" s="99" t="str">
        <f>IFERROR(INDEX(EQA.Controllab_Dados!I$2:I$5000,MATCH(ROW()-4,EQA.Controllab_Dados!$S$2:$S$5000,0)),"")</f>
        <v/>
      </c>
      <c r="J19" s="97" t="str">
        <f>IFERROR(INDEX(EQA.Controllab_Dados!J$2:J$5000,MATCH(ROW()-4,EQA.Controllab_Dados!$S$2:$S$5000,0)),"")</f>
        <v/>
      </c>
      <c r="K19" s="9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93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97" t="str">
        <f>IFERROR(INDEX(EQA.Controllab_Dados!O$2:O$5000,MATCH(ROW()-4,EQA.Controllab_Dados!$S$2:$S$5000,0)),"")</f>
        <v/>
      </c>
      <c r="P19" s="97" t="str">
        <f>IFERROR(INDEX(EQA.Controllab_Dados!P$2:P$5000,MATCH(ROW()-4,EQA.Controllab_Dados!$S$2:$S$5000,0)),"")</f>
        <v/>
      </c>
      <c r="Q19" s="93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93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97" t="str">
        <f>IFERROR(INDEX(EQA.Controllab_Dados!F$2:F$5000,MATCH(ROW()-4,EQA.Controllab_Dados!$S$2:$S$5000,0)),"")</f>
        <v/>
      </c>
      <c r="G20" s="98" t="str">
        <f>IFERROR(INDEX(EQA.Controllab_Dados!G$2:G$5000,MATCH(ROW()-4,EQA.Controllab_Dados!$S$2:$S$5000,0)),"")</f>
        <v/>
      </c>
      <c r="H20" s="98" t="str">
        <f>IFERROR(INDEX(EQA.Controllab_Dados!H$2:H$5000,MATCH(ROW()-4,EQA.Controllab_Dados!$S$2:$S$5000,0)),"")</f>
        <v/>
      </c>
      <c r="I20" s="99" t="str">
        <f>IFERROR(INDEX(EQA.Controllab_Dados!I$2:I$5000,MATCH(ROW()-4,EQA.Controllab_Dados!$S$2:$S$5000,0)),"")</f>
        <v/>
      </c>
      <c r="J20" s="97" t="str">
        <f>IFERROR(INDEX(EQA.Controllab_Dados!J$2:J$5000,MATCH(ROW()-4,EQA.Controllab_Dados!$S$2:$S$5000,0)),"")</f>
        <v/>
      </c>
      <c r="K20" s="9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93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97" t="str">
        <f>IFERROR(INDEX(EQA.Controllab_Dados!O$2:O$5000,MATCH(ROW()-4,EQA.Controllab_Dados!$S$2:$S$5000,0)),"")</f>
        <v/>
      </c>
      <c r="P20" s="97" t="str">
        <f>IFERROR(INDEX(EQA.Controllab_Dados!P$2:P$5000,MATCH(ROW()-4,EQA.Controllab_Dados!$S$2:$S$5000,0)),"")</f>
        <v/>
      </c>
      <c r="Q20" s="93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93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97" t="str">
        <f>IFERROR(INDEX(EQA.Controllab_Dados!F$2:F$5000,MATCH(ROW()-4,EQA.Controllab_Dados!$S$2:$S$5000,0)),"")</f>
        <v/>
      </c>
      <c r="G21" s="98" t="str">
        <f>IFERROR(INDEX(EQA.Controllab_Dados!G$2:G$5000,MATCH(ROW()-4,EQA.Controllab_Dados!$S$2:$S$5000,0)),"")</f>
        <v/>
      </c>
      <c r="H21" s="98" t="str">
        <f>IFERROR(INDEX(EQA.Controllab_Dados!H$2:H$5000,MATCH(ROW()-4,EQA.Controllab_Dados!$S$2:$S$5000,0)),"")</f>
        <v/>
      </c>
      <c r="I21" s="99" t="str">
        <f>IFERROR(INDEX(EQA.Controllab_Dados!I$2:I$5000,MATCH(ROW()-4,EQA.Controllab_Dados!$S$2:$S$5000,0)),"")</f>
        <v/>
      </c>
      <c r="J21" s="97" t="str">
        <f>IFERROR(INDEX(EQA.Controllab_Dados!J$2:J$5000,MATCH(ROW()-4,EQA.Controllab_Dados!$S$2:$S$5000,0)),"")</f>
        <v/>
      </c>
      <c r="K21" s="9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93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97" t="str">
        <f>IFERROR(INDEX(EQA.Controllab_Dados!O$2:O$5000,MATCH(ROW()-4,EQA.Controllab_Dados!$S$2:$S$5000,0)),"")</f>
        <v/>
      </c>
      <c r="P21" s="97" t="str">
        <f>IFERROR(INDEX(EQA.Controllab_Dados!P$2:P$5000,MATCH(ROW()-4,EQA.Controllab_Dados!$S$2:$S$5000,0)),"")</f>
        <v/>
      </c>
      <c r="Q21" s="93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93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97" t="str">
        <f>IFERROR(INDEX(EQA.Controllab_Dados!F$2:F$5000,MATCH(ROW()-4,EQA.Controllab_Dados!$S$2:$S$5000,0)),"")</f>
        <v/>
      </c>
      <c r="G22" s="98" t="str">
        <f>IFERROR(INDEX(EQA.Controllab_Dados!G$2:G$5000,MATCH(ROW()-4,EQA.Controllab_Dados!$S$2:$S$5000,0)),"")</f>
        <v/>
      </c>
      <c r="H22" s="98" t="str">
        <f>IFERROR(INDEX(EQA.Controllab_Dados!H$2:H$5000,MATCH(ROW()-4,EQA.Controllab_Dados!$S$2:$S$5000,0)),"")</f>
        <v/>
      </c>
      <c r="I22" s="99" t="str">
        <f>IFERROR(INDEX(EQA.Controllab_Dados!I$2:I$5000,MATCH(ROW()-4,EQA.Controllab_Dados!$S$2:$S$5000,0)),"")</f>
        <v/>
      </c>
      <c r="J22" s="97" t="str">
        <f>IFERROR(INDEX(EQA.Controllab_Dados!J$2:J$5000,MATCH(ROW()-4,EQA.Controllab_Dados!$S$2:$S$5000,0)),"")</f>
        <v/>
      </c>
      <c r="K22" s="9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93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97" t="str">
        <f>IFERROR(INDEX(EQA.Controllab_Dados!O$2:O$5000,MATCH(ROW()-4,EQA.Controllab_Dados!$S$2:$S$5000,0)),"")</f>
        <v/>
      </c>
      <c r="P22" s="97" t="str">
        <f>IFERROR(INDEX(EQA.Controllab_Dados!P$2:P$5000,MATCH(ROW()-4,EQA.Controllab_Dados!$S$2:$S$5000,0)),"")</f>
        <v/>
      </c>
      <c r="Q22" s="93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93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97" t="str">
        <f>IFERROR(INDEX(EQA.Controllab_Dados!F$2:F$5000,MATCH(ROW()-4,EQA.Controllab_Dados!$S$2:$S$5000,0)),"")</f>
        <v/>
      </c>
      <c r="G23" s="98" t="str">
        <f>IFERROR(INDEX(EQA.Controllab_Dados!G$2:G$5000,MATCH(ROW()-4,EQA.Controllab_Dados!$S$2:$S$5000,0)),"")</f>
        <v/>
      </c>
      <c r="H23" s="98" t="str">
        <f>IFERROR(INDEX(EQA.Controllab_Dados!H$2:H$5000,MATCH(ROW()-4,EQA.Controllab_Dados!$S$2:$S$5000,0)),"")</f>
        <v/>
      </c>
      <c r="I23" s="99" t="str">
        <f>IFERROR(INDEX(EQA.Controllab_Dados!I$2:I$5000,MATCH(ROW()-4,EQA.Controllab_Dados!$S$2:$S$5000,0)),"")</f>
        <v/>
      </c>
      <c r="J23" s="97" t="str">
        <f>IFERROR(INDEX(EQA.Controllab_Dados!J$2:J$5000,MATCH(ROW()-4,EQA.Controllab_Dados!$S$2:$S$5000,0)),"")</f>
        <v/>
      </c>
      <c r="K23" s="9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93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97" t="str">
        <f>IFERROR(INDEX(EQA.Controllab_Dados!O$2:O$5000,MATCH(ROW()-4,EQA.Controllab_Dados!$S$2:$S$5000,0)),"")</f>
        <v/>
      </c>
      <c r="P23" s="97" t="str">
        <f>IFERROR(INDEX(EQA.Controllab_Dados!P$2:P$5000,MATCH(ROW()-4,EQA.Controllab_Dados!$S$2:$S$5000,0)),"")</f>
        <v/>
      </c>
      <c r="Q23" s="93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93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97" t="str">
        <f>IFERROR(INDEX(EQA.Controllab_Dados!F$2:F$5000,MATCH(ROW()-4,EQA.Controllab_Dados!$S$2:$S$5000,0)),"")</f>
        <v/>
      </c>
      <c r="G24" s="98" t="str">
        <f>IFERROR(INDEX(EQA.Controllab_Dados!G$2:G$5000,MATCH(ROW()-4,EQA.Controllab_Dados!$S$2:$S$5000,0)),"")</f>
        <v/>
      </c>
      <c r="H24" s="98" t="str">
        <f>IFERROR(INDEX(EQA.Controllab_Dados!H$2:H$5000,MATCH(ROW()-4,EQA.Controllab_Dados!$S$2:$S$5000,0)),"")</f>
        <v/>
      </c>
      <c r="I24" s="99" t="str">
        <f>IFERROR(INDEX(EQA.Controllab_Dados!I$2:I$5000,MATCH(ROW()-4,EQA.Controllab_Dados!$S$2:$S$5000,0)),"")</f>
        <v/>
      </c>
      <c r="J24" s="97" t="str">
        <f>IFERROR(INDEX(EQA.Controllab_Dados!J$2:J$5000,MATCH(ROW()-4,EQA.Controllab_Dados!$S$2:$S$5000,0)),"")</f>
        <v/>
      </c>
      <c r="K24" s="9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93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97" t="str">
        <f>IFERROR(INDEX(EQA.Controllab_Dados!O$2:O$5000,MATCH(ROW()-4,EQA.Controllab_Dados!$S$2:$S$5000,0)),"")</f>
        <v/>
      </c>
      <c r="P24" s="97" t="str">
        <f>IFERROR(INDEX(EQA.Controllab_Dados!P$2:P$5000,MATCH(ROW()-4,EQA.Controllab_Dados!$S$2:$S$5000,0)),"")</f>
        <v/>
      </c>
      <c r="Q24" s="93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93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97" t="str">
        <f>IFERROR(INDEX(EQA.Controllab_Dados!F$2:F$5000,MATCH(ROW()-4,EQA.Controllab_Dados!$S$2:$S$5000,0)),"")</f>
        <v/>
      </c>
      <c r="G25" s="98" t="str">
        <f>IFERROR(INDEX(EQA.Controllab_Dados!G$2:G$5000,MATCH(ROW()-4,EQA.Controllab_Dados!$S$2:$S$5000,0)),"")</f>
        <v/>
      </c>
      <c r="H25" s="98" t="str">
        <f>IFERROR(INDEX(EQA.Controllab_Dados!H$2:H$5000,MATCH(ROW()-4,EQA.Controllab_Dados!$S$2:$S$5000,0)),"")</f>
        <v/>
      </c>
      <c r="I25" s="99" t="str">
        <f>IFERROR(INDEX(EQA.Controllab_Dados!I$2:I$5000,MATCH(ROW()-4,EQA.Controllab_Dados!$S$2:$S$5000,0)),"")</f>
        <v/>
      </c>
      <c r="J25" s="97" t="str">
        <f>IFERROR(INDEX(EQA.Controllab_Dados!J$2:J$5000,MATCH(ROW()-4,EQA.Controllab_Dados!$S$2:$S$5000,0)),"")</f>
        <v/>
      </c>
      <c r="K25" s="9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93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97" t="str">
        <f>IFERROR(INDEX(EQA.Controllab_Dados!O$2:O$5000,MATCH(ROW()-4,EQA.Controllab_Dados!$S$2:$S$5000,0)),"")</f>
        <v/>
      </c>
      <c r="P25" s="97" t="str">
        <f>IFERROR(INDEX(EQA.Controllab_Dados!P$2:P$5000,MATCH(ROW()-4,EQA.Controllab_Dados!$S$2:$S$5000,0)),"")</f>
        <v/>
      </c>
      <c r="Q25" s="93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93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97" t="str">
        <f>IFERROR(INDEX(EQA.Controllab_Dados!F$2:F$5000,MATCH(ROW()-4,EQA.Controllab_Dados!$S$2:$S$5000,0)),"")</f>
        <v/>
      </c>
      <c r="G26" s="98" t="str">
        <f>IFERROR(INDEX(EQA.Controllab_Dados!G$2:G$5000,MATCH(ROW()-4,EQA.Controllab_Dados!$S$2:$S$5000,0)),"")</f>
        <v/>
      </c>
      <c r="H26" s="98" t="str">
        <f>IFERROR(INDEX(EQA.Controllab_Dados!H$2:H$5000,MATCH(ROW()-4,EQA.Controllab_Dados!$S$2:$S$5000,0)),"")</f>
        <v/>
      </c>
      <c r="I26" s="99" t="str">
        <f>IFERROR(INDEX(EQA.Controllab_Dados!I$2:I$5000,MATCH(ROW()-4,EQA.Controllab_Dados!$S$2:$S$5000,0)),"")</f>
        <v/>
      </c>
      <c r="J26" s="97" t="str">
        <f>IFERROR(INDEX(EQA.Controllab_Dados!J$2:J$5000,MATCH(ROW()-4,EQA.Controllab_Dados!$S$2:$S$5000,0)),"")</f>
        <v/>
      </c>
      <c r="K26" s="9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93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97" t="str">
        <f>IFERROR(INDEX(EQA.Controllab_Dados!O$2:O$5000,MATCH(ROW()-4,EQA.Controllab_Dados!$S$2:$S$5000,0)),"")</f>
        <v/>
      </c>
      <c r="P26" s="97" t="str">
        <f>IFERROR(INDEX(EQA.Controllab_Dados!P$2:P$5000,MATCH(ROW()-4,EQA.Controllab_Dados!$S$2:$S$5000,0)),"")</f>
        <v/>
      </c>
      <c r="Q26" s="93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93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97" t="str">
        <f>IFERROR(INDEX(EQA.Controllab_Dados!F$2:F$5000,MATCH(ROW()-4,EQA.Controllab_Dados!$S$2:$S$5000,0)),"")</f>
        <v/>
      </c>
      <c r="G27" s="98" t="str">
        <f>IFERROR(INDEX(EQA.Controllab_Dados!G$2:G$5000,MATCH(ROW()-4,EQA.Controllab_Dados!$S$2:$S$5000,0)),"")</f>
        <v/>
      </c>
      <c r="H27" s="98" t="str">
        <f>IFERROR(INDEX(EQA.Controllab_Dados!H$2:H$5000,MATCH(ROW()-4,EQA.Controllab_Dados!$S$2:$S$5000,0)),"")</f>
        <v/>
      </c>
      <c r="I27" s="99" t="str">
        <f>IFERROR(INDEX(EQA.Controllab_Dados!I$2:I$5000,MATCH(ROW()-4,EQA.Controllab_Dados!$S$2:$S$5000,0)),"")</f>
        <v/>
      </c>
      <c r="J27" s="97" t="str">
        <f>IFERROR(INDEX(EQA.Controllab_Dados!J$2:J$5000,MATCH(ROW()-4,EQA.Controllab_Dados!$S$2:$S$5000,0)),"")</f>
        <v/>
      </c>
      <c r="K27" s="9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93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97" t="str">
        <f>IFERROR(INDEX(EQA.Controllab_Dados!O$2:O$5000,MATCH(ROW()-4,EQA.Controllab_Dados!$S$2:$S$5000,0)),"")</f>
        <v/>
      </c>
      <c r="P27" s="97" t="str">
        <f>IFERROR(INDEX(EQA.Controllab_Dados!P$2:P$5000,MATCH(ROW()-4,EQA.Controllab_Dados!$S$2:$S$5000,0)),"")</f>
        <v/>
      </c>
      <c r="Q27" s="93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93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97" t="str">
        <f>IFERROR(INDEX(EQA.Controllab_Dados!F$2:F$5000,MATCH(ROW()-4,EQA.Controllab_Dados!$S$2:$S$5000,0)),"")</f>
        <v/>
      </c>
      <c r="G28" s="98" t="str">
        <f>IFERROR(INDEX(EQA.Controllab_Dados!G$2:G$5000,MATCH(ROW()-4,EQA.Controllab_Dados!$S$2:$S$5000,0)),"")</f>
        <v/>
      </c>
      <c r="H28" s="98" t="str">
        <f>IFERROR(INDEX(EQA.Controllab_Dados!H$2:H$5000,MATCH(ROW()-4,EQA.Controllab_Dados!$S$2:$S$5000,0)),"")</f>
        <v/>
      </c>
      <c r="I28" s="99" t="str">
        <f>IFERROR(INDEX(EQA.Controllab_Dados!I$2:I$5000,MATCH(ROW()-4,EQA.Controllab_Dados!$S$2:$S$5000,0)),"")</f>
        <v/>
      </c>
      <c r="J28" s="97" t="str">
        <f>IFERROR(INDEX(EQA.Controllab_Dados!J$2:J$5000,MATCH(ROW()-4,EQA.Controllab_Dados!$S$2:$S$5000,0)),"")</f>
        <v/>
      </c>
      <c r="K28" s="9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93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97" t="str">
        <f>IFERROR(INDEX(EQA.Controllab_Dados!O$2:O$5000,MATCH(ROW()-4,EQA.Controllab_Dados!$S$2:$S$5000,0)),"")</f>
        <v/>
      </c>
      <c r="P28" s="97" t="str">
        <f>IFERROR(INDEX(EQA.Controllab_Dados!P$2:P$5000,MATCH(ROW()-4,EQA.Controllab_Dados!$S$2:$S$5000,0)),"")</f>
        <v/>
      </c>
      <c r="Q28" s="93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93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97" t="str">
        <f>IFERROR(INDEX(EQA.Controllab_Dados!F$2:F$5000,MATCH(ROW()-4,EQA.Controllab_Dados!$S$2:$S$5000,0)),"")</f>
        <v/>
      </c>
      <c r="G29" s="98" t="str">
        <f>IFERROR(INDEX(EQA.Controllab_Dados!G$2:G$5000,MATCH(ROW()-4,EQA.Controllab_Dados!$S$2:$S$5000,0)),"")</f>
        <v/>
      </c>
      <c r="H29" s="98" t="str">
        <f>IFERROR(INDEX(EQA.Controllab_Dados!H$2:H$5000,MATCH(ROW()-4,EQA.Controllab_Dados!$S$2:$S$5000,0)),"")</f>
        <v/>
      </c>
      <c r="I29" s="99" t="str">
        <f>IFERROR(INDEX(EQA.Controllab_Dados!I$2:I$5000,MATCH(ROW()-4,EQA.Controllab_Dados!$S$2:$S$5000,0)),"")</f>
        <v/>
      </c>
      <c r="J29" s="97" t="str">
        <f>IFERROR(INDEX(EQA.Controllab_Dados!J$2:J$5000,MATCH(ROW()-4,EQA.Controllab_Dados!$S$2:$S$5000,0)),"")</f>
        <v/>
      </c>
      <c r="K29" s="9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93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97" t="str">
        <f>IFERROR(INDEX(EQA.Controllab_Dados!O$2:O$5000,MATCH(ROW()-4,EQA.Controllab_Dados!$S$2:$S$5000,0)),"")</f>
        <v/>
      </c>
      <c r="P29" s="97" t="str">
        <f>IFERROR(INDEX(EQA.Controllab_Dados!P$2:P$5000,MATCH(ROW()-4,EQA.Controllab_Dados!$S$2:$S$5000,0)),"")</f>
        <v/>
      </c>
      <c r="Q29" s="93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93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97" t="str">
        <f>IFERROR(INDEX(EQA.Controllab_Dados!F$2:F$5000,MATCH(ROW()-4,EQA.Controllab_Dados!$S$2:$S$5000,0)),"")</f>
        <v/>
      </c>
      <c r="G30" s="98" t="str">
        <f>IFERROR(INDEX(EQA.Controllab_Dados!G$2:G$5000,MATCH(ROW()-4,EQA.Controllab_Dados!$S$2:$S$5000,0)),"")</f>
        <v/>
      </c>
      <c r="H30" s="98" t="str">
        <f>IFERROR(INDEX(EQA.Controllab_Dados!H$2:H$5000,MATCH(ROW()-4,EQA.Controllab_Dados!$S$2:$S$5000,0)),"")</f>
        <v/>
      </c>
      <c r="I30" s="99" t="str">
        <f>IFERROR(INDEX(EQA.Controllab_Dados!I$2:I$5000,MATCH(ROW()-4,EQA.Controllab_Dados!$S$2:$S$5000,0)),"")</f>
        <v/>
      </c>
      <c r="J30" s="97" t="str">
        <f>IFERROR(INDEX(EQA.Controllab_Dados!J$2:J$5000,MATCH(ROW()-4,EQA.Controllab_Dados!$S$2:$S$5000,0)),"")</f>
        <v/>
      </c>
      <c r="K30" s="9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93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97" t="str">
        <f>IFERROR(INDEX(EQA.Controllab_Dados!O$2:O$5000,MATCH(ROW()-4,EQA.Controllab_Dados!$S$2:$S$5000,0)),"")</f>
        <v/>
      </c>
      <c r="P30" s="97" t="str">
        <f>IFERROR(INDEX(EQA.Controllab_Dados!P$2:P$5000,MATCH(ROW()-4,EQA.Controllab_Dados!$S$2:$S$5000,0)),"")</f>
        <v/>
      </c>
      <c r="Q30" s="93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93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97" t="str">
        <f>IFERROR(INDEX(EQA.Controllab_Dados!F$2:F$5000,MATCH(ROW()-4,EQA.Controllab_Dados!$S$2:$S$5000,0)),"")</f>
        <v/>
      </c>
      <c r="G31" s="98" t="str">
        <f>IFERROR(INDEX(EQA.Controllab_Dados!G$2:G$5000,MATCH(ROW()-4,EQA.Controllab_Dados!$S$2:$S$5000,0)),"")</f>
        <v/>
      </c>
      <c r="H31" s="98" t="str">
        <f>IFERROR(INDEX(EQA.Controllab_Dados!H$2:H$5000,MATCH(ROW()-4,EQA.Controllab_Dados!$S$2:$S$5000,0)),"")</f>
        <v/>
      </c>
      <c r="I31" s="99" t="str">
        <f>IFERROR(INDEX(EQA.Controllab_Dados!I$2:I$5000,MATCH(ROW()-4,EQA.Controllab_Dados!$S$2:$S$5000,0)),"")</f>
        <v/>
      </c>
      <c r="J31" s="97" t="str">
        <f>IFERROR(INDEX(EQA.Controllab_Dados!J$2:J$5000,MATCH(ROW()-4,EQA.Controllab_Dados!$S$2:$S$5000,0)),"")</f>
        <v/>
      </c>
      <c r="K31" s="9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93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97" t="str">
        <f>IFERROR(INDEX(EQA.Controllab_Dados!O$2:O$5000,MATCH(ROW()-4,EQA.Controllab_Dados!$S$2:$S$5000,0)),"")</f>
        <v/>
      </c>
      <c r="P31" s="97" t="str">
        <f>IFERROR(INDEX(EQA.Controllab_Dados!P$2:P$5000,MATCH(ROW()-4,EQA.Controllab_Dados!$S$2:$S$5000,0)),"")</f>
        <v/>
      </c>
      <c r="Q31" s="93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93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97" t="str">
        <f>IFERROR(INDEX(EQA.Controllab_Dados!F$2:F$5000,MATCH(ROW()-4,EQA.Controllab_Dados!$S$2:$S$5000,0)),"")</f>
        <v/>
      </c>
      <c r="G32" s="98" t="str">
        <f>IFERROR(INDEX(EQA.Controllab_Dados!G$2:G$5000,MATCH(ROW()-4,EQA.Controllab_Dados!$S$2:$S$5000,0)),"")</f>
        <v/>
      </c>
      <c r="H32" s="98" t="str">
        <f>IFERROR(INDEX(EQA.Controllab_Dados!H$2:H$5000,MATCH(ROW()-4,EQA.Controllab_Dados!$S$2:$S$5000,0)),"")</f>
        <v/>
      </c>
      <c r="I32" s="99" t="str">
        <f>IFERROR(INDEX(EQA.Controllab_Dados!I$2:I$5000,MATCH(ROW()-4,EQA.Controllab_Dados!$S$2:$S$5000,0)),"")</f>
        <v/>
      </c>
      <c r="J32" s="97" t="str">
        <f>IFERROR(INDEX(EQA.Controllab_Dados!J$2:J$5000,MATCH(ROW()-4,EQA.Controllab_Dados!$S$2:$S$5000,0)),"")</f>
        <v/>
      </c>
      <c r="K32" s="9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93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97" t="str">
        <f>IFERROR(INDEX(EQA.Controllab_Dados!O$2:O$5000,MATCH(ROW()-4,EQA.Controllab_Dados!$S$2:$S$5000,0)),"")</f>
        <v/>
      </c>
      <c r="P32" s="97" t="str">
        <f>IFERROR(INDEX(EQA.Controllab_Dados!P$2:P$5000,MATCH(ROW()-4,EQA.Controllab_Dados!$S$2:$S$5000,0)),"")</f>
        <v/>
      </c>
      <c r="Q32" s="93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93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97" t="str">
        <f>IFERROR(INDEX(EQA.Controllab_Dados!F$2:F$5000,MATCH(ROW()-4,EQA.Controllab_Dados!$S$2:$S$5000,0)),"")</f>
        <v/>
      </c>
      <c r="G33" s="98" t="str">
        <f>IFERROR(INDEX(EQA.Controllab_Dados!G$2:G$5000,MATCH(ROW()-4,EQA.Controllab_Dados!$S$2:$S$5000,0)),"")</f>
        <v/>
      </c>
      <c r="H33" s="98" t="str">
        <f>IFERROR(INDEX(EQA.Controllab_Dados!H$2:H$5000,MATCH(ROW()-4,EQA.Controllab_Dados!$S$2:$S$5000,0)),"")</f>
        <v/>
      </c>
      <c r="I33" s="99" t="str">
        <f>IFERROR(INDEX(EQA.Controllab_Dados!I$2:I$5000,MATCH(ROW()-4,EQA.Controllab_Dados!$S$2:$S$5000,0)),"")</f>
        <v/>
      </c>
      <c r="J33" s="97" t="str">
        <f>IFERROR(INDEX(EQA.Controllab_Dados!J$2:J$5000,MATCH(ROW()-4,EQA.Controllab_Dados!$S$2:$S$5000,0)),"")</f>
        <v/>
      </c>
      <c r="K33" s="9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93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97" t="str">
        <f>IFERROR(INDEX(EQA.Controllab_Dados!O$2:O$5000,MATCH(ROW()-4,EQA.Controllab_Dados!$S$2:$S$5000,0)),"")</f>
        <v/>
      </c>
      <c r="P33" s="97" t="str">
        <f>IFERROR(INDEX(EQA.Controllab_Dados!P$2:P$5000,MATCH(ROW()-4,EQA.Controllab_Dados!$S$2:$S$5000,0)),"")</f>
        <v/>
      </c>
      <c r="Q33" s="93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93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97" t="str">
        <f>IFERROR(INDEX(EQA.Controllab_Dados!F$2:F$5000,MATCH(ROW()-4,EQA.Controllab_Dados!$S$2:$S$5000,0)),"")</f>
        <v/>
      </c>
      <c r="G34" s="98" t="str">
        <f>IFERROR(INDEX(EQA.Controllab_Dados!G$2:G$5000,MATCH(ROW()-4,EQA.Controllab_Dados!$S$2:$S$5000,0)),"")</f>
        <v/>
      </c>
      <c r="H34" s="98" t="str">
        <f>IFERROR(INDEX(EQA.Controllab_Dados!H$2:H$5000,MATCH(ROW()-4,EQA.Controllab_Dados!$S$2:$S$5000,0)),"")</f>
        <v/>
      </c>
      <c r="I34" s="99" t="str">
        <f>IFERROR(INDEX(EQA.Controllab_Dados!I$2:I$5000,MATCH(ROW()-4,EQA.Controllab_Dados!$S$2:$S$5000,0)),"")</f>
        <v/>
      </c>
      <c r="J34" s="97" t="str">
        <f>IFERROR(INDEX(EQA.Controllab_Dados!J$2:J$5000,MATCH(ROW()-4,EQA.Controllab_Dados!$S$2:$S$5000,0)),"")</f>
        <v/>
      </c>
      <c r="K34" s="9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93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97" t="str">
        <f>IFERROR(INDEX(EQA.Controllab_Dados!O$2:O$5000,MATCH(ROW()-4,EQA.Controllab_Dados!$S$2:$S$5000,0)),"")</f>
        <v/>
      </c>
      <c r="P34" s="97" t="str">
        <f>IFERROR(INDEX(EQA.Controllab_Dados!P$2:P$5000,MATCH(ROW()-4,EQA.Controllab_Dados!$S$2:$S$5000,0)),"")</f>
        <v/>
      </c>
      <c r="Q34" s="93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93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97" t="str">
        <f>IFERROR(INDEX(EQA.Controllab_Dados!F$2:F$5000,MATCH(ROW()-4,EQA.Controllab_Dados!$S$2:$S$5000,0)),"")</f>
        <v/>
      </c>
      <c r="G35" s="98" t="str">
        <f>IFERROR(INDEX(EQA.Controllab_Dados!G$2:G$5000,MATCH(ROW()-4,EQA.Controllab_Dados!$S$2:$S$5000,0)),"")</f>
        <v/>
      </c>
      <c r="H35" s="98" t="str">
        <f>IFERROR(INDEX(EQA.Controllab_Dados!H$2:H$5000,MATCH(ROW()-4,EQA.Controllab_Dados!$S$2:$S$5000,0)),"")</f>
        <v/>
      </c>
      <c r="I35" s="99" t="str">
        <f>IFERROR(INDEX(EQA.Controllab_Dados!I$2:I$5000,MATCH(ROW()-4,EQA.Controllab_Dados!$S$2:$S$5000,0)),"")</f>
        <v/>
      </c>
      <c r="J35" s="97" t="str">
        <f>IFERROR(INDEX(EQA.Controllab_Dados!J$2:J$5000,MATCH(ROW()-4,EQA.Controllab_Dados!$S$2:$S$5000,0)),"")</f>
        <v/>
      </c>
      <c r="K35" s="9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93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97" t="str">
        <f>IFERROR(INDEX(EQA.Controllab_Dados!O$2:O$5000,MATCH(ROW()-4,EQA.Controllab_Dados!$S$2:$S$5000,0)),"")</f>
        <v/>
      </c>
      <c r="P35" s="97" t="str">
        <f>IFERROR(INDEX(EQA.Controllab_Dados!P$2:P$5000,MATCH(ROW()-4,EQA.Controllab_Dados!$S$2:$S$5000,0)),"")</f>
        <v/>
      </c>
      <c r="Q35" s="93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93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97" t="str">
        <f>IFERROR(INDEX(EQA.Controllab_Dados!F$2:F$5000,MATCH(ROW()-4,EQA.Controllab_Dados!$S$2:$S$5000,0)),"")</f>
        <v/>
      </c>
      <c r="G36" s="98" t="str">
        <f>IFERROR(INDEX(EQA.Controllab_Dados!G$2:G$5000,MATCH(ROW()-4,EQA.Controllab_Dados!$S$2:$S$5000,0)),"")</f>
        <v/>
      </c>
      <c r="H36" s="98" t="str">
        <f>IFERROR(INDEX(EQA.Controllab_Dados!H$2:H$5000,MATCH(ROW()-4,EQA.Controllab_Dados!$S$2:$S$5000,0)),"")</f>
        <v/>
      </c>
      <c r="I36" s="99" t="str">
        <f>IFERROR(INDEX(EQA.Controllab_Dados!I$2:I$5000,MATCH(ROW()-4,EQA.Controllab_Dados!$S$2:$S$5000,0)),"")</f>
        <v/>
      </c>
      <c r="J36" s="97" t="str">
        <f>IFERROR(INDEX(EQA.Controllab_Dados!J$2:J$5000,MATCH(ROW()-4,EQA.Controllab_Dados!$S$2:$S$5000,0)),"")</f>
        <v/>
      </c>
      <c r="K36" s="9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93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97" t="str">
        <f>IFERROR(INDEX(EQA.Controllab_Dados!O$2:O$5000,MATCH(ROW()-4,EQA.Controllab_Dados!$S$2:$S$5000,0)),"")</f>
        <v/>
      </c>
      <c r="P36" s="97" t="str">
        <f>IFERROR(INDEX(EQA.Controllab_Dados!P$2:P$5000,MATCH(ROW()-4,EQA.Controllab_Dados!$S$2:$S$5000,0)),"")</f>
        <v/>
      </c>
      <c r="Q36" s="93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93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97" t="str">
        <f>IFERROR(INDEX(EQA.Controllab_Dados!F$2:F$5000,MATCH(ROW()-4,EQA.Controllab_Dados!$S$2:$S$5000,0)),"")</f>
        <v/>
      </c>
      <c r="G37" s="98" t="str">
        <f>IFERROR(INDEX(EQA.Controllab_Dados!G$2:G$5000,MATCH(ROW()-4,EQA.Controllab_Dados!$S$2:$S$5000,0)),"")</f>
        <v/>
      </c>
      <c r="H37" s="98" t="str">
        <f>IFERROR(INDEX(EQA.Controllab_Dados!H$2:H$5000,MATCH(ROW()-4,EQA.Controllab_Dados!$S$2:$S$5000,0)),"")</f>
        <v/>
      </c>
      <c r="I37" s="99" t="str">
        <f>IFERROR(INDEX(EQA.Controllab_Dados!I$2:I$5000,MATCH(ROW()-4,EQA.Controllab_Dados!$S$2:$S$5000,0)),"")</f>
        <v/>
      </c>
      <c r="J37" s="97" t="str">
        <f>IFERROR(INDEX(EQA.Controllab_Dados!J$2:J$5000,MATCH(ROW()-4,EQA.Controllab_Dados!$S$2:$S$5000,0)),"")</f>
        <v/>
      </c>
      <c r="K37" s="9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93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97" t="str">
        <f>IFERROR(INDEX(EQA.Controllab_Dados!O$2:O$5000,MATCH(ROW()-4,EQA.Controllab_Dados!$S$2:$S$5000,0)),"")</f>
        <v/>
      </c>
      <c r="P37" s="97" t="str">
        <f>IFERROR(INDEX(EQA.Controllab_Dados!P$2:P$5000,MATCH(ROW()-4,EQA.Controllab_Dados!$S$2:$S$5000,0)),"")</f>
        <v/>
      </c>
      <c r="Q37" s="93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93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97" t="str">
        <f>IFERROR(INDEX(EQA.Controllab_Dados!F$2:F$5000,MATCH(ROW()-4,EQA.Controllab_Dados!$S$2:$S$5000,0)),"")</f>
        <v/>
      </c>
      <c r="G38" s="98" t="str">
        <f>IFERROR(INDEX(EQA.Controllab_Dados!G$2:G$5000,MATCH(ROW()-4,EQA.Controllab_Dados!$S$2:$S$5000,0)),"")</f>
        <v/>
      </c>
      <c r="H38" s="98" t="str">
        <f>IFERROR(INDEX(EQA.Controllab_Dados!H$2:H$5000,MATCH(ROW()-4,EQA.Controllab_Dados!$S$2:$S$5000,0)),"")</f>
        <v/>
      </c>
      <c r="I38" s="99" t="str">
        <f>IFERROR(INDEX(EQA.Controllab_Dados!I$2:I$5000,MATCH(ROW()-4,EQA.Controllab_Dados!$S$2:$S$5000,0)),"")</f>
        <v/>
      </c>
      <c r="J38" s="97" t="str">
        <f>IFERROR(INDEX(EQA.Controllab_Dados!J$2:J$5000,MATCH(ROW()-4,EQA.Controllab_Dados!$S$2:$S$5000,0)),"")</f>
        <v/>
      </c>
      <c r="K38" s="9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93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97" t="str">
        <f>IFERROR(INDEX(EQA.Controllab_Dados!O$2:O$5000,MATCH(ROW()-4,EQA.Controllab_Dados!$S$2:$S$5000,0)),"")</f>
        <v/>
      </c>
      <c r="P38" s="97" t="str">
        <f>IFERROR(INDEX(EQA.Controllab_Dados!P$2:P$5000,MATCH(ROW()-4,EQA.Controllab_Dados!$S$2:$S$5000,0)),"")</f>
        <v/>
      </c>
      <c r="Q38" s="93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93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97" t="str">
        <f>IFERROR(INDEX(EQA.Controllab_Dados!F$2:F$5000,MATCH(ROW()-4,EQA.Controllab_Dados!$S$2:$S$5000,0)),"")</f>
        <v/>
      </c>
      <c r="G39" s="98" t="str">
        <f>IFERROR(INDEX(EQA.Controllab_Dados!G$2:G$5000,MATCH(ROW()-4,EQA.Controllab_Dados!$S$2:$S$5000,0)),"")</f>
        <v/>
      </c>
      <c r="H39" s="98" t="str">
        <f>IFERROR(INDEX(EQA.Controllab_Dados!H$2:H$5000,MATCH(ROW()-4,EQA.Controllab_Dados!$S$2:$S$5000,0)),"")</f>
        <v/>
      </c>
      <c r="I39" s="99" t="str">
        <f>IFERROR(INDEX(EQA.Controllab_Dados!I$2:I$5000,MATCH(ROW()-4,EQA.Controllab_Dados!$S$2:$S$5000,0)),"")</f>
        <v/>
      </c>
      <c r="J39" s="97" t="str">
        <f>IFERROR(INDEX(EQA.Controllab_Dados!J$2:J$5000,MATCH(ROW()-4,EQA.Controllab_Dados!$S$2:$S$5000,0)),"")</f>
        <v/>
      </c>
      <c r="K39" s="9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93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97" t="str">
        <f>IFERROR(INDEX(EQA.Controllab_Dados!O$2:O$5000,MATCH(ROW()-4,EQA.Controllab_Dados!$S$2:$S$5000,0)),"")</f>
        <v/>
      </c>
      <c r="P39" s="97" t="str">
        <f>IFERROR(INDEX(EQA.Controllab_Dados!P$2:P$5000,MATCH(ROW()-4,EQA.Controllab_Dados!$S$2:$S$5000,0)),"")</f>
        <v/>
      </c>
      <c r="Q39" s="93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93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97" t="str">
        <f>IFERROR(INDEX(EQA.Controllab_Dados!F$2:F$5000,MATCH(ROW()-4,EQA.Controllab_Dados!$S$2:$S$5000,0)),"")</f>
        <v/>
      </c>
      <c r="G40" s="98" t="str">
        <f>IFERROR(INDEX(EQA.Controllab_Dados!G$2:G$5000,MATCH(ROW()-4,EQA.Controllab_Dados!$S$2:$S$5000,0)),"")</f>
        <v/>
      </c>
      <c r="H40" s="98" t="str">
        <f>IFERROR(INDEX(EQA.Controllab_Dados!H$2:H$5000,MATCH(ROW()-4,EQA.Controllab_Dados!$S$2:$S$5000,0)),"")</f>
        <v/>
      </c>
      <c r="I40" s="99" t="str">
        <f>IFERROR(INDEX(EQA.Controllab_Dados!I$2:I$5000,MATCH(ROW()-4,EQA.Controllab_Dados!$S$2:$S$5000,0)),"")</f>
        <v/>
      </c>
      <c r="J40" s="97" t="str">
        <f>IFERROR(INDEX(EQA.Controllab_Dados!J$2:J$5000,MATCH(ROW()-4,EQA.Controllab_Dados!$S$2:$S$5000,0)),"")</f>
        <v/>
      </c>
      <c r="K40" s="9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93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97" t="str">
        <f>IFERROR(INDEX(EQA.Controllab_Dados!O$2:O$5000,MATCH(ROW()-4,EQA.Controllab_Dados!$S$2:$S$5000,0)),"")</f>
        <v/>
      </c>
      <c r="P40" s="97" t="str">
        <f>IFERROR(INDEX(EQA.Controllab_Dados!P$2:P$5000,MATCH(ROW()-4,EQA.Controllab_Dados!$S$2:$S$5000,0)),"")</f>
        <v/>
      </c>
      <c r="Q40" s="93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93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97" t="str">
        <f>IFERROR(INDEX(EQA.Controllab_Dados!F$2:F$5000,MATCH(ROW()-4,EQA.Controllab_Dados!$S$2:$S$5000,0)),"")</f>
        <v/>
      </c>
      <c r="G41" s="98" t="str">
        <f>IFERROR(INDEX(EQA.Controllab_Dados!G$2:G$5000,MATCH(ROW()-4,EQA.Controllab_Dados!$S$2:$S$5000,0)),"")</f>
        <v/>
      </c>
      <c r="H41" s="98" t="str">
        <f>IFERROR(INDEX(EQA.Controllab_Dados!H$2:H$5000,MATCH(ROW()-4,EQA.Controllab_Dados!$S$2:$S$5000,0)),"")</f>
        <v/>
      </c>
      <c r="I41" s="99" t="str">
        <f>IFERROR(INDEX(EQA.Controllab_Dados!I$2:I$5000,MATCH(ROW()-4,EQA.Controllab_Dados!$S$2:$S$5000,0)),"")</f>
        <v/>
      </c>
      <c r="J41" s="97" t="str">
        <f>IFERROR(INDEX(EQA.Controllab_Dados!J$2:J$5000,MATCH(ROW()-4,EQA.Controllab_Dados!$S$2:$S$5000,0)),"")</f>
        <v/>
      </c>
      <c r="K41" s="9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93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97" t="str">
        <f>IFERROR(INDEX(EQA.Controllab_Dados!O$2:O$5000,MATCH(ROW()-4,EQA.Controllab_Dados!$S$2:$S$5000,0)),"")</f>
        <v/>
      </c>
      <c r="P41" s="97" t="str">
        <f>IFERROR(INDEX(EQA.Controllab_Dados!P$2:P$5000,MATCH(ROW()-4,EQA.Controllab_Dados!$S$2:$S$5000,0)),"")</f>
        <v/>
      </c>
      <c r="Q41" s="93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93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97" t="str">
        <f>IFERROR(INDEX(EQA.Controllab_Dados!F$2:F$5000,MATCH(ROW()-4,EQA.Controllab_Dados!$S$2:$S$5000,0)),"")</f>
        <v/>
      </c>
      <c r="G42" s="98" t="str">
        <f>IFERROR(INDEX(EQA.Controllab_Dados!G$2:G$5000,MATCH(ROW()-4,EQA.Controllab_Dados!$S$2:$S$5000,0)),"")</f>
        <v/>
      </c>
      <c r="H42" s="98" t="str">
        <f>IFERROR(INDEX(EQA.Controllab_Dados!H$2:H$5000,MATCH(ROW()-4,EQA.Controllab_Dados!$S$2:$S$5000,0)),"")</f>
        <v/>
      </c>
      <c r="I42" s="99" t="str">
        <f>IFERROR(INDEX(EQA.Controllab_Dados!I$2:I$5000,MATCH(ROW()-4,EQA.Controllab_Dados!$S$2:$S$5000,0)),"")</f>
        <v/>
      </c>
      <c r="J42" s="97" t="str">
        <f>IFERROR(INDEX(EQA.Controllab_Dados!J$2:J$5000,MATCH(ROW()-4,EQA.Controllab_Dados!$S$2:$S$5000,0)),"")</f>
        <v/>
      </c>
      <c r="K42" s="9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93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97" t="str">
        <f>IFERROR(INDEX(EQA.Controllab_Dados!O$2:O$5000,MATCH(ROW()-4,EQA.Controllab_Dados!$S$2:$S$5000,0)),"")</f>
        <v/>
      </c>
      <c r="P42" s="97" t="str">
        <f>IFERROR(INDEX(EQA.Controllab_Dados!P$2:P$5000,MATCH(ROW()-4,EQA.Controllab_Dados!$S$2:$S$5000,0)),"")</f>
        <v/>
      </c>
      <c r="Q42" s="93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93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97" t="str">
        <f>IFERROR(INDEX(EQA.Controllab_Dados!F$2:F$5000,MATCH(ROW()-4,EQA.Controllab_Dados!$S$2:$S$5000,0)),"")</f>
        <v/>
      </c>
      <c r="G43" s="98" t="str">
        <f>IFERROR(INDEX(EQA.Controllab_Dados!G$2:G$5000,MATCH(ROW()-4,EQA.Controllab_Dados!$S$2:$S$5000,0)),"")</f>
        <v/>
      </c>
      <c r="H43" s="98" t="str">
        <f>IFERROR(INDEX(EQA.Controllab_Dados!H$2:H$5000,MATCH(ROW()-4,EQA.Controllab_Dados!$S$2:$S$5000,0)),"")</f>
        <v/>
      </c>
      <c r="I43" s="99" t="str">
        <f>IFERROR(INDEX(EQA.Controllab_Dados!I$2:I$5000,MATCH(ROW()-4,EQA.Controllab_Dados!$S$2:$S$5000,0)),"")</f>
        <v/>
      </c>
      <c r="J43" s="97" t="str">
        <f>IFERROR(INDEX(EQA.Controllab_Dados!J$2:J$5000,MATCH(ROW()-4,EQA.Controllab_Dados!$S$2:$S$5000,0)),"")</f>
        <v/>
      </c>
      <c r="K43" s="9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93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97" t="str">
        <f>IFERROR(INDEX(EQA.Controllab_Dados!O$2:O$5000,MATCH(ROW()-4,EQA.Controllab_Dados!$S$2:$S$5000,0)),"")</f>
        <v/>
      </c>
      <c r="P43" s="97" t="str">
        <f>IFERROR(INDEX(EQA.Controllab_Dados!P$2:P$5000,MATCH(ROW()-4,EQA.Controllab_Dados!$S$2:$S$5000,0)),"")</f>
        <v/>
      </c>
      <c r="Q43" s="93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93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97" t="str">
        <f>IFERROR(INDEX(EQA.Controllab_Dados!F$2:F$5000,MATCH(ROW()-4,EQA.Controllab_Dados!$S$2:$S$5000,0)),"")</f>
        <v/>
      </c>
      <c r="G44" s="98" t="str">
        <f>IFERROR(INDEX(EQA.Controllab_Dados!G$2:G$5000,MATCH(ROW()-4,EQA.Controllab_Dados!$S$2:$S$5000,0)),"")</f>
        <v/>
      </c>
      <c r="H44" s="98" t="str">
        <f>IFERROR(INDEX(EQA.Controllab_Dados!H$2:H$5000,MATCH(ROW()-4,EQA.Controllab_Dados!$S$2:$S$5000,0)),"")</f>
        <v/>
      </c>
      <c r="I44" s="99" t="str">
        <f>IFERROR(INDEX(EQA.Controllab_Dados!I$2:I$5000,MATCH(ROW()-4,EQA.Controllab_Dados!$S$2:$S$5000,0)),"")</f>
        <v/>
      </c>
      <c r="J44" s="97" t="str">
        <f>IFERROR(INDEX(EQA.Controllab_Dados!J$2:J$5000,MATCH(ROW()-4,EQA.Controllab_Dados!$S$2:$S$5000,0)),"")</f>
        <v/>
      </c>
      <c r="K44" s="9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93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97" t="str">
        <f>IFERROR(INDEX(EQA.Controllab_Dados!O$2:O$5000,MATCH(ROW()-4,EQA.Controllab_Dados!$S$2:$S$5000,0)),"")</f>
        <v/>
      </c>
      <c r="P44" s="97" t="str">
        <f>IFERROR(INDEX(EQA.Controllab_Dados!P$2:P$5000,MATCH(ROW()-4,EQA.Controllab_Dados!$S$2:$S$5000,0)),"")</f>
        <v/>
      </c>
      <c r="Q44" s="93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93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97" t="str">
        <f>IFERROR(INDEX(EQA.Controllab_Dados!F$2:F$5000,MATCH(ROW()-4,EQA.Controllab_Dados!$S$2:$S$5000,0)),"")</f>
        <v/>
      </c>
      <c r="G45" s="98" t="str">
        <f>IFERROR(INDEX(EQA.Controllab_Dados!G$2:G$5000,MATCH(ROW()-4,EQA.Controllab_Dados!$S$2:$S$5000,0)),"")</f>
        <v/>
      </c>
      <c r="H45" s="98" t="str">
        <f>IFERROR(INDEX(EQA.Controllab_Dados!H$2:H$5000,MATCH(ROW()-4,EQA.Controllab_Dados!$S$2:$S$5000,0)),"")</f>
        <v/>
      </c>
      <c r="I45" s="99" t="str">
        <f>IFERROR(INDEX(EQA.Controllab_Dados!I$2:I$5000,MATCH(ROW()-4,EQA.Controllab_Dados!$S$2:$S$5000,0)),"")</f>
        <v/>
      </c>
      <c r="J45" s="97" t="str">
        <f>IFERROR(INDEX(EQA.Controllab_Dados!J$2:J$5000,MATCH(ROW()-4,EQA.Controllab_Dados!$S$2:$S$5000,0)),"")</f>
        <v/>
      </c>
      <c r="K45" s="9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93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97" t="str">
        <f>IFERROR(INDEX(EQA.Controllab_Dados!O$2:O$5000,MATCH(ROW()-4,EQA.Controllab_Dados!$S$2:$S$5000,0)),"")</f>
        <v/>
      </c>
      <c r="P45" s="97" t="str">
        <f>IFERROR(INDEX(EQA.Controllab_Dados!P$2:P$5000,MATCH(ROW()-4,EQA.Controllab_Dados!$S$2:$S$5000,0)),"")</f>
        <v/>
      </c>
      <c r="Q45" s="93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93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97" t="str">
        <f>IFERROR(INDEX(EQA.Controllab_Dados!F$2:F$5000,MATCH(ROW()-4,EQA.Controllab_Dados!$S$2:$S$5000,0)),"")</f>
        <v/>
      </c>
      <c r="G46" s="98" t="str">
        <f>IFERROR(INDEX(EQA.Controllab_Dados!G$2:G$5000,MATCH(ROW()-4,EQA.Controllab_Dados!$S$2:$S$5000,0)),"")</f>
        <v/>
      </c>
      <c r="H46" s="98" t="str">
        <f>IFERROR(INDEX(EQA.Controllab_Dados!H$2:H$5000,MATCH(ROW()-4,EQA.Controllab_Dados!$S$2:$S$5000,0)),"")</f>
        <v/>
      </c>
      <c r="I46" s="99" t="str">
        <f>IFERROR(INDEX(EQA.Controllab_Dados!I$2:I$5000,MATCH(ROW()-4,EQA.Controllab_Dados!$S$2:$S$5000,0)),"")</f>
        <v/>
      </c>
      <c r="J46" s="97" t="str">
        <f>IFERROR(INDEX(EQA.Controllab_Dados!J$2:J$5000,MATCH(ROW()-4,EQA.Controllab_Dados!$S$2:$S$5000,0)),"")</f>
        <v/>
      </c>
      <c r="K46" s="9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93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97" t="str">
        <f>IFERROR(INDEX(EQA.Controllab_Dados!O$2:O$5000,MATCH(ROW()-4,EQA.Controllab_Dados!$S$2:$S$5000,0)),"")</f>
        <v/>
      </c>
      <c r="P46" s="97" t="str">
        <f>IFERROR(INDEX(EQA.Controllab_Dados!P$2:P$5000,MATCH(ROW()-4,EQA.Controllab_Dados!$S$2:$S$5000,0)),"")</f>
        <v/>
      </c>
      <c r="Q46" s="93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93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97" t="str">
        <f>IFERROR(INDEX(EQA.Controllab_Dados!F$2:F$5000,MATCH(ROW()-4,EQA.Controllab_Dados!$S$2:$S$5000,0)),"")</f>
        <v/>
      </c>
      <c r="G47" s="98" t="str">
        <f>IFERROR(INDEX(EQA.Controllab_Dados!G$2:G$5000,MATCH(ROW()-4,EQA.Controllab_Dados!$S$2:$S$5000,0)),"")</f>
        <v/>
      </c>
      <c r="H47" s="98" t="str">
        <f>IFERROR(INDEX(EQA.Controllab_Dados!H$2:H$5000,MATCH(ROW()-4,EQA.Controllab_Dados!$S$2:$S$5000,0)),"")</f>
        <v/>
      </c>
      <c r="I47" s="99" t="str">
        <f>IFERROR(INDEX(EQA.Controllab_Dados!I$2:I$5000,MATCH(ROW()-4,EQA.Controllab_Dados!$S$2:$S$5000,0)),"")</f>
        <v/>
      </c>
      <c r="J47" s="97" t="str">
        <f>IFERROR(INDEX(EQA.Controllab_Dados!J$2:J$5000,MATCH(ROW()-4,EQA.Controllab_Dados!$S$2:$S$5000,0)),"")</f>
        <v/>
      </c>
      <c r="K47" s="9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93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97" t="str">
        <f>IFERROR(INDEX(EQA.Controllab_Dados!O$2:O$5000,MATCH(ROW()-4,EQA.Controllab_Dados!$S$2:$S$5000,0)),"")</f>
        <v/>
      </c>
      <c r="P47" s="97" t="str">
        <f>IFERROR(INDEX(EQA.Controllab_Dados!P$2:P$5000,MATCH(ROW()-4,EQA.Controllab_Dados!$S$2:$S$5000,0)),"")</f>
        <v/>
      </c>
      <c r="Q47" s="93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93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97" t="str">
        <f>IFERROR(INDEX(EQA.Controllab_Dados!F$2:F$5000,MATCH(ROW()-4,EQA.Controllab_Dados!$S$2:$S$5000,0)),"")</f>
        <v/>
      </c>
      <c r="G48" s="98" t="str">
        <f>IFERROR(INDEX(EQA.Controllab_Dados!G$2:G$5000,MATCH(ROW()-4,EQA.Controllab_Dados!$S$2:$S$5000,0)),"")</f>
        <v/>
      </c>
      <c r="H48" s="98" t="str">
        <f>IFERROR(INDEX(EQA.Controllab_Dados!H$2:H$5000,MATCH(ROW()-4,EQA.Controllab_Dados!$S$2:$S$5000,0)),"")</f>
        <v/>
      </c>
      <c r="I48" s="99" t="str">
        <f>IFERROR(INDEX(EQA.Controllab_Dados!I$2:I$5000,MATCH(ROW()-4,EQA.Controllab_Dados!$S$2:$S$5000,0)),"")</f>
        <v/>
      </c>
      <c r="J48" s="97" t="str">
        <f>IFERROR(INDEX(EQA.Controllab_Dados!J$2:J$5000,MATCH(ROW()-4,EQA.Controllab_Dados!$S$2:$S$5000,0)),"")</f>
        <v/>
      </c>
      <c r="K48" s="9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93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97" t="str">
        <f>IFERROR(INDEX(EQA.Controllab_Dados!O$2:O$5000,MATCH(ROW()-4,EQA.Controllab_Dados!$S$2:$S$5000,0)),"")</f>
        <v/>
      </c>
      <c r="P48" s="97" t="str">
        <f>IFERROR(INDEX(EQA.Controllab_Dados!P$2:P$5000,MATCH(ROW()-4,EQA.Controllab_Dados!$S$2:$S$5000,0)),"")</f>
        <v/>
      </c>
      <c r="Q48" s="93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93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97" t="str">
        <f>IFERROR(INDEX(EQA.Controllab_Dados!F$2:F$5000,MATCH(ROW()-4,EQA.Controllab_Dados!$S$2:$S$5000,0)),"")</f>
        <v/>
      </c>
      <c r="G49" s="98" t="str">
        <f>IFERROR(INDEX(EQA.Controllab_Dados!G$2:G$5000,MATCH(ROW()-4,EQA.Controllab_Dados!$S$2:$S$5000,0)),"")</f>
        <v/>
      </c>
      <c r="H49" s="98" t="str">
        <f>IFERROR(INDEX(EQA.Controllab_Dados!H$2:H$5000,MATCH(ROW()-4,EQA.Controllab_Dados!$S$2:$S$5000,0)),"")</f>
        <v/>
      </c>
      <c r="I49" s="99" t="str">
        <f>IFERROR(INDEX(EQA.Controllab_Dados!I$2:I$5000,MATCH(ROW()-4,EQA.Controllab_Dados!$S$2:$S$5000,0)),"")</f>
        <v/>
      </c>
      <c r="J49" s="97" t="str">
        <f>IFERROR(INDEX(EQA.Controllab_Dados!J$2:J$5000,MATCH(ROW()-4,EQA.Controllab_Dados!$S$2:$S$5000,0)),"")</f>
        <v/>
      </c>
      <c r="K49" s="9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93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97" t="str">
        <f>IFERROR(INDEX(EQA.Controllab_Dados!O$2:O$5000,MATCH(ROW()-4,EQA.Controllab_Dados!$S$2:$S$5000,0)),"")</f>
        <v/>
      </c>
      <c r="P49" s="97" t="str">
        <f>IFERROR(INDEX(EQA.Controllab_Dados!P$2:P$5000,MATCH(ROW()-4,EQA.Controllab_Dados!$S$2:$S$5000,0)),"")</f>
        <v/>
      </c>
      <c r="Q49" s="93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93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97" t="str">
        <f>IFERROR(INDEX(EQA.Controllab_Dados!F$2:F$5000,MATCH(ROW()-4,EQA.Controllab_Dados!$S$2:$S$5000,0)),"")</f>
        <v/>
      </c>
      <c r="G50" s="98" t="str">
        <f>IFERROR(INDEX(EQA.Controllab_Dados!G$2:G$5000,MATCH(ROW()-4,EQA.Controllab_Dados!$S$2:$S$5000,0)),"")</f>
        <v/>
      </c>
      <c r="H50" s="98" t="str">
        <f>IFERROR(INDEX(EQA.Controllab_Dados!H$2:H$5000,MATCH(ROW()-4,EQA.Controllab_Dados!$S$2:$S$5000,0)),"")</f>
        <v/>
      </c>
      <c r="I50" s="99" t="str">
        <f>IFERROR(INDEX(EQA.Controllab_Dados!I$2:I$5000,MATCH(ROW()-4,EQA.Controllab_Dados!$S$2:$S$5000,0)),"")</f>
        <v/>
      </c>
      <c r="J50" s="97" t="str">
        <f>IFERROR(INDEX(EQA.Controllab_Dados!J$2:J$5000,MATCH(ROW()-4,EQA.Controllab_Dados!$S$2:$S$5000,0)),"")</f>
        <v/>
      </c>
      <c r="K50" s="9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93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97" t="str">
        <f>IFERROR(INDEX(EQA.Controllab_Dados!O$2:O$5000,MATCH(ROW()-4,EQA.Controllab_Dados!$S$2:$S$5000,0)),"")</f>
        <v/>
      </c>
      <c r="P50" s="97" t="str">
        <f>IFERROR(INDEX(EQA.Controllab_Dados!P$2:P$5000,MATCH(ROW()-4,EQA.Controllab_Dados!$S$2:$S$5000,0)),"")</f>
        <v/>
      </c>
      <c r="Q50" s="93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93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97" t="str">
        <f>IFERROR(INDEX(EQA.Controllab_Dados!F$2:F$5000,MATCH(ROW()-4,EQA.Controllab_Dados!$S$2:$S$5000,0)),"")</f>
        <v/>
      </c>
      <c r="G51" s="98" t="str">
        <f>IFERROR(INDEX(EQA.Controllab_Dados!G$2:G$5000,MATCH(ROW()-4,EQA.Controllab_Dados!$S$2:$S$5000,0)),"")</f>
        <v/>
      </c>
      <c r="H51" s="98" t="str">
        <f>IFERROR(INDEX(EQA.Controllab_Dados!H$2:H$5000,MATCH(ROW()-4,EQA.Controllab_Dados!$S$2:$S$5000,0)),"")</f>
        <v/>
      </c>
      <c r="I51" s="99" t="str">
        <f>IFERROR(INDEX(EQA.Controllab_Dados!I$2:I$5000,MATCH(ROW()-4,EQA.Controllab_Dados!$S$2:$S$5000,0)),"")</f>
        <v/>
      </c>
      <c r="J51" s="97" t="str">
        <f>IFERROR(INDEX(EQA.Controllab_Dados!J$2:J$5000,MATCH(ROW()-4,EQA.Controllab_Dados!$S$2:$S$5000,0)),"")</f>
        <v/>
      </c>
      <c r="K51" s="9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93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97" t="str">
        <f>IFERROR(INDEX(EQA.Controllab_Dados!O$2:O$5000,MATCH(ROW()-4,EQA.Controllab_Dados!$S$2:$S$5000,0)),"")</f>
        <v/>
      </c>
      <c r="P51" s="97" t="str">
        <f>IFERROR(INDEX(EQA.Controllab_Dados!P$2:P$5000,MATCH(ROW()-4,EQA.Controllab_Dados!$S$2:$S$5000,0)),"")</f>
        <v/>
      </c>
      <c r="Q51" s="93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93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97" t="str">
        <f>IFERROR(INDEX(EQA.Controllab_Dados!F$2:F$5000,MATCH(ROW()-4,EQA.Controllab_Dados!$S$2:$S$5000,0)),"")</f>
        <v/>
      </c>
      <c r="G52" s="98" t="str">
        <f>IFERROR(INDEX(EQA.Controllab_Dados!G$2:G$5000,MATCH(ROW()-4,EQA.Controllab_Dados!$S$2:$S$5000,0)),"")</f>
        <v/>
      </c>
      <c r="H52" s="98" t="str">
        <f>IFERROR(INDEX(EQA.Controllab_Dados!H$2:H$5000,MATCH(ROW()-4,EQA.Controllab_Dados!$S$2:$S$5000,0)),"")</f>
        <v/>
      </c>
      <c r="I52" s="99" t="str">
        <f>IFERROR(INDEX(EQA.Controllab_Dados!I$2:I$5000,MATCH(ROW()-4,EQA.Controllab_Dados!$S$2:$S$5000,0)),"")</f>
        <v/>
      </c>
      <c r="J52" s="97" t="str">
        <f>IFERROR(INDEX(EQA.Controllab_Dados!J$2:J$5000,MATCH(ROW()-4,EQA.Controllab_Dados!$S$2:$S$5000,0)),"")</f>
        <v/>
      </c>
      <c r="K52" s="9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93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97" t="str">
        <f>IFERROR(INDEX(EQA.Controllab_Dados!O$2:O$5000,MATCH(ROW()-4,EQA.Controllab_Dados!$S$2:$S$5000,0)),"")</f>
        <v/>
      </c>
      <c r="P52" s="97" t="str">
        <f>IFERROR(INDEX(EQA.Controllab_Dados!P$2:P$5000,MATCH(ROW()-4,EQA.Controllab_Dados!$S$2:$S$5000,0)),"")</f>
        <v/>
      </c>
      <c r="Q52" s="93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93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97" t="str">
        <f>IFERROR(INDEX(EQA.Controllab_Dados!F$2:F$5000,MATCH(ROW()-4,EQA.Controllab_Dados!$S$2:$S$5000,0)),"")</f>
        <v/>
      </c>
      <c r="G53" s="98" t="str">
        <f>IFERROR(INDEX(EQA.Controllab_Dados!G$2:G$5000,MATCH(ROW()-4,EQA.Controllab_Dados!$S$2:$S$5000,0)),"")</f>
        <v/>
      </c>
      <c r="H53" s="98" t="str">
        <f>IFERROR(INDEX(EQA.Controllab_Dados!H$2:H$5000,MATCH(ROW()-4,EQA.Controllab_Dados!$S$2:$S$5000,0)),"")</f>
        <v/>
      </c>
      <c r="I53" s="99" t="str">
        <f>IFERROR(INDEX(EQA.Controllab_Dados!I$2:I$5000,MATCH(ROW()-4,EQA.Controllab_Dados!$S$2:$S$5000,0)),"")</f>
        <v/>
      </c>
      <c r="J53" s="97" t="str">
        <f>IFERROR(INDEX(EQA.Controllab_Dados!J$2:J$5000,MATCH(ROW()-4,EQA.Controllab_Dados!$S$2:$S$5000,0)),"")</f>
        <v/>
      </c>
      <c r="K53" s="9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93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97" t="str">
        <f>IFERROR(INDEX(EQA.Controllab_Dados!O$2:O$5000,MATCH(ROW()-4,EQA.Controllab_Dados!$S$2:$S$5000,0)),"")</f>
        <v/>
      </c>
      <c r="P53" s="97" t="str">
        <f>IFERROR(INDEX(EQA.Controllab_Dados!P$2:P$5000,MATCH(ROW()-4,EQA.Controllab_Dados!$S$2:$S$5000,0)),"")</f>
        <v/>
      </c>
      <c r="Q53" s="93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93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97" t="str">
        <f>IFERROR(INDEX(EQA.Controllab_Dados!F$2:F$5000,MATCH(ROW()-4,EQA.Controllab_Dados!$S$2:$S$5000,0)),"")</f>
        <v/>
      </c>
      <c r="G54" s="98" t="str">
        <f>IFERROR(INDEX(EQA.Controllab_Dados!G$2:G$5000,MATCH(ROW()-4,EQA.Controllab_Dados!$S$2:$S$5000,0)),"")</f>
        <v/>
      </c>
      <c r="H54" s="98" t="str">
        <f>IFERROR(INDEX(EQA.Controllab_Dados!H$2:H$5000,MATCH(ROW()-4,EQA.Controllab_Dados!$S$2:$S$5000,0)),"")</f>
        <v/>
      </c>
      <c r="I54" s="99" t="str">
        <f>IFERROR(INDEX(EQA.Controllab_Dados!I$2:I$5000,MATCH(ROW()-4,EQA.Controllab_Dados!$S$2:$S$5000,0)),"")</f>
        <v/>
      </c>
      <c r="J54" s="97" t="str">
        <f>IFERROR(INDEX(EQA.Controllab_Dados!J$2:J$5000,MATCH(ROW()-4,EQA.Controllab_Dados!$S$2:$S$5000,0)),"")</f>
        <v/>
      </c>
      <c r="K54" s="9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93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97" t="str">
        <f>IFERROR(INDEX(EQA.Controllab_Dados!O$2:O$5000,MATCH(ROW()-4,EQA.Controllab_Dados!$S$2:$S$5000,0)),"")</f>
        <v/>
      </c>
      <c r="P54" s="97" t="str">
        <f>IFERROR(INDEX(EQA.Controllab_Dados!P$2:P$5000,MATCH(ROW()-4,EQA.Controllab_Dados!$S$2:$S$5000,0)),"")</f>
        <v/>
      </c>
      <c r="Q54" s="93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93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97" t="str">
        <f>IFERROR(INDEX(EQA.Controllab_Dados!F$2:F$5000,MATCH(ROW()-4,EQA.Controllab_Dados!$S$2:$S$5000,0)),"")</f>
        <v/>
      </c>
      <c r="G55" s="98" t="str">
        <f>IFERROR(INDEX(EQA.Controllab_Dados!G$2:G$5000,MATCH(ROW()-4,EQA.Controllab_Dados!$S$2:$S$5000,0)),"")</f>
        <v/>
      </c>
      <c r="H55" s="98" t="str">
        <f>IFERROR(INDEX(EQA.Controllab_Dados!H$2:H$5000,MATCH(ROW()-4,EQA.Controllab_Dados!$S$2:$S$5000,0)),"")</f>
        <v/>
      </c>
      <c r="I55" s="99" t="str">
        <f>IFERROR(INDEX(EQA.Controllab_Dados!I$2:I$5000,MATCH(ROW()-4,EQA.Controllab_Dados!$S$2:$S$5000,0)),"")</f>
        <v/>
      </c>
      <c r="J55" s="97" t="str">
        <f>IFERROR(INDEX(EQA.Controllab_Dados!J$2:J$5000,MATCH(ROW()-4,EQA.Controllab_Dados!$S$2:$S$5000,0)),"")</f>
        <v/>
      </c>
      <c r="K55" s="9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93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97" t="str">
        <f>IFERROR(INDEX(EQA.Controllab_Dados!O$2:O$5000,MATCH(ROW()-4,EQA.Controllab_Dados!$S$2:$S$5000,0)),"")</f>
        <v/>
      </c>
      <c r="P55" s="97" t="str">
        <f>IFERROR(INDEX(EQA.Controllab_Dados!P$2:P$5000,MATCH(ROW()-4,EQA.Controllab_Dados!$S$2:$S$5000,0)),"")</f>
        <v/>
      </c>
      <c r="Q55" s="93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93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97" t="str">
        <f>IFERROR(INDEX(EQA.Controllab_Dados!F$2:F$5000,MATCH(ROW()-4,EQA.Controllab_Dados!$S$2:$S$5000,0)),"")</f>
        <v/>
      </c>
      <c r="G56" s="98" t="str">
        <f>IFERROR(INDEX(EQA.Controllab_Dados!G$2:G$5000,MATCH(ROW()-4,EQA.Controllab_Dados!$S$2:$S$5000,0)),"")</f>
        <v/>
      </c>
      <c r="H56" s="98" t="str">
        <f>IFERROR(INDEX(EQA.Controllab_Dados!H$2:H$5000,MATCH(ROW()-4,EQA.Controllab_Dados!$S$2:$S$5000,0)),"")</f>
        <v/>
      </c>
      <c r="I56" s="99" t="str">
        <f>IFERROR(INDEX(EQA.Controllab_Dados!I$2:I$5000,MATCH(ROW()-4,EQA.Controllab_Dados!$S$2:$S$5000,0)),"")</f>
        <v/>
      </c>
      <c r="J56" s="97" t="str">
        <f>IFERROR(INDEX(EQA.Controllab_Dados!J$2:J$5000,MATCH(ROW()-4,EQA.Controllab_Dados!$S$2:$S$5000,0)),"")</f>
        <v/>
      </c>
      <c r="K56" s="9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93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97" t="str">
        <f>IFERROR(INDEX(EQA.Controllab_Dados!O$2:O$5000,MATCH(ROW()-4,EQA.Controllab_Dados!$S$2:$S$5000,0)),"")</f>
        <v/>
      </c>
      <c r="P56" s="97" t="str">
        <f>IFERROR(INDEX(EQA.Controllab_Dados!P$2:P$5000,MATCH(ROW()-4,EQA.Controllab_Dados!$S$2:$S$5000,0)),"")</f>
        <v/>
      </c>
      <c r="Q56" s="93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93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97" t="str">
        <f>IFERROR(INDEX(EQA.Controllab_Dados!F$2:F$5000,MATCH(ROW()-4,EQA.Controllab_Dados!$S$2:$S$5000,0)),"")</f>
        <v/>
      </c>
      <c r="G57" s="98" t="str">
        <f>IFERROR(INDEX(EQA.Controllab_Dados!G$2:G$5000,MATCH(ROW()-4,EQA.Controllab_Dados!$S$2:$S$5000,0)),"")</f>
        <v/>
      </c>
      <c r="H57" s="98" t="str">
        <f>IFERROR(INDEX(EQA.Controllab_Dados!H$2:H$5000,MATCH(ROW()-4,EQA.Controllab_Dados!$S$2:$S$5000,0)),"")</f>
        <v/>
      </c>
      <c r="I57" s="99" t="str">
        <f>IFERROR(INDEX(EQA.Controllab_Dados!I$2:I$5000,MATCH(ROW()-4,EQA.Controllab_Dados!$S$2:$S$5000,0)),"")</f>
        <v/>
      </c>
      <c r="J57" s="97" t="str">
        <f>IFERROR(INDEX(EQA.Controllab_Dados!J$2:J$5000,MATCH(ROW()-4,EQA.Controllab_Dados!$S$2:$S$5000,0)),"")</f>
        <v/>
      </c>
      <c r="K57" s="9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93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97" t="str">
        <f>IFERROR(INDEX(EQA.Controllab_Dados!O$2:O$5000,MATCH(ROW()-4,EQA.Controllab_Dados!$S$2:$S$5000,0)),"")</f>
        <v/>
      </c>
      <c r="P57" s="97" t="str">
        <f>IFERROR(INDEX(EQA.Controllab_Dados!P$2:P$5000,MATCH(ROW()-4,EQA.Controllab_Dados!$S$2:$S$5000,0)),"")</f>
        <v/>
      </c>
      <c r="Q57" s="93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93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97" t="str">
        <f>IFERROR(INDEX(EQA.Controllab_Dados!F$2:F$5000,MATCH(ROW()-4,EQA.Controllab_Dados!$S$2:$S$5000,0)),"")</f>
        <v/>
      </c>
      <c r="G58" s="98" t="str">
        <f>IFERROR(INDEX(EQA.Controllab_Dados!G$2:G$5000,MATCH(ROW()-4,EQA.Controllab_Dados!$S$2:$S$5000,0)),"")</f>
        <v/>
      </c>
      <c r="H58" s="98" t="str">
        <f>IFERROR(INDEX(EQA.Controllab_Dados!H$2:H$5000,MATCH(ROW()-4,EQA.Controllab_Dados!$S$2:$S$5000,0)),"")</f>
        <v/>
      </c>
      <c r="I58" s="99" t="str">
        <f>IFERROR(INDEX(EQA.Controllab_Dados!I$2:I$5000,MATCH(ROW()-4,EQA.Controllab_Dados!$S$2:$S$5000,0)),"")</f>
        <v/>
      </c>
      <c r="J58" s="97" t="str">
        <f>IFERROR(INDEX(EQA.Controllab_Dados!J$2:J$5000,MATCH(ROW()-4,EQA.Controllab_Dados!$S$2:$S$5000,0)),"")</f>
        <v/>
      </c>
      <c r="K58" s="9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93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97" t="str">
        <f>IFERROR(INDEX(EQA.Controllab_Dados!O$2:O$5000,MATCH(ROW()-4,EQA.Controllab_Dados!$S$2:$S$5000,0)),"")</f>
        <v/>
      </c>
      <c r="P58" s="97" t="str">
        <f>IFERROR(INDEX(EQA.Controllab_Dados!P$2:P$5000,MATCH(ROW()-4,EQA.Controllab_Dados!$S$2:$S$5000,0)),"")</f>
        <v/>
      </c>
      <c r="Q58" s="93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93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97" t="str">
        <f>IFERROR(INDEX(EQA.Controllab_Dados!F$2:F$5000,MATCH(ROW()-4,EQA.Controllab_Dados!$S$2:$S$5000,0)),"")</f>
        <v/>
      </c>
      <c r="G59" s="98" t="str">
        <f>IFERROR(INDEX(EQA.Controllab_Dados!G$2:G$5000,MATCH(ROW()-4,EQA.Controllab_Dados!$S$2:$S$5000,0)),"")</f>
        <v/>
      </c>
      <c r="H59" s="98" t="str">
        <f>IFERROR(INDEX(EQA.Controllab_Dados!H$2:H$5000,MATCH(ROW()-4,EQA.Controllab_Dados!$S$2:$S$5000,0)),"")</f>
        <v/>
      </c>
      <c r="I59" s="99" t="str">
        <f>IFERROR(INDEX(EQA.Controllab_Dados!I$2:I$5000,MATCH(ROW()-4,EQA.Controllab_Dados!$S$2:$S$5000,0)),"")</f>
        <v/>
      </c>
      <c r="J59" s="97" t="str">
        <f>IFERROR(INDEX(EQA.Controllab_Dados!J$2:J$5000,MATCH(ROW()-4,EQA.Controllab_Dados!$S$2:$S$5000,0)),"")</f>
        <v/>
      </c>
      <c r="K59" s="9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93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97" t="str">
        <f>IFERROR(INDEX(EQA.Controllab_Dados!O$2:O$5000,MATCH(ROW()-4,EQA.Controllab_Dados!$S$2:$S$5000,0)),"")</f>
        <v/>
      </c>
      <c r="P59" s="97" t="str">
        <f>IFERROR(INDEX(EQA.Controllab_Dados!P$2:P$5000,MATCH(ROW()-4,EQA.Controllab_Dados!$S$2:$S$5000,0)),"")</f>
        <v/>
      </c>
      <c r="Q59" s="93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93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97" t="str">
        <f>IFERROR(INDEX(EQA.Controllab_Dados!F$2:F$5000,MATCH(ROW()-4,EQA.Controllab_Dados!$S$2:$S$5000,0)),"")</f>
        <v/>
      </c>
      <c r="G60" s="98" t="str">
        <f>IFERROR(INDEX(EQA.Controllab_Dados!G$2:G$5000,MATCH(ROW()-4,EQA.Controllab_Dados!$S$2:$S$5000,0)),"")</f>
        <v/>
      </c>
      <c r="H60" s="98" t="str">
        <f>IFERROR(INDEX(EQA.Controllab_Dados!H$2:H$5000,MATCH(ROW()-4,EQA.Controllab_Dados!$S$2:$S$5000,0)),"")</f>
        <v/>
      </c>
      <c r="I60" s="99" t="str">
        <f>IFERROR(INDEX(EQA.Controllab_Dados!I$2:I$5000,MATCH(ROW()-4,EQA.Controllab_Dados!$S$2:$S$5000,0)),"")</f>
        <v/>
      </c>
      <c r="J60" s="97" t="str">
        <f>IFERROR(INDEX(EQA.Controllab_Dados!J$2:J$5000,MATCH(ROW()-4,EQA.Controllab_Dados!$S$2:$S$5000,0)),"")</f>
        <v/>
      </c>
      <c r="K60" s="9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93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97" t="str">
        <f>IFERROR(INDEX(EQA.Controllab_Dados!O$2:O$5000,MATCH(ROW()-4,EQA.Controllab_Dados!$S$2:$S$5000,0)),"")</f>
        <v/>
      </c>
      <c r="P60" s="97" t="str">
        <f>IFERROR(INDEX(EQA.Controllab_Dados!P$2:P$5000,MATCH(ROW()-4,EQA.Controllab_Dados!$S$2:$S$5000,0)),"")</f>
        <v/>
      </c>
      <c r="Q60" s="93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93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97" t="str">
        <f>IFERROR(INDEX(EQA.Controllab_Dados!F$2:F$5000,MATCH(ROW()-4,EQA.Controllab_Dados!$S$2:$S$5000,0)),"")</f>
        <v/>
      </c>
      <c r="G61" s="98" t="str">
        <f>IFERROR(INDEX(EQA.Controllab_Dados!G$2:G$5000,MATCH(ROW()-4,EQA.Controllab_Dados!$S$2:$S$5000,0)),"")</f>
        <v/>
      </c>
      <c r="H61" s="98" t="str">
        <f>IFERROR(INDEX(EQA.Controllab_Dados!H$2:H$5000,MATCH(ROW()-4,EQA.Controllab_Dados!$S$2:$S$5000,0)),"")</f>
        <v/>
      </c>
      <c r="I61" s="99" t="str">
        <f>IFERROR(INDEX(EQA.Controllab_Dados!I$2:I$5000,MATCH(ROW()-4,EQA.Controllab_Dados!$S$2:$S$5000,0)),"")</f>
        <v/>
      </c>
      <c r="J61" s="97" t="str">
        <f>IFERROR(INDEX(EQA.Controllab_Dados!J$2:J$5000,MATCH(ROW()-4,EQA.Controllab_Dados!$S$2:$S$5000,0)),"")</f>
        <v/>
      </c>
      <c r="K61" s="9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93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97" t="str">
        <f>IFERROR(INDEX(EQA.Controllab_Dados!O$2:O$5000,MATCH(ROW()-4,EQA.Controllab_Dados!$S$2:$S$5000,0)),"")</f>
        <v/>
      </c>
      <c r="P61" s="97" t="str">
        <f>IFERROR(INDEX(EQA.Controllab_Dados!P$2:P$5000,MATCH(ROW()-4,EQA.Controllab_Dados!$S$2:$S$5000,0)),"")</f>
        <v/>
      </c>
      <c r="Q61" s="93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93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97" t="str">
        <f>IFERROR(INDEX(EQA.Controllab_Dados!F$2:F$5000,MATCH(ROW()-4,EQA.Controllab_Dados!$S$2:$S$5000,0)),"")</f>
        <v/>
      </c>
      <c r="G62" s="98" t="str">
        <f>IFERROR(INDEX(EQA.Controllab_Dados!G$2:G$5000,MATCH(ROW()-4,EQA.Controllab_Dados!$S$2:$S$5000,0)),"")</f>
        <v/>
      </c>
      <c r="H62" s="98" t="str">
        <f>IFERROR(INDEX(EQA.Controllab_Dados!H$2:H$5000,MATCH(ROW()-4,EQA.Controllab_Dados!$S$2:$S$5000,0)),"")</f>
        <v/>
      </c>
      <c r="I62" s="99" t="str">
        <f>IFERROR(INDEX(EQA.Controllab_Dados!I$2:I$5000,MATCH(ROW()-4,EQA.Controllab_Dados!$S$2:$S$5000,0)),"")</f>
        <v/>
      </c>
      <c r="J62" s="97" t="str">
        <f>IFERROR(INDEX(EQA.Controllab_Dados!J$2:J$5000,MATCH(ROW()-4,EQA.Controllab_Dados!$S$2:$S$5000,0)),"")</f>
        <v/>
      </c>
      <c r="K62" s="9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93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97" t="str">
        <f>IFERROR(INDEX(EQA.Controllab_Dados!O$2:O$5000,MATCH(ROW()-4,EQA.Controllab_Dados!$S$2:$S$5000,0)),"")</f>
        <v/>
      </c>
      <c r="P62" s="97" t="str">
        <f>IFERROR(INDEX(EQA.Controllab_Dados!P$2:P$5000,MATCH(ROW()-4,EQA.Controllab_Dados!$S$2:$S$5000,0)),"")</f>
        <v/>
      </c>
      <c r="Q62" s="93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93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97" t="str">
        <f>IFERROR(INDEX(EQA.Controllab_Dados!F$2:F$5000,MATCH(ROW()-4,EQA.Controllab_Dados!$S$2:$S$5000,0)),"")</f>
        <v/>
      </c>
      <c r="G63" s="98" t="str">
        <f>IFERROR(INDEX(EQA.Controllab_Dados!G$2:G$5000,MATCH(ROW()-4,EQA.Controllab_Dados!$S$2:$S$5000,0)),"")</f>
        <v/>
      </c>
      <c r="H63" s="98" t="str">
        <f>IFERROR(INDEX(EQA.Controllab_Dados!H$2:H$5000,MATCH(ROW()-4,EQA.Controllab_Dados!$S$2:$S$5000,0)),"")</f>
        <v/>
      </c>
      <c r="I63" s="99" t="str">
        <f>IFERROR(INDEX(EQA.Controllab_Dados!I$2:I$5000,MATCH(ROW()-4,EQA.Controllab_Dados!$S$2:$S$5000,0)),"")</f>
        <v/>
      </c>
      <c r="J63" s="97" t="str">
        <f>IFERROR(INDEX(EQA.Controllab_Dados!J$2:J$5000,MATCH(ROW()-4,EQA.Controllab_Dados!$S$2:$S$5000,0)),"")</f>
        <v/>
      </c>
      <c r="K63" s="9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93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97" t="str">
        <f>IFERROR(INDEX(EQA.Controllab_Dados!O$2:O$5000,MATCH(ROW()-4,EQA.Controllab_Dados!$S$2:$S$5000,0)),"")</f>
        <v/>
      </c>
      <c r="P63" s="97" t="str">
        <f>IFERROR(INDEX(EQA.Controllab_Dados!P$2:P$5000,MATCH(ROW()-4,EQA.Controllab_Dados!$S$2:$S$5000,0)),"")</f>
        <v/>
      </c>
      <c r="Q63" s="93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93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97" t="str">
        <f>IFERROR(INDEX(EQA.Controllab_Dados!F$2:F$5000,MATCH(ROW()-4,EQA.Controllab_Dados!$S$2:$S$5000,0)),"")</f>
        <v/>
      </c>
      <c r="G64" s="98" t="str">
        <f>IFERROR(INDEX(EQA.Controllab_Dados!G$2:G$5000,MATCH(ROW()-4,EQA.Controllab_Dados!$S$2:$S$5000,0)),"")</f>
        <v/>
      </c>
      <c r="H64" s="98" t="str">
        <f>IFERROR(INDEX(EQA.Controllab_Dados!H$2:H$5000,MATCH(ROW()-4,EQA.Controllab_Dados!$S$2:$S$5000,0)),"")</f>
        <v/>
      </c>
      <c r="I64" s="99" t="str">
        <f>IFERROR(INDEX(EQA.Controllab_Dados!I$2:I$5000,MATCH(ROW()-4,EQA.Controllab_Dados!$S$2:$S$5000,0)),"")</f>
        <v/>
      </c>
      <c r="J64" s="97" t="str">
        <f>IFERROR(INDEX(EQA.Controllab_Dados!J$2:J$5000,MATCH(ROW()-4,EQA.Controllab_Dados!$S$2:$S$5000,0)),"")</f>
        <v/>
      </c>
      <c r="K64" s="9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93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97" t="str">
        <f>IFERROR(INDEX(EQA.Controllab_Dados!O$2:O$5000,MATCH(ROW()-4,EQA.Controllab_Dados!$S$2:$S$5000,0)),"")</f>
        <v/>
      </c>
      <c r="P64" s="97" t="str">
        <f>IFERROR(INDEX(EQA.Controllab_Dados!P$2:P$5000,MATCH(ROW()-4,EQA.Controllab_Dados!$S$2:$S$5000,0)),"")</f>
        <v/>
      </c>
      <c r="Q64" s="93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93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97" t="str">
        <f>IFERROR(INDEX(EQA.Controllab_Dados!F$2:F$5000,MATCH(ROW()-4,EQA.Controllab_Dados!$S$2:$S$5000,0)),"")</f>
        <v/>
      </c>
      <c r="G65" s="98" t="str">
        <f>IFERROR(INDEX(EQA.Controllab_Dados!G$2:G$5000,MATCH(ROW()-4,EQA.Controllab_Dados!$S$2:$S$5000,0)),"")</f>
        <v/>
      </c>
      <c r="H65" s="98" t="str">
        <f>IFERROR(INDEX(EQA.Controllab_Dados!H$2:H$5000,MATCH(ROW()-4,EQA.Controllab_Dados!$S$2:$S$5000,0)),"")</f>
        <v/>
      </c>
      <c r="I65" s="99" t="str">
        <f>IFERROR(INDEX(EQA.Controllab_Dados!I$2:I$5000,MATCH(ROW()-4,EQA.Controllab_Dados!$S$2:$S$5000,0)),"")</f>
        <v/>
      </c>
      <c r="J65" s="97" t="str">
        <f>IFERROR(INDEX(EQA.Controllab_Dados!J$2:J$5000,MATCH(ROW()-4,EQA.Controllab_Dados!$S$2:$S$5000,0)),"")</f>
        <v/>
      </c>
      <c r="K65" s="9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93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97" t="str">
        <f>IFERROR(INDEX(EQA.Controllab_Dados!O$2:O$5000,MATCH(ROW()-4,EQA.Controllab_Dados!$S$2:$S$5000,0)),"")</f>
        <v/>
      </c>
      <c r="P65" s="97" t="str">
        <f>IFERROR(INDEX(EQA.Controllab_Dados!P$2:P$5000,MATCH(ROW()-4,EQA.Controllab_Dados!$S$2:$S$5000,0)),"")</f>
        <v/>
      </c>
      <c r="Q65" s="93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93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97" t="str">
        <f>IFERROR(INDEX(EQA.Controllab_Dados!F$2:F$5000,MATCH(ROW()-4,EQA.Controllab_Dados!$S$2:$S$5000,0)),"")</f>
        <v/>
      </c>
      <c r="G66" s="98" t="str">
        <f>IFERROR(INDEX(EQA.Controllab_Dados!G$2:G$5000,MATCH(ROW()-4,EQA.Controllab_Dados!$S$2:$S$5000,0)),"")</f>
        <v/>
      </c>
      <c r="H66" s="98" t="str">
        <f>IFERROR(INDEX(EQA.Controllab_Dados!H$2:H$5000,MATCH(ROW()-4,EQA.Controllab_Dados!$S$2:$S$5000,0)),"")</f>
        <v/>
      </c>
      <c r="I66" s="99" t="str">
        <f>IFERROR(INDEX(EQA.Controllab_Dados!I$2:I$5000,MATCH(ROW()-4,EQA.Controllab_Dados!$S$2:$S$5000,0)),"")</f>
        <v/>
      </c>
      <c r="J66" s="97" t="str">
        <f>IFERROR(INDEX(EQA.Controllab_Dados!J$2:J$5000,MATCH(ROW()-4,EQA.Controllab_Dados!$S$2:$S$5000,0)),"")</f>
        <v/>
      </c>
      <c r="K66" s="9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93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97" t="str">
        <f>IFERROR(INDEX(EQA.Controllab_Dados!O$2:O$5000,MATCH(ROW()-4,EQA.Controllab_Dados!$S$2:$S$5000,0)),"")</f>
        <v/>
      </c>
      <c r="P66" s="97" t="str">
        <f>IFERROR(INDEX(EQA.Controllab_Dados!P$2:P$5000,MATCH(ROW()-4,EQA.Controllab_Dados!$S$2:$S$5000,0)),"")</f>
        <v/>
      </c>
      <c r="Q66" s="93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93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97" t="str">
        <f>IFERROR(INDEX(EQA.Controllab_Dados!F$2:F$5000,MATCH(ROW()-4,EQA.Controllab_Dados!$S$2:$S$5000,0)),"")</f>
        <v/>
      </c>
      <c r="G67" s="98" t="str">
        <f>IFERROR(INDEX(EQA.Controllab_Dados!G$2:G$5000,MATCH(ROW()-4,EQA.Controllab_Dados!$S$2:$S$5000,0)),"")</f>
        <v/>
      </c>
      <c r="H67" s="98" t="str">
        <f>IFERROR(INDEX(EQA.Controllab_Dados!H$2:H$5000,MATCH(ROW()-4,EQA.Controllab_Dados!$S$2:$S$5000,0)),"")</f>
        <v/>
      </c>
      <c r="I67" s="99" t="str">
        <f>IFERROR(INDEX(EQA.Controllab_Dados!I$2:I$5000,MATCH(ROW()-4,EQA.Controllab_Dados!$S$2:$S$5000,0)),"")</f>
        <v/>
      </c>
      <c r="J67" s="97" t="str">
        <f>IFERROR(INDEX(EQA.Controllab_Dados!J$2:J$5000,MATCH(ROW()-4,EQA.Controllab_Dados!$S$2:$S$5000,0)),"")</f>
        <v/>
      </c>
      <c r="K67" s="9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93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97" t="str">
        <f>IFERROR(INDEX(EQA.Controllab_Dados!O$2:O$5000,MATCH(ROW()-4,EQA.Controllab_Dados!$S$2:$S$5000,0)),"")</f>
        <v/>
      </c>
      <c r="P67" s="97" t="str">
        <f>IFERROR(INDEX(EQA.Controllab_Dados!P$2:P$5000,MATCH(ROW()-4,EQA.Controllab_Dados!$S$2:$S$5000,0)),"")</f>
        <v/>
      </c>
      <c r="Q67" s="93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93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97" t="str">
        <f>IFERROR(INDEX(EQA.Controllab_Dados!F$2:F$5000,MATCH(ROW()-4,EQA.Controllab_Dados!$S$2:$S$5000,0)),"")</f>
        <v/>
      </c>
      <c r="G68" s="98" t="str">
        <f>IFERROR(INDEX(EQA.Controllab_Dados!G$2:G$5000,MATCH(ROW()-4,EQA.Controllab_Dados!$S$2:$S$5000,0)),"")</f>
        <v/>
      </c>
      <c r="H68" s="98" t="str">
        <f>IFERROR(INDEX(EQA.Controllab_Dados!H$2:H$5000,MATCH(ROW()-4,EQA.Controllab_Dados!$S$2:$S$5000,0)),"")</f>
        <v/>
      </c>
      <c r="I68" s="99" t="str">
        <f>IFERROR(INDEX(EQA.Controllab_Dados!I$2:I$5000,MATCH(ROW()-4,EQA.Controllab_Dados!$S$2:$S$5000,0)),"")</f>
        <v/>
      </c>
      <c r="J68" s="97" t="str">
        <f>IFERROR(INDEX(EQA.Controllab_Dados!J$2:J$5000,MATCH(ROW()-4,EQA.Controllab_Dados!$S$2:$S$5000,0)),"")</f>
        <v/>
      </c>
      <c r="K68" s="9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93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97" t="str">
        <f>IFERROR(INDEX(EQA.Controllab_Dados!O$2:O$5000,MATCH(ROW()-4,EQA.Controllab_Dados!$S$2:$S$5000,0)),"")</f>
        <v/>
      </c>
      <c r="P68" s="97" t="str">
        <f>IFERROR(INDEX(EQA.Controllab_Dados!P$2:P$5000,MATCH(ROW()-4,EQA.Controllab_Dados!$S$2:$S$5000,0)),"")</f>
        <v/>
      </c>
      <c r="Q68" s="93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93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97" t="str">
        <f>IFERROR(INDEX(EQA.Controllab_Dados!F$2:F$5000,MATCH(ROW()-4,EQA.Controllab_Dados!$S$2:$S$5000,0)),"")</f>
        <v/>
      </c>
      <c r="G69" s="98" t="str">
        <f>IFERROR(INDEX(EQA.Controllab_Dados!G$2:G$5000,MATCH(ROW()-4,EQA.Controllab_Dados!$S$2:$S$5000,0)),"")</f>
        <v/>
      </c>
      <c r="H69" s="98" t="str">
        <f>IFERROR(INDEX(EQA.Controllab_Dados!H$2:H$5000,MATCH(ROW()-4,EQA.Controllab_Dados!$S$2:$S$5000,0)),"")</f>
        <v/>
      </c>
      <c r="I69" s="99" t="str">
        <f>IFERROR(INDEX(EQA.Controllab_Dados!I$2:I$5000,MATCH(ROW()-4,EQA.Controllab_Dados!$S$2:$S$5000,0)),"")</f>
        <v/>
      </c>
      <c r="J69" s="97" t="str">
        <f>IFERROR(INDEX(EQA.Controllab_Dados!J$2:J$5000,MATCH(ROW()-4,EQA.Controllab_Dados!$S$2:$S$5000,0)),"")</f>
        <v/>
      </c>
      <c r="K69" s="9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93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97" t="str">
        <f>IFERROR(INDEX(EQA.Controllab_Dados!O$2:O$5000,MATCH(ROW()-4,EQA.Controllab_Dados!$S$2:$S$5000,0)),"")</f>
        <v/>
      </c>
      <c r="P69" s="97" t="str">
        <f>IFERROR(INDEX(EQA.Controllab_Dados!P$2:P$5000,MATCH(ROW()-4,EQA.Controllab_Dados!$S$2:$S$5000,0)),"")</f>
        <v/>
      </c>
      <c r="Q69" s="93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93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97" t="str">
        <f>IFERROR(INDEX(EQA.Controllab_Dados!F$2:F$5000,MATCH(ROW()-4,EQA.Controllab_Dados!$S$2:$S$5000,0)),"")</f>
        <v/>
      </c>
      <c r="G70" s="98" t="str">
        <f>IFERROR(INDEX(EQA.Controllab_Dados!G$2:G$5000,MATCH(ROW()-4,EQA.Controllab_Dados!$S$2:$S$5000,0)),"")</f>
        <v/>
      </c>
      <c r="H70" s="98" t="str">
        <f>IFERROR(INDEX(EQA.Controllab_Dados!H$2:H$5000,MATCH(ROW()-4,EQA.Controllab_Dados!$S$2:$S$5000,0)),"")</f>
        <v/>
      </c>
      <c r="I70" s="99" t="str">
        <f>IFERROR(INDEX(EQA.Controllab_Dados!I$2:I$5000,MATCH(ROW()-4,EQA.Controllab_Dados!$S$2:$S$5000,0)),"")</f>
        <v/>
      </c>
      <c r="J70" s="97" t="str">
        <f>IFERROR(INDEX(EQA.Controllab_Dados!J$2:J$5000,MATCH(ROW()-4,EQA.Controllab_Dados!$S$2:$S$5000,0)),"")</f>
        <v/>
      </c>
      <c r="K70" s="9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93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97" t="str">
        <f>IFERROR(INDEX(EQA.Controllab_Dados!O$2:O$5000,MATCH(ROW()-4,EQA.Controllab_Dados!$S$2:$S$5000,0)),"")</f>
        <v/>
      </c>
      <c r="P70" s="97" t="str">
        <f>IFERROR(INDEX(EQA.Controllab_Dados!P$2:P$5000,MATCH(ROW()-4,EQA.Controllab_Dados!$S$2:$S$5000,0)),"")</f>
        <v/>
      </c>
      <c r="Q70" s="93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93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97" t="str">
        <f>IFERROR(INDEX(EQA.Controllab_Dados!F$2:F$5000,MATCH(ROW()-4,EQA.Controllab_Dados!$S$2:$S$5000,0)),"")</f>
        <v/>
      </c>
      <c r="G71" s="98" t="str">
        <f>IFERROR(INDEX(EQA.Controllab_Dados!G$2:G$5000,MATCH(ROW()-4,EQA.Controllab_Dados!$S$2:$S$5000,0)),"")</f>
        <v/>
      </c>
      <c r="H71" s="98" t="str">
        <f>IFERROR(INDEX(EQA.Controllab_Dados!H$2:H$5000,MATCH(ROW()-4,EQA.Controllab_Dados!$S$2:$S$5000,0)),"")</f>
        <v/>
      </c>
      <c r="I71" s="99" t="str">
        <f>IFERROR(INDEX(EQA.Controllab_Dados!I$2:I$5000,MATCH(ROW()-4,EQA.Controllab_Dados!$S$2:$S$5000,0)),"")</f>
        <v/>
      </c>
      <c r="J71" s="97" t="str">
        <f>IFERROR(INDEX(EQA.Controllab_Dados!J$2:J$5000,MATCH(ROW()-4,EQA.Controllab_Dados!$S$2:$S$5000,0)),"")</f>
        <v/>
      </c>
      <c r="K71" s="9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93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97" t="str">
        <f>IFERROR(INDEX(EQA.Controllab_Dados!O$2:O$5000,MATCH(ROW()-4,EQA.Controllab_Dados!$S$2:$S$5000,0)),"")</f>
        <v/>
      </c>
      <c r="P71" s="97" t="str">
        <f>IFERROR(INDEX(EQA.Controllab_Dados!P$2:P$5000,MATCH(ROW()-4,EQA.Controllab_Dados!$S$2:$S$5000,0)),"")</f>
        <v/>
      </c>
      <c r="Q71" s="93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93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97" t="str">
        <f>IFERROR(INDEX(EQA.Controllab_Dados!F$2:F$5000,MATCH(ROW()-4,EQA.Controllab_Dados!$S$2:$S$5000,0)),"")</f>
        <v/>
      </c>
      <c r="G72" s="98" t="str">
        <f>IFERROR(INDEX(EQA.Controllab_Dados!G$2:G$5000,MATCH(ROW()-4,EQA.Controllab_Dados!$S$2:$S$5000,0)),"")</f>
        <v/>
      </c>
      <c r="H72" s="98" t="str">
        <f>IFERROR(INDEX(EQA.Controllab_Dados!H$2:H$5000,MATCH(ROW()-4,EQA.Controllab_Dados!$S$2:$S$5000,0)),"")</f>
        <v/>
      </c>
      <c r="I72" s="99" t="str">
        <f>IFERROR(INDEX(EQA.Controllab_Dados!I$2:I$5000,MATCH(ROW()-4,EQA.Controllab_Dados!$S$2:$S$5000,0)),"")</f>
        <v/>
      </c>
      <c r="J72" s="97" t="str">
        <f>IFERROR(INDEX(EQA.Controllab_Dados!J$2:J$5000,MATCH(ROW()-4,EQA.Controllab_Dados!$S$2:$S$5000,0)),"")</f>
        <v/>
      </c>
      <c r="K72" s="9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93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97" t="str">
        <f>IFERROR(INDEX(EQA.Controllab_Dados!O$2:O$5000,MATCH(ROW()-4,EQA.Controllab_Dados!$S$2:$S$5000,0)),"")</f>
        <v/>
      </c>
      <c r="P72" s="97" t="str">
        <f>IFERROR(INDEX(EQA.Controllab_Dados!P$2:P$5000,MATCH(ROW()-4,EQA.Controllab_Dados!$S$2:$S$5000,0)),"")</f>
        <v/>
      </c>
      <c r="Q72" s="93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93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97" t="str">
        <f>IFERROR(INDEX(EQA.Controllab_Dados!F$2:F$5000,MATCH(ROW()-4,EQA.Controllab_Dados!$S$2:$S$5000,0)),"")</f>
        <v/>
      </c>
      <c r="G73" s="98" t="str">
        <f>IFERROR(INDEX(EQA.Controllab_Dados!G$2:G$5000,MATCH(ROW()-4,EQA.Controllab_Dados!$S$2:$S$5000,0)),"")</f>
        <v/>
      </c>
      <c r="H73" s="98" t="str">
        <f>IFERROR(INDEX(EQA.Controllab_Dados!H$2:H$5000,MATCH(ROW()-4,EQA.Controllab_Dados!$S$2:$S$5000,0)),"")</f>
        <v/>
      </c>
      <c r="I73" s="99" t="str">
        <f>IFERROR(INDEX(EQA.Controllab_Dados!I$2:I$5000,MATCH(ROW()-4,EQA.Controllab_Dados!$S$2:$S$5000,0)),"")</f>
        <v/>
      </c>
      <c r="J73" s="97" t="str">
        <f>IFERROR(INDEX(EQA.Controllab_Dados!J$2:J$5000,MATCH(ROW()-4,EQA.Controllab_Dados!$S$2:$S$5000,0)),"")</f>
        <v/>
      </c>
      <c r="K73" s="9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93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97" t="str">
        <f>IFERROR(INDEX(EQA.Controllab_Dados!O$2:O$5000,MATCH(ROW()-4,EQA.Controllab_Dados!$S$2:$S$5000,0)),"")</f>
        <v/>
      </c>
      <c r="P73" s="97" t="str">
        <f>IFERROR(INDEX(EQA.Controllab_Dados!P$2:P$5000,MATCH(ROW()-4,EQA.Controllab_Dados!$S$2:$S$5000,0)),"")</f>
        <v/>
      </c>
      <c r="Q73" s="93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93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97" t="str">
        <f>IFERROR(INDEX(EQA.Controllab_Dados!F$2:F$5000,MATCH(ROW()-4,EQA.Controllab_Dados!$S$2:$S$5000,0)),"")</f>
        <v/>
      </c>
      <c r="G74" s="98" t="str">
        <f>IFERROR(INDEX(EQA.Controllab_Dados!G$2:G$5000,MATCH(ROW()-4,EQA.Controllab_Dados!$S$2:$S$5000,0)),"")</f>
        <v/>
      </c>
      <c r="H74" s="98" t="str">
        <f>IFERROR(INDEX(EQA.Controllab_Dados!H$2:H$5000,MATCH(ROW()-4,EQA.Controllab_Dados!$S$2:$S$5000,0)),"")</f>
        <v/>
      </c>
      <c r="I74" s="99" t="str">
        <f>IFERROR(INDEX(EQA.Controllab_Dados!I$2:I$5000,MATCH(ROW()-4,EQA.Controllab_Dados!$S$2:$S$5000,0)),"")</f>
        <v/>
      </c>
      <c r="J74" s="97" t="str">
        <f>IFERROR(INDEX(EQA.Controllab_Dados!J$2:J$5000,MATCH(ROW()-4,EQA.Controllab_Dados!$S$2:$S$5000,0)),"")</f>
        <v/>
      </c>
      <c r="K74" s="9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93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97" t="str">
        <f>IFERROR(INDEX(EQA.Controllab_Dados!O$2:O$5000,MATCH(ROW()-4,EQA.Controllab_Dados!$S$2:$S$5000,0)),"")</f>
        <v/>
      </c>
      <c r="P74" s="97" t="str">
        <f>IFERROR(INDEX(EQA.Controllab_Dados!P$2:P$5000,MATCH(ROW()-4,EQA.Controllab_Dados!$S$2:$S$5000,0)),"")</f>
        <v/>
      </c>
      <c r="Q74" s="93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93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97" t="str">
        <f>IFERROR(INDEX(EQA.Controllab_Dados!F$2:F$5000,MATCH(ROW()-4,EQA.Controllab_Dados!$S$2:$S$5000,0)),"")</f>
        <v/>
      </c>
      <c r="G75" s="98" t="str">
        <f>IFERROR(INDEX(EQA.Controllab_Dados!G$2:G$5000,MATCH(ROW()-4,EQA.Controllab_Dados!$S$2:$S$5000,0)),"")</f>
        <v/>
      </c>
      <c r="H75" s="98" t="str">
        <f>IFERROR(INDEX(EQA.Controllab_Dados!H$2:H$5000,MATCH(ROW()-4,EQA.Controllab_Dados!$S$2:$S$5000,0)),"")</f>
        <v/>
      </c>
      <c r="I75" s="99" t="str">
        <f>IFERROR(INDEX(EQA.Controllab_Dados!I$2:I$5000,MATCH(ROW()-4,EQA.Controllab_Dados!$S$2:$S$5000,0)),"")</f>
        <v/>
      </c>
      <c r="J75" s="97" t="str">
        <f>IFERROR(INDEX(EQA.Controllab_Dados!J$2:J$5000,MATCH(ROW()-4,EQA.Controllab_Dados!$S$2:$S$5000,0)),"")</f>
        <v/>
      </c>
      <c r="K75" s="9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93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97" t="str">
        <f>IFERROR(INDEX(EQA.Controllab_Dados!O$2:O$5000,MATCH(ROW()-4,EQA.Controllab_Dados!$S$2:$S$5000,0)),"")</f>
        <v/>
      </c>
      <c r="P75" s="97" t="str">
        <f>IFERROR(INDEX(EQA.Controllab_Dados!P$2:P$5000,MATCH(ROW()-4,EQA.Controllab_Dados!$S$2:$S$5000,0)),"")</f>
        <v/>
      </c>
      <c r="Q75" s="93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93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97" t="str">
        <f>IFERROR(INDEX(EQA.Controllab_Dados!F$2:F$5000,MATCH(ROW()-4,EQA.Controllab_Dados!$S$2:$S$5000,0)),"")</f>
        <v/>
      </c>
      <c r="G76" s="98" t="str">
        <f>IFERROR(INDEX(EQA.Controllab_Dados!G$2:G$5000,MATCH(ROW()-4,EQA.Controllab_Dados!$S$2:$S$5000,0)),"")</f>
        <v/>
      </c>
      <c r="H76" s="98" t="str">
        <f>IFERROR(INDEX(EQA.Controllab_Dados!H$2:H$5000,MATCH(ROW()-4,EQA.Controllab_Dados!$S$2:$S$5000,0)),"")</f>
        <v/>
      </c>
      <c r="I76" s="99" t="str">
        <f>IFERROR(INDEX(EQA.Controllab_Dados!I$2:I$5000,MATCH(ROW()-4,EQA.Controllab_Dados!$S$2:$S$5000,0)),"")</f>
        <v/>
      </c>
      <c r="J76" s="97" t="str">
        <f>IFERROR(INDEX(EQA.Controllab_Dados!J$2:J$5000,MATCH(ROW()-4,EQA.Controllab_Dados!$S$2:$S$5000,0)),"")</f>
        <v/>
      </c>
      <c r="K76" s="9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93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97" t="str">
        <f>IFERROR(INDEX(EQA.Controllab_Dados!O$2:O$5000,MATCH(ROW()-4,EQA.Controllab_Dados!$S$2:$S$5000,0)),"")</f>
        <v/>
      </c>
      <c r="P76" s="97" t="str">
        <f>IFERROR(INDEX(EQA.Controllab_Dados!P$2:P$5000,MATCH(ROW()-4,EQA.Controllab_Dados!$S$2:$S$5000,0)),"")</f>
        <v/>
      </c>
      <c r="Q76" s="93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93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97" t="str">
        <f>IFERROR(INDEX(EQA.Controllab_Dados!F$2:F$5000,MATCH(ROW()-4,EQA.Controllab_Dados!$S$2:$S$5000,0)),"")</f>
        <v/>
      </c>
      <c r="G77" s="98" t="str">
        <f>IFERROR(INDEX(EQA.Controllab_Dados!G$2:G$5000,MATCH(ROW()-4,EQA.Controllab_Dados!$S$2:$S$5000,0)),"")</f>
        <v/>
      </c>
      <c r="H77" s="98" t="str">
        <f>IFERROR(INDEX(EQA.Controllab_Dados!H$2:H$5000,MATCH(ROW()-4,EQA.Controllab_Dados!$S$2:$S$5000,0)),"")</f>
        <v/>
      </c>
      <c r="I77" s="99" t="str">
        <f>IFERROR(INDEX(EQA.Controllab_Dados!I$2:I$5000,MATCH(ROW()-4,EQA.Controllab_Dados!$S$2:$S$5000,0)),"")</f>
        <v/>
      </c>
      <c r="J77" s="97" t="str">
        <f>IFERROR(INDEX(EQA.Controllab_Dados!J$2:J$5000,MATCH(ROW()-4,EQA.Controllab_Dados!$S$2:$S$5000,0)),"")</f>
        <v/>
      </c>
      <c r="K77" s="9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93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97" t="str">
        <f>IFERROR(INDEX(EQA.Controllab_Dados!O$2:O$5000,MATCH(ROW()-4,EQA.Controllab_Dados!$S$2:$S$5000,0)),"")</f>
        <v/>
      </c>
      <c r="P77" s="97" t="str">
        <f>IFERROR(INDEX(EQA.Controllab_Dados!P$2:P$5000,MATCH(ROW()-4,EQA.Controllab_Dados!$S$2:$S$5000,0)),"")</f>
        <v/>
      </c>
      <c r="Q77" s="93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93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97" t="str">
        <f>IFERROR(INDEX(EQA.Controllab_Dados!F$2:F$5000,MATCH(ROW()-4,EQA.Controllab_Dados!$S$2:$S$5000,0)),"")</f>
        <v/>
      </c>
      <c r="G78" s="98" t="str">
        <f>IFERROR(INDEX(EQA.Controllab_Dados!G$2:G$5000,MATCH(ROW()-4,EQA.Controllab_Dados!$S$2:$S$5000,0)),"")</f>
        <v/>
      </c>
      <c r="H78" s="98" t="str">
        <f>IFERROR(INDEX(EQA.Controllab_Dados!H$2:H$5000,MATCH(ROW()-4,EQA.Controllab_Dados!$S$2:$S$5000,0)),"")</f>
        <v/>
      </c>
      <c r="I78" s="99" t="str">
        <f>IFERROR(INDEX(EQA.Controllab_Dados!I$2:I$5000,MATCH(ROW()-4,EQA.Controllab_Dados!$S$2:$S$5000,0)),"")</f>
        <v/>
      </c>
      <c r="J78" s="97" t="str">
        <f>IFERROR(INDEX(EQA.Controllab_Dados!J$2:J$5000,MATCH(ROW()-4,EQA.Controllab_Dados!$S$2:$S$5000,0)),"")</f>
        <v/>
      </c>
      <c r="K78" s="9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93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97" t="str">
        <f>IFERROR(INDEX(EQA.Controllab_Dados!O$2:O$5000,MATCH(ROW()-4,EQA.Controllab_Dados!$S$2:$S$5000,0)),"")</f>
        <v/>
      </c>
      <c r="P78" s="97" t="str">
        <f>IFERROR(INDEX(EQA.Controllab_Dados!P$2:P$5000,MATCH(ROW()-4,EQA.Controllab_Dados!$S$2:$S$5000,0)),"")</f>
        <v/>
      </c>
      <c r="Q78" s="93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93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97" t="str">
        <f>IFERROR(INDEX(EQA.Controllab_Dados!F$2:F$5000,MATCH(ROW()-4,EQA.Controllab_Dados!$S$2:$S$5000,0)),"")</f>
        <v/>
      </c>
      <c r="G79" s="98" t="str">
        <f>IFERROR(INDEX(EQA.Controllab_Dados!G$2:G$5000,MATCH(ROW()-4,EQA.Controllab_Dados!$S$2:$S$5000,0)),"")</f>
        <v/>
      </c>
      <c r="H79" s="98" t="str">
        <f>IFERROR(INDEX(EQA.Controllab_Dados!H$2:H$5000,MATCH(ROW()-4,EQA.Controllab_Dados!$S$2:$S$5000,0)),"")</f>
        <v/>
      </c>
      <c r="I79" s="99" t="str">
        <f>IFERROR(INDEX(EQA.Controllab_Dados!I$2:I$5000,MATCH(ROW()-4,EQA.Controllab_Dados!$S$2:$S$5000,0)),"")</f>
        <v/>
      </c>
      <c r="J79" s="97" t="str">
        <f>IFERROR(INDEX(EQA.Controllab_Dados!J$2:J$5000,MATCH(ROW()-4,EQA.Controllab_Dados!$S$2:$S$5000,0)),"")</f>
        <v/>
      </c>
      <c r="K79" s="9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93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97" t="str">
        <f>IFERROR(INDEX(EQA.Controllab_Dados!O$2:O$5000,MATCH(ROW()-4,EQA.Controllab_Dados!$S$2:$S$5000,0)),"")</f>
        <v/>
      </c>
      <c r="P79" s="97" t="str">
        <f>IFERROR(INDEX(EQA.Controllab_Dados!P$2:P$5000,MATCH(ROW()-4,EQA.Controllab_Dados!$S$2:$S$5000,0)),"")</f>
        <v/>
      </c>
      <c r="Q79" s="93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93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97" t="str">
        <f>IFERROR(INDEX(EQA.Controllab_Dados!F$2:F$5000,MATCH(ROW()-4,EQA.Controllab_Dados!$S$2:$S$5000,0)),"")</f>
        <v/>
      </c>
      <c r="G80" s="98" t="str">
        <f>IFERROR(INDEX(EQA.Controllab_Dados!G$2:G$5000,MATCH(ROW()-4,EQA.Controllab_Dados!$S$2:$S$5000,0)),"")</f>
        <v/>
      </c>
      <c r="H80" s="98" t="str">
        <f>IFERROR(INDEX(EQA.Controllab_Dados!H$2:H$5000,MATCH(ROW()-4,EQA.Controllab_Dados!$S$2:$S$5000,0)),"")</f>
        <v/>
      </c>
      <c r="I80" s="99" t="str">
        <f>IFERROR(INDEX(EQA.Controllab_Dados!I$2:I$5000,MATCH(ROW()-4,EQA.Controllab_Dados!$S$2:$S$5000,0)),"")</f>
        <v/>
      </c>
      <c r="J80" s="97" t="str">
        <f>IFERROR(INDEX(EQA.Controllab_Dados!J$2:J$5000,MATCH(ROW()-4,EQA.Controllab_Dados!$S$2:$S$5000,0)),"")</f>
        <v/>
      </c>
      <c r="K80" s="9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93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97" t="str">
        <f>IFERROR(INDEX(EQA.Controllab_Dados!O$2:O$5000,MATCH(ROW()-4,EQA.Controllab_Dados!$S$2:$S$5000,0)),"")</f>
        <v/>
      </c>
      <c r="P80" s="97" t="str">
        <f>IFERROR(INDEX(EQA.Controllab_Dados!P$2:P$5000,MATCH(ROW()-4,EQA.Controllab_Dados!$S$2:$S$5000,0)),"")</f>
        <v/>
      </c>
      <c r="Q80" s="93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93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97" t="str">
        <f>IFERROR(INDEX(EQA.Controllab_Dados!F$2:F$5000,MATCH(ROW()-4,EQA.Controllab_Dados!$S$2:$S$5000,0)),"")</f>
        <v/>
      </c>
      <c r="G81" s="98" t="str">
        <f>IFERROR(INDEX(EQA.Controllab_Dados!G$2:G$5000,MATCH(ROW()-4,EQA.Controllab_Dados!$S$2:$S$5000,0)),"")</f>
        <v/>
      </c>
      <c r="H81" s="98" t="str">
        <f>IFERROR(INDEX(EQA.Controllab_Dados!H$2:H$5000,MATCH(ROW()-4,EQA.Controllab_Dados!$S$2:$S$5000,0)),"")</f>
        <v/>
      </c>
      <c r="I81" s="99" t="str">
        <f>IFERROR(INDEX(EQA.Controllab_Dados!I$2:I$5000,MATCH(ROW()-4,EQA.Controllab_Dados!$S$2:$S$5000,0)),"")</f>
        <v/>
      </c>
      <c r="J81" s="97" t="str">
        <f>IFERROR(INDEX(EQA.Controllab_Dados!J$2:J$5000,MATCH(ROW()-4,EQA.Controllab_Dados!$S$2:$S$5000,0)),"")</f>
        <v/>
      </c>
      <c r="K81" s="9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93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97" t="str">
        <f>IFERROR(INDEX(EQA.Controllab_Dados!O$2:O$5000,MATCH(ROW()-4,EQA.Controllab_Dados!$S$2:$S$5000,0)),"")</f>
        <v/>
      </c>
      <c r="P81" s="97" t="str">
        <f>IFERROR(INDEX(EQA.Controllab_Dados!P$2:P$5000,MATCH(ROW()-4,EQA.Controllab_Dados!$S$2:$S$5000,0)),"")</f>
        <v/>
      </c>
      <c r="Q81" s="93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93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97" t="str">
        <f>IFERROR(INDEX(EQA.Controllab_Dados!F$2:F$5000,MATCH(ROW()-4,EQA.Controllab_Dados!$S$2:$S$5000,0)),"")</f>
        <v/>
      </c>
      <c r="G82" s="98" t="str">
        <f>IFERROR(INDEX(EQA.Controllab_Dados!G$2:G$5000,MATCH(ROW()-4,EQA.Controllab_Dados!$S$2:$S$5000,0)),"")</f>
        <v/>
      </c>
      <c r="H82" s="98" t="str">
        <f>IFERROR(INDEX(EQA.Controllab_Dados!H$2:H$5000,MATCH(ROW()-4,EQA.Controllab_Dados!$S$2:$S$5000,0)),"")</f>
        <v/>
      </c>
      <c r="I82" s="99" t="str">
        <f>IFERROR(INDEX(EQA.Controllab_Dados!I$2:I$5000,MATCH(ROW()-4,EQA.Controllab_Dados!$S$2:$S$5000,0)),"")</f>
        <v/>
      </c>
      <c r="J82" s="97" t="str">
        <f>IFERROR(INDEX(EQA.Controllab_Dados!J$2:J$5000,MATCH(ROW()-4,EQA.Controllab_Dados!$S$2:$S$5000,0)),"")</f>
        <v/>
      </c>
      <c r="K82" s="9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93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97" t="str">
        <f>IFERROR(INDEX(EQA.Controllab_Dados!O$2:O$5000,MATCH(ROW()-4,EQA.Controllab_Dados!$S$2:$S$5000,0)),"")</f>
        <v/>
      </c>
      <c r="P82" s="97" t="str">
        <f>IFERROR(INDEX(EQA.Controllab_Dados!P$2:P$5000,MATCH(ROW()-4,EQA.Controllab_Dados!$S$2:$S$5000,0)),"")</f>
        <v/>
      </c>
      <c r="Q82" s="93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93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97" t="str">
        <f>IFERROR(INDEX(EQA.Controllab_Dados!F$2:F$5000,MATCH(ROW()-4,EQA.Controllab_Dados!$S$2:$S$5000,0)),"")</f>
        <v/>
      </c>
      <c r="G83" s="98" t="str">
        <f>IFERROR(INDEX(EQA.Controllab_Dados!G$2:G$5000,MATCH(ROW()-4,EQA.Controllab_Dados!$S$2:$S$5000,0)),"")</f>
        <v/>
      </c>
      <c r="H83" s="98" t="str">
        <f>IFERROR(INDEX(EQA.Controllab_Dados!H$2:H$5000,MATCH(ROW()-4,EQA.Controllab_Dados!$S$2:$S$5000,0)),"")</f>
        <v/>
      </c>
      <c r="I83" s="99" t="str">
        <f>IFERROR(INDEX(EQA.Controllab_Dados!I$2:I$5000,MATCH(ROW()-4,EQA.Controllab_Dados!$S$2:$S$5000,0)),"")</f>
        <v/>
      </c>
      <c r="J83" s="97" t="str">
        <f>IFERROR(INDEX(EQA.Controllab_Dados!J$2:J$5000,MATCH(ROW()-4,EQA.Controllab_Dados!$S$2:$S$5000,0)),"")</f>
        <v/>
      </c>
      <c r="K83" s="9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93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97" t="str">
        <f>IFERROR(INDEX(EQA.Controllab_Dados!O$2:O$5000,MATCH(ROW()-4,EQA.Controllab_Dados!$S$2:$S$5000,0)),"")</f>
        <v/>
      </c>
      <c r="P83" s="97" t="str">
        <f>IFERROR(INDEX(EQA.Controllab_Dados!P$2:P$5000,MATCH(ROW()-4,EQA.Controllab_Dados!$S$2:$S$5000,0)),"")</f>
        <v/>
      </c>
      <c r="Q83" s="93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93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97" t="str">
        <f>IFERROR(INDEX(EQA.Controllab_Dados!F$2:F$5000,MATCH(ROW()-4,EQA.Controllab_Dados!$S$2:$S$5000,0)),"")</f>
        <v/>
      </c>
      <c r="G84" s="98" t="str">
        <f>IFERROR(INDEX(EQA.Controllab_Dados!G$2:G$5000,MATCH(ROW()-4,EQA.Controllab_Dados!$S$2:$S$5000,0)),"")</f>
        <v/>
      </c>
      <c r="H84" s="98" t="str">
        <f>IFERROR(INDEX(EQA.Controllab_Dados!H$2:H$5000,MATCH(ROW()-4,EQA.Controllab_Dados!$S$2:$S$5000,0)),"")</f>
        <v/>
      </c>
      <c r="I84" s="99" t="str">
        <f>IFERROR(INDEX(EQA.Controllab_Dados!I$2:I$5000,MATCH(ROW()-4,EQA.Controllab_Dados!$S$2:$S$5000,0)),"")</f>
        <v/>
      </c>
      <c r="J84" s="97" t="str">
        <f>IFERROR(INDEX(EQA.Controllab_Dados!J$2:J$5000,MATCH(ROW()-4,EQA.Controllab_Dados!$S$2:$S$5000,0)),"")</f>
        <v/>
      </c>
      <c r="K84" s="9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93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97" t="str">
        <f>IFERROR(INDEX(EQA.Controllab_Dados!O$2:O$5000,MATCH(ROW()-4,EQA.Controllab_Dados!$S$2:$S$5000,0)),"")</f>
        <v/>
      </c>
      <c r="P84" s="97" t="str">
        <f>IFERROR(INDEX(EQA.Controllab_Dados!P$2:P$5000,MATCH(ROW()-4,EQA.Controllab_Dados!$S$2:$S$5000,0)),"")</f>
        <v/>
      </c>
      <c r="Q84" s="93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93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97" t="str">
        <f>IFERROR(INDEX(EQA.Controllab_Dados!F$2:F$5000,MATCH(ROW()-4,EQA.Controllab_Dados!$S$2:$S$5000,0)),"")</f>
        <v/>
      </c>
      <c r="G85" s="98" t="str">
        <f>IFERROR(INDEX(EQA.Controllab_Dados!G$2:G$5000,MATCH(ROW()-4,EQA.Controllab_Dados!$S$2:$S$5000,0)),"")</f>
        <v/>
      </c>
      <c r="H85" s="98" t="str">
        <f>IFERROR(INDEX(EQA.Controllab_Dados!H$2:H$5000,MATCH(ROW()-4,EQA.Controllab_Dados!$S$2:$S$5000,0)),"")</f>
        <v/>
      </c>
      <c r="I85" s="99" t="str">
        <f>IFERROR(INDEX(EQA.Controllab_Dados!I$2:I$5000,MATCH(ROW()-4,EQA.Controllab_Dados!$S$2:$S$5000,0)),"")</f>
        <v/>
      </c>
      <c r="J85" s="97" t="str">
        <f>IFERROR(INDEX(EQA.Controllab_Dados!J$2:J$5000,MATCH(ROW()-4,EQA.Controllab_Dados!$S$2:$S$5000,0)),"")</f>
        <v/>
      </c>
      <c r="K85" s="9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93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97" t="str">
        <f>IFERROR(INDEX(EQA.Controllab_Dados!O$2:O$5000,MATCH(ROW()-4,EQA.Controllab_Dados!$S$2:$S$5000,0)),"")</f>
        <v/>
      </c>
      <c r="P85" s="97" t="str">
        <f>IFERROR(INDEX(EQA.Controllab_Dados!P$2:P$5000,MATCH(ROW()-4,EQA.Controllab_Dados!$S$2:$S$5000,0)),"")</f>
        <v/>
      </c>
      <c r="Q85" s="93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93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97" t="str">
        <f>IFERROR(INDEX(EQA.Controllab_Dados!F$2:F$5000,MATCH(ROW()-4,EQA.Controllab_Dados!$S$2:$S$5000,0)),"")</f>
        <v/>
      </c>
      <c r="G86" s="98" t="str">
        <f>IFERROR(INDEX(EQA.Controllab_Dados!G$2:G$5000,MATCH(ROW()-4,EQA.Controllab_Dados!$S$2:$S$5000,0)),"")</f>
        <v/>
      </c>
      <c r="H86" s="98" t="str">
        <f>IFERROR(INDEX(EQA.Controllab_Dados!H$2:H$5000,MATCH(ROW()-4,EQA.Controllab_Dados!$S$2:$S$5000,0)),"")</f>
        <v/>
      </c>
      <c r="I86" s="99" t="str">
        <f>IFERROR(INDEX(EQA.Controllab_Dados!I$2:I$5000,MATCH(ROW()-4,EQA.Controllab_Dados!$S$2:$S$5000,0)),"")</f>
        <v/>
      </c>
      <c r="J86" s="97" t="str">
        <f>IFERROR(INDEX(EQA.Controllab_Dados!J$2:J$5000,MATCH(ROW()-4,EQA.Controllab_Dados!$S$2:$S$5000,0)),"")</f>
        <v/>
      </c>
      <c r="K86" s="9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93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97" t="str">
        <f>IFERROR(INDEX(EQA.Controllab_Dados!O$2:O$5000,MATCH(ROW()-4,EQA.Controllab_Dados!$S$2:$S$5000,0)),"")</f>
        <v/>
      </c>
      <c r="P86" s="97" t="str">
        <f>IFERROR(INDEX(EQA.Controllab_Dados!P$2:P$5000,MATCH(ROW()-4,EQA.Controllab_Dados!$S$2:$S$5000,0)),"")</f>
        <v/>
      </c>
      <c r="Q86" s="93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93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97" t="str">
        <f>IFERROR(INDEX(EQA.Controllab_Dados!F$2:F$5000,MATCH(ROW()-4,EQA.Controllab_Dados!$S$2:$S$5000,0)),"")</f>
        <v/>
      </c>
      <c r="G87" s="98" t="str">
        <f>IFERROR(INDEX(EQA.Controllab_Dados!G$2:G$5000,MATCH(ROW()-4,EQA.Controllab_Dados!$S$2:$S$5000,0)),"")</f>
        <v/>
      </c>
      <c r="H87" s="98" t="str">
        <f>IFERROR(INDEX(EQA.Controllab_Dados!H$2:H$5000,MATCH(ROW()-4,EQA.Controllab_Dados!$S$2:$S$5000,0)),"")</f>
        <v/>
      </c>
      <c r="I87" s="99" t="str">
        <f>IFERROR(INDEX(EQA.Controllab_Dados!I$2:I$5000,MATCH(ROW()-4,EQA.Controllab_Dados!$S$2:$S$5000,0)),"")</f>
        <v/>
      </c>
      <c r="J87" s="97" t="str">
        <f>IFERROR(INDEX(EQA.Controllab_Dados!J$2:J$5000,MATCH(ROW()-4,EQA.Controllab_Dados!$S$2:$S$5000,0)),"")</f>
        <v/>
      </c>
      <c r="K87" s="9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93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97" t="str">
        <f>IFERROR(INDEX(EQA.Controllab_Dados!O$2:O$5000,MATCH(ROW()-4,EQA.Controllab_Dados!$S$2:$S$5000,0)),"")</f>
        <v/>
      </c>
      <c r="P87" s="97" t="str">
        <f>IFERROR(INDEX(EQA.Controllab_Dados!P$2:P$5000,MATCH(ROW()-4,EQA.Controllab_Dados!$S$2:$S$5000,0)),"")</f>
        <v/>
      </c>
      <c r="Q87" s="93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93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97" t="str">
        <f>IFERROR(INDEX(EQA.Controllab_Dados!F$2:F$5000,MATCH(ROW()-4,EQA.Controllab_Dados!$S$2:$S$5000,0)),"")</f>
        <v/>
      </c>
      <c r="G88" s="98" t="str">
        <f>IFERROR(INDEX(EQA.Controllab_Dados!G$2:G$5000,MATCH(ROW()-4,EQA.Controllab_Dados!$S$2:$S$5000,0)),"")</f>
        <v/>
      </c>
      <c r="H88" s="98" t="str">
        <f>IFERROR(INDEX(EQA.Controllab_Dados!H$2:H$5000,MATCH(ROW()-4,EQA.Controllab_Dados!$S$2:$S$5000,0)),"")</f>
        <v/>
      </c>
      <c r="I88" s="99" t="str">
        <f>IFERROR(INDEX(EQA.Controllab_Dados!I$2:I$5000,MATCH(ROW()-4,EQA.Controllab_Dados!$S$2:$S$5000,0)),"")</f>
        <v/>
      </c>
      <c r="J88" s="97" t="str">
        <f>IFERROR(INDEX(EQA.Controllab_Dados!J$2:J$5000,MATCH(ROW()-4,EQA.Controllab_Dados!$S$2:$S$5000,0)),"")</f>
        <v/>
      </c>
      <c r="K88" s="9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93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97" t="str">
        <f>IFERROR(INDEX(EQA.Controllab_Dados!O$2:O$5000,MATCH(ROW()-4,EQA.Controllab_Dados!$S$2:$S$5000,0)),"")</f>
        <v/>
      </c>
      <c r="P88" s="97" t="str">
        <f>IFERROR(INDEX(EQA.Controllab_Dados!P$2:P$5000,MATCH(ROW()-4,EQA.Controllab_Dados!$S$2:$S$5000,0)),"")</f>
        <v/>
      </c>
      <c r="Q88" s="93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93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97" t="str">
        <f>IFERROR(INDEX(EQA.Controllab_Dados!F$2:F$5000,MATCH(ROW()-4,EQA.Controllab_Dados!$S$2:$S$5000,0)),"")</f>
        <v/>
      </c>
      <c r="G89" s="98" t="str">
        <f>IFERROR(INDEX(EQA.Controllab_Dados!G$2:G$5000,MATCH(ROW()-4,EQA.Controllab_Dados!$S$2:$S$5000,0)),"")</f>
        <v/>
      </c>
      <c r="H89" s="98" t="str">
        <f>IFERROR(INDEX(EQA.Controllab_Dados!H$2:H$5000,MATCH(ROW()-4,EQA.Controllab_Dados!$S$2:$S$5000,0)),"")</f>
        <v/>
      </c>
      <c r="I89" s="99" t="str">
        <f>IFERROR(INDEX(EQA.Controllab_Dados!I$2:I$5000,MATCH(ROW()-4,EQA.Controllab_Dados!$S$2:$S$5000,0)),"")</f>
        <v/>
      </c>
      <c r="J89" s="97" t="str">
        <f>IFERROR(INDEX(EQA.Controllab_Dados!J$2:J$5000,MATCH(ROW()-4,EQA.Controllab_Dados!$S$2:$S$5000,0)),"")</f>
        <v/>
      </c>
      <c r="K89" s="9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93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97" t="str">
        <f>IFERROR(INDEX(EQA.Controllab_Dados!O$2:O$5000,MATCH(ROW()-4,EQA.Controllab_Dados!$S$2:$S$5000,0)),"")</f>
        <v/>
      </c>
      <c r="P89" s="97" t="str">
        <f>IFERROR(INDEX(EQA.Controllab_Dados!P$2:P$5000,MATCH(ROW()-4,EQA.Controllab_Dados!$S$2:$S$5000,0)),"")</f>
        <v/>
      </c>
      <c r="Q89" s="93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93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97" t="str">
        <f>IFERROR(INDEX(EQA.Controllab_Dados!F$2:F$5000,MATCH(ROW()-4,EQA.Controllab_Dados!$S$2:$S$5000,0)),"")</f>
        <v/>
      </c>
      <c r="G90" s="98" t="str">
        <f>IFERROR(INDEX(EQA.Controllab_Dados!G$2:G$5000,MATCH(ROW()-4,EQA.Controllab_Dados!$S$2:$S$5000,0)),"")</f>
        <v/>
      </c>
      <c r="H90" s="98" t="str">
        <f>IFERROR(INDEX(EQA.Controllab_Dados!H$2:H$5000,MATCH(ROW()-4,EQA.Controllab_Dados!$S$2:$S$5000,0)),"")</f>
        <v/>
      </c>
      <c r="I90" s="99" t="str">
        <f>IFERROR(INDEX(EQA.Controllab_Dados!I$2:I$5000,MATCH(ROW()-4,EQA.Controllab_Dados!$S$2:$S$5000,0)),"")</f>
        <v/>
      </c>
      <c r="J90" s="97" t="str">
        <f>IFERROR(INDEX(EQA.Controllab_Dados!J$2:J$5000,MATCH(ROW()-4,EQA.Controllab_Dados!$S$2:$S$5000,0)),"")</f>
        <v/>
      </c>
      <c r="K90" s="9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93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97" t="str">
        <f>IFERROR(INDEX(EQA.Controllab_Dados!O$2:O$5000,MATCH(ROW()-4,EQA.Controllab_Dados!$S$2:$S$5000,0)),"")</f>
        <v/>
      </c>
      <c r="P90" s="97" t="str">
        <f>IFERROR(INDEX(EQA.Controllab_Dados!P$2:P$5000,MATCH(ROW()-4,EQA.Controllab_Dados!$S$2:$S$5000,0)),"")</f>
        <v/>
      </c>
      <c r="Q90" s="93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93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97" t="str">
        <f>IFERROR(INDEX(EQA.Controllab_Dados!F$2:F$5000,MATCH(ROW()-4,EQA.Controllab_Dados!$S$2:$S$5000,0)),"")</f>
        <v/>
      </c>
      <c r="G91" s="98" t="str">
        <f>IFERROR(INDEX(EQA.Controllab_Dados!G$2:G$5000,MATCH(ROW()-4,EQA.Controllab_Dados!$S$2:$S$5000,0)),"")</f>
        <v/>
      </c>
      <c r="H91" s="98" t="str">
        <f>IFERROR(INDEX(EQA.Controllab_Dados!H$2:H$5000,MATCH(ROW()-4,EQA.Controllab_Dados!$S$2:$S$5000,0)),"")</f>
        <v/>
      </c>
      <c r="I91" s="99" t="str">
        <f>IFERROR(INDEX(EQA.Controllab_Dados!I$2:I$5000,MATCH(ROW()-4,EQA.Controllab_Dados!$S$2:$S$5000,0)),"")</f>
        <v/>
      </c>
      <c r="J91" s="97" t="str">
        <f>IFERROR(INDEX(EQA.Controllab_Dados!J$2:J$5000,MATCH(ROW()-4,EQA.Controllab_Dados!$S$2:$S$5000,0)),"")</f>
        <v/>
      </c>
      <c r="K91" s="9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93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97" t="str">
        <f>IFERROR(INDEX(EQA.Controllab_Dados!O$2:O$5000,MATCH(ROW()-4,EQA.Controllab_Dados!$S$2:$S$5000,0)),"")</f>
        <v/>
      </c>
      <c r="P91" s="97" t="str">
        <f>IFERROR(INDEX(EQA.Controllab_Dados!P$2:P$5000,MATCH(ROW()-4,EQA.Controllab_Dados!$S$2:$S$5000,0)),"")</f>
        <v/>
      </c>
      <c r="Q91" s="93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93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97" t="str">
        <f>IFERROR(INDEX(EQA.Controllab_Dados!F$2:F$5000,MATCH(ROW()-4,EQA.Controllab_Dados!$S$2:$S$5000,0)),"")</f>
        <v/>
      </c>
      <c r="G92" s="98" t="str">
        <f>IFERROR(INDEX(EQA.Controllab_Dados!G$2:G$5000,MATCH(ROW()-4,EQA.Controllab_Dados!$S$2:$S$5000,0)),"")</f>
        <v/>
      </c>
      <c r="H92" s="98" t="str">
        <f>IFERROR(INDEX(EQA.Controllab_Dados!H$2:H$5000,MATCH(ROW()-4,EQA.Controllab_Dados!$S$2:$S$5000,0)),"")</f>
        <v/>
      </c>
      <c r="I92" s="99" t="str">
        <f>IFERROR(INDEX(EQA.Controllab_Dados!I$2:I$5000,MATCH(ROW()-4,EQA.Controllab_Dados!$S$2:$S$5000,0)),"")</f>
        <v/>
      </c>
      <c r="J92" s="97" t="str">
        <f>IFERROR(INDEX(EQA.Controllab_Dados!J$2:J$5000,MATCH(ROW()-4,EQA.Controllab_Dados!$S$2:$S$5000,0)),"")</f>
        <v/>
      </c>
      <c r="K92" s="9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93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97" t="str">
        <f>IFERROR(INDEX(EQA.Controllab_Dados!O$2:O$5000,MATCH(ROW()-4,EQA.Controllab_Dados!$S$2:$S$5000,0)),"")</f>
        <v/>
      </c>
      <c r="P92" s="97" t="str">
        <f>IFERROR(INDEX(EQA.Controllab_Dados!P$2:P$5000,MATCH(ROW()-4,EQA.Controllab_Dados!$S$2:$S$5000,0)),"")</f>
        <v/>
      </c>
      <c r="Q92" s="93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93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97" t="str">
        <f>IFERROR(INDEX(EQA.Controllab_Dados!F$2:F$5000,MATCH(ROW()-4,EQA.Controllab_Dados!$S$2:$S$5000,0)),"")</f>
        <v/>
      </c>
      <c r="G93" s="98" t="str">
        <f>IFERROR(INDEX(EQA.Controllab_Dados!G$2:G$5000,MATCH(ROW()-4,EQA.Controllab_Dados!$S$2:$S$5000,0)),"")</f>
        <v/>
      </c>
      <c r="H93" s="98" t="str">
        <f>IFERROR(INDEX(EQA.Controllab_Dados!H$2:H$5000,MATCH(ROW()-4,EQA.Controllab_Dados!$S$2:$S$5000,0)),"")</f>
        <v/>
      </c>
      <c r="I93" s="99" t="str">
        <f>IFERROR(INDEX(EQA.Controllab_Dados!I$2:I$5000,MATCH(ROW()-4,EQA.Controllab_Dados!$S$2:$S$5000,0)),"")</f>
        <v/>
      </c>
      <c r="J93" s="97" t="str">
        <f>IFERROR(INDEX(EQA.Controllab_Dados!J$2:J$5000,MATCH(ROW()-4,EQA.Controllab_Dados!$S$2:$S$5000,0)),"")</f>
        <v/>
      </c>
      <c r="K93" s="9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93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97" t="str">
        <f>IFERROR(INDEX(EQA.Controllab_Dados!O$2:O$5000,MATCH(ROW()-4,EQA.Controllab_Dados!$S$2:$S$5000,0)),"")</f>
        <v/>
      </c>
      <c r="P93" s="97" t="str">
        <f>IFERROR(INDEX(EQA.Controllab_Dados!P$2:P$5000,MATCH(ROW()-4,EQA.Controllab_Dados!$S$2:$S$5000,0)),"")</f>
        <v/>
      </c>
      <c r="Q93" s="93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93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97" t="str">
        <f>IFERROR(INDEX(EQA.Controllab_Dados!F$2:F$5000,MATCH(ROW()-4,EQA.Controllab_Dados!$S$2:$S$5000,0)),"")</f>
        <v/>
      </c>
      <c r="G94" s="98" t="str">
        <f>IFERROR(INDEX(EQA.Controllab_Dados!G$2:G$5000,MATCH(ROW()-4,EQA.Controllab_Dados!$S$2:$S$5000,0)),"")</f>
        <v/>
      </c>
      <c r="H94" s="98" t="str">
        <f>IFERROR(INDEX(EQA.Controllab_Dados!H$2:H$5000,MATCH(ROW()-4,EQA.Controllab_Dados!$S$2:$S$5000,0)),"")</f>
        <v/>
      </c>
      <c r="I94" s="99" t="str">
        <f>IFERROR(INDEX(EQA.Controllab_Dados!I$2:I$5000,MATCH(ROW()-4,EQA.Controllab_Dados!$S$2:$S$5000,0)),"")</f>
        <v/>
      </c>
      <c r="J94" s="97" t="str">
        <f>IFERROR(INDEX(EQA.Controllab_Dados!J$2:J$5000,MATCH(ROW()-4,EQA.Controllab_Dados!$S$2:$S$5000,0)),"")</f>
        <v/>
      </c>
      <c r="K94" s="9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93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97" t="str">
        <f>IFERROR(INDEX(EQA.Controllab_Dados!O$2:O$5000,MATCH(ROW()-4,EQA.Controllab_Dados!$S$2:$S$5000,0)),"")</f>
        <v/>
      </c>
      <c r="P94" s="97" t="str">
        <f>IFERROR(INDEX(EQA.Controllab_Dados!P$2:P$5000,MATCH(ROW()-4,EQA.Controllab_Dados!$S$2:$S$5000,0)),"")</f>
        <v/>
      </c>
      <c r="Q94" s="93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93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97" t="str">
        <f>IFERROR(INDEX(EQA.Controllab_Dados!F$2:F$5000,MATCH(ROW()-4,EQA.Controllab_Dados!$S$2:$S$5000,0)),"")</f>
        <v/>
      </c>
      <c r="G95" s="98" t="str">
        <f>IFERROR(INDEX(EQA.Controllab_Dados!G$2:G$5000,MATCH(ROW()-4,EQA.Controllab_Dados!$S$2:$S$5000,0)),"")</f>
        <v/>
      </c>
      <c r="H95" s="98" t="str">
        <f>IFERROR(INDEX(EQA.Controllab_Dados!H$2:H$5000,MATCH(ROW()-4,EQA.Controllab_Dados!$S$2:$S$5000,0)),"")</f>
        <v/>
      </c>
      <c r="I95" s="99" t="str">
        <f>IFERROR(INDEX(EQA.Controllab_Dados!I$2:I$5000,MATCH(ROW()-4,EQA.Controllab_Dados!$S$2:$S$5000,0)),"")</f>
        <v/>
      </c>
      <c r="J95" s="97" t="str">
        <f>IFERROR(INDEX(EQA.Controllab_Dados!J$2:J$5000,MATCH(ROW()-4,EQA.Controllab_Dados!$S$2:$S$5000,0)),"")</f>
        <v/>
      </c>
      <c r="K95" s="9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93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97" t="str">
        <f>IFERROR(INDEX(EQA.Controllab_Dados!O$2:O$5000,MATCH(ROW()-4,EQA.Controllab_Dados!$S$2:$S$5000,0)),"")</f>
        <v/>
      </c>
      <c r="P95" s="97" t="str">
        <f>IFERROR(INDEX(EQA.Controllab_Dados!P$2:P$5000,MATCH(ROW()-4,EQA.Controllab_Dados!$S$2:$S$5000,0)),"")</f>
        <v/>
      </c>
      <c r="Q95" s="93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93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97" t="str">
        <f>IFERROR(INDEX(EQA.Controllab_Dados!F$2:F$5000,MATCH(ROW()-4,EQA.Controllab_Dados!$S$2:$S$5000,0)),"")</f>
        <v/>
      </c>
      <c r="G96" s="98" t="str">
        <f>IFERROR(INDEX(EQA.Controllab_Dados!G$2:G$5000,MATCH(ROW()-4,EQA.Controllab_Dados!$S$2:$S$5000,0)),"")</f>
        <v/>
      </c>
      <c r="H96" s="98" t="str">
        <f>IFERROR(INDEX(EQA.Controllab_Dados!H$2:H$5000,MATCH(ROW()-4,EQA.Controllab_Dados!$S$2:$S$5000,0)),"")</f>
        <v/>
      </c>
      <c r="I96" s="99" t="str">
        <f>IFERROR(INDEX(EQA.Controllab_Dados!I$2:I$5000,MATCH(ROW()-4,EQA.Controllab_Dados!$S$2:$S$5000,0)),"")</f>
        <v/>
      </c>
      <c r="J96" s="97" t="str">
        <f>IFERROR(INDEX(EQA.Controllab_Dados!J$2:J$5000,MATCH(ROW()-4,EQA.Controllab_Dados!$S$2:$S$5000,0)),"")</f>
        <v/>
      </c>
      <c r="K96" s="9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93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97" t="str">
        <f>IFERROR(INDEX(EQA.Controllab_Dados!O$2:O$5000,MATCH(ROW()-4,EQA.Controllab_Dados!$S$2:$S$5000,0)),"")</f>
        <v/>
      </c>
      <c r="P96" s="97" t="str">
        <f>IFERROR(INDEX(EQA.Controllab_Dados!P$2:P$5000,MATCH(ROW()-4,EQA.Controllab_Dados!$S$2:$S$5000,0)),"")</f>
        <v/>
      </c>
      <c r="Q96" s="93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93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97" t="str">
        <f>IFERROR(INDEX(EQA.Controllab_Dados!F$2:F$5000,MATCH(ROW()-4,EQA.Controllab_Dados!$S$2:$S$5000,0)),"")</f>
        <v/>
      </c>
      <c r="G97" s="98" t="str">
        <f>IFERROR(INDEX(EQA.Controllab_Dados!G$2:G$5000,MATCH(ROW()-4,EQA.Controllab_Dados!$S$2:$S$5000,0)),"")</f>
        <v/>
      </c>
      <c r="H97" s="98" t="str">
        <f>IFERROR(INDEX(EQA.Controllab_Dados!H$2:H$5000,MATCH(ROW()-4,EQA.Controllab_Dados!$S$2:$S$5000,0)),"")</f>
        <v/>
      </c>
      <c r="I97" s="99" t="str">
        <f>IFERROR(INDEX(EQA.Controllab_Dados!I$2:I$5000,MATCH(ROW()-4,EQA.Controllab_Dados!$S$2:$S$5000,0)),"")</f>
        <v/>
      </c>
      <c r="J97" s="97" t="str">
        <f>IFERROR(INDEX(EQA.Controllab_Dados!J$2:J$5000,MATCH(ROW()-4,EQA.Controllab_Dados!$S$2:$S$5000,0)),"")</f>
        <v/>
      </c>
      <c r="K97" s="9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93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97" t="str">
        <f>IFERROR(INDEX(EQA.Controllab_Dados!O$2:O$5000,MATCH(ROW()-4,EQA.Controllab_Dados!$S$2:$S$5000,0)),"")</f>
        <v/>
      </c>
      <c r="P97" s="97" t="str">
        <f>IFERROR(INDEX(EQA.Controllab_Dados!P$2:P$5000,MATCH(ROW()-4,EQA.Controllab_Dados!$S$2:$S$5000,0)),"")</f>
        <v/>
      </c>
      <c r="Q97" s="93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93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97" t="str">
        <f>IFERROR(INDEX(EQA.Controllab_Dados!F$2:F$5000,MATCH(ROW()-4,EQA.Controllab_Dados!$S$2:$S$5000,0)),"")</f>
        <v/>
      </c>
      <c r="G98" s="98" t="str">
        <f>IFERROR(INDEX(EQA.Controllab_Dados!G$2:G$5000,MATCH(ROW()-4,EQA.Controllab_Dados!$S$2:$S$5000,0)),"")</f>
        <v/>
      </c>
      <c r="H98" s="98" t="str">
        <f>IFERROR(INDEX(EQA.Controllab_Dados!H$2:H$5000,MATCH(ROW()-4,EQA.Controllab_Dados!$S$2:$S$5000,0)),"")</f>
        <v/>
      </c>
      <c r="I98" s="99" t="str">
        <f>IFERROR(INDEX(EQA.Controllab_Dados!I$2:I$5000,MATCH(ROW()-4,EQA.Controllab_Dados!$S$2:$S$5000,0)),"")</f>
        <v/>
      </c>
      <c r="J98" s="97" t="str">
        <f>IFERROR(INDEX(EQA.Controllab_Dados!J$2:J$5000,MATCH(ROW()-4,EQA.Controllab_Dados!$S$2:$S$5000,0)),"")</f>
        <v/>
      </c>
      <c r="K98" s="9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93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97" t="str">
        <f>IFERROR(INDEX(EQA.Controllab_Dados!O$2:O$5000,MATCH(ROW()-4,EQA.Controllab_Dados!$S$2:$S$5000,0)),"")</f>
        <v/>
      </c>
      <c r="P98" s="97" t="str">
        <f>IFERROR(INDEX(EQA.Controllab_Dados!P$2:P$5000,MATCH(ROW()-4,EQA.Controllab_Dados!$S$2:$S$5000,0)),"")</f>
        <v/>
      </c>
      <c r="Q98" s="93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93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97" t="str">
        <f>IFERROR(INDEX(EQA.Controllab_Dados!F$2:F$5000,MATCH(ROW()-4,EQA.Controllab_Dados!$S$2:$S$5000,0)),"")</f>
        <v/>
      </c>
      <c r="G99" s="98" t="str">
        <f>IFERROR(INDEX(EQA.Controllab_Dados!G$2:G$5000,MATCH(ROW()-4,EQA.Controllab_Dados!$S$2:$S$5000,0)),"")</f>
        <v/>
      </c>
      <c r="H99" s="98" t="str">
        <f>IFERROR(INDEX(EQA.Controllab_Dados!H$2:H$5000,MATCH(ROW()-4,EQA.Controllab_Dados!$S$2:$S$5000,0)),"")</f>
        <v/>
      </c>
      <c r="I99" s="99" t="str">
        <f>IFERROR(INDEX(EQA.Controllab_Dados!I$2:I$5000,MATCH(ROW()-4,EQA.Controllab_Dados!$S$2:$S$5000,0)),"")</f>
        <v/>
      </c>
      <c r="J99" s="97" t="str">
        <f>IFERROR(INDEX(EQA.Controllab_Dados!J$2:J$5000,MATCH(ROW()-4,EQA.Controllab_Dados!$S$2:$S$5000,0)),"")</f>
        <v/>
      </c>
      <c r="K99" s="9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93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97" t="str">
        <f>IFERROR(INDEX(EQA.Controllab_Dados!O$2:O$5000,MATCH(ROW()-4,EQA.Controllab_Dados!$S$2:$S$5000,0)),"")</f>
        <v/>
      </c>
      <c r="P99" s="97" t="str">
        <f>IFERROR(INDEX(EQA.Controllab_Dados!P$2:P$5000,MATCH(ROW()-4,EQA.Controllab_Dados!$S$2:$S$5000,0)),"")</f>
        <v/>
      </c>
      <c r="Q99" s="93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93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97" t="str">
        <f>IFERROR(INDEX(EQA.Controllab_Dados!F$2:F$5000,MATCH(ROW()-4,EQA.Controllab_Dados!$S$2:$S$5000,0)),"")</f>
        <v/>
      </c>
      <c r="G100" s="98" t="str">
        <f>IFERROR(INDEX(EQA.Controllab_Dados!G$2:G$5000,MATCH(ROW()-4,EQA.Controllab_Dados!$S$2:$S$5000,0)),"")</f>
        <v/>
      </c>
      <c r="H100" s="98" t="str">
        <f>IFERROR(INDEX(EQA.Controllab_Dados!H$2:H$5000,MATCH(ROW()-4,EQA.Controllab_Dados!$S$2:$S$5000,0)),"")</f>
        <v/>
      </c>
      <c r="I100" s="99" t="str">
        <f>IFERROR(INDEX(EQA.Controllab_Dados!I$2:I$5000,MATCH(ROW()-4,EQA.Controllab_Dados!$S$2:$S$5000,0)),"")</f>
        <v/>
      </c>
      <c r="J100" s="97" t="str">
        <f>IFERROR(INDEX(EQA.Controllab_Dados!J$2:J$5000,MATCH(ROW()-4,EQA.Controllab_Dados!$S$2:$S$5000,0)),"")</f>
        <v/>
      </c>
      <c r="K100" s="9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93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97" t="str">
        <f>IFERROR(INDEX(EQA.Controllab_Dados!O$2:O$5000,MATCH(ROW()-4,EQA.Controllab_Dados!$S$2:$S$5000,0)),"")</f>
        <v/>
      </c>
      <c r="P100" s="97" t="str">
        <f>IFERROR(INDEX(EQA.Controllab_Dados!P$2:P$5000,MATCH(ROW()-4,EQA.Controllab_Dados!$S$2:$S$5000,0)),"")</f>
        <v/>
      </c>
      <c r="Q100" s="93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93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97" t="str">
        <f>IFERROR(INDEX(EQA.Controllab_Dados!F$2:F$5000,MATCH(ROW()-4,EQA.Controllab_Dados!$S$2:$S$5000,0)),"")</f>
        <v/>
      </c>
      <c r="G101" s="98" t="str">
        <f>IFERROR(INDEX(EQA.Controllab_Dados!G$2:G$5000,MATCH(ROW()-4,EQA.Controllab_Dados!$S$2:$S$5000,0)),"")</f>
        <v/>
      </c>
      <c r="H101" s="98" t="str">
        <f>IFERROR(INDEX(EQA.Controllab_Dados!H$2:H$5000,MATCH(ROW()-4,EQA.Controllab_Dados!$S$2:$S$5000,0)),"")</f>
        <v/>
      </c>
      <c r="I101" s="99" t="str">
        <f>IFERROR(INDEX(EQA.Controllab_Dados!I$2:I$5000,MATCH(ROW()-4,EQA.Controllab_Dados!$S$2:$S$5000,0)),"")</f>
        <v/>
      </c>
      <c r="J101" s="97" t="str">
        <f>IFERROR(INDEX(EQA.Controllab_Dados!J$2:J$5000,MATCH(ROW()-4,EQA.Controllab_Dados!$S$2:$S$5000,0)),"")</f>
        <v/>
      </c>
      <c r="K101" s="9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93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97" t="str">
        <f>IFERROR(INDEX(EQA.Controllab_Dados!O$2:O$5000,MATCH(ROW()-4,EQA.Controllab_Dados!$S$2:$S$5000,0)),"")</f>
        <v/>
      </c>
      <c r="P101" s="97" t="str">
        <f>IFERROR(INDEX(EQA.Controllab_Dados!P$2:P$5000,MATCH(ROW()-4,EQA.Controllab_Dados!$S$2:$S$5000,0)),"")</f>
        <v/>
      </c>
      <c r="Q101" s="93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93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97" t="str">
        <f>IFERROR(INDEX(EQA.Controllab_Dados!F$2:F$5000,MATCH(ROW()-4,EQA.Controllab_Dados!$S$2:$S$5000,0)),"")</f>
        <v/>
      </c>
      <c r="G102" s="98" t="str">
        <f>IFERROR(INDEX(EQA.Controllab_Dados!G$2:G$5000,MATCH(ROW()-4,EQA.Controllab_Dados!$S$2:$S$5000,0)),"")</f>
        <v/>
      </c>
      <c r="H102" s="98" t="str">
        <f>IFERROR(INDEX(EQA.Controllab_Dados!H$2:H$5000,MATCH(ROW()-4,EQA.Controllab_Dados!$S$2:$S$5000,0)),"")</f>
        <v/>
      </c>
      <c r="I102" s="99" t="str">
        <f>IFERROR(INDEX(EQA.Controllab_Dados!I$2:I$5000,MATCH(ROW()-4,EQA.Controllab_Dados!$S$2:$S$5000,0)),"")</f>
        <v/>
      </c>
      <c r="J102" s="97" t="str">
        <f>IFERROR(INDEX(EQA.Controllab_Dados!J$2:J$5000,MATCH(ROW()-4,EQA.Controllab_Dados!$S$2:$S$5000,0)),"")</f>
        <v/>
      </c>
      <c r="K102" s="9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93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97" t="str">
        <f>IFERROR(INDEX(EQA.Controllab_Dados!O$2:O$5000,MATCH(ROW()-4,EQA.Controllab_Dados!$S$2:$S$5000,0)),"")</f>
        <v/>
      </c>
      <c r="P102" s="97" t="str">
        <f>IFERROR(INDEX(EQA.Controllab_Dados!P$2:P$5000,MATCH(ROW()-4,EQA.Controllab_Dados!$S$2:$S$5000,0)),"")</f>
        <v/>
      </c>
      <c r="Q102" s="93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93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97" t="str">
        <f>IFERROR(INDEX(EQA.Controllab_Dados!F$2:F$5000,MATCH(ROW()-4,EQA.Controllab_Dados!$S$2:$S$5000,0)),"")</f>
        <v/>
      </c>
      <c r="G103" s="98" t="str">
        <f>IFERROR(INDEX(EQA.Controllab_Dados!G$2:G$5000,MATCH(ROW()-4,EQA.Controllab_Dados!$S$2:$S$5000,0)),"")</f>
        <v/>
      </c>
      <c r="H103" s="98" t="str">
        <f>IFERROR(INDEX(EQA.Controllab_Dados!H$2:H$5000,MATCH(ROW()-4,EQA.Controllab_Dados!$S$2:$S$5000,0)),"")</f>
        <v/>
      </c>
      <c r="I103" s="99" t="str">
        <f>IFERROR(INDEX(EQA.Controllab_Dados!I$2:I$5000,MATCH(ROW()-4,EQA.Controllab_Dados!$S$2:$S$5000,0)),"")</f>
        <v/>
      </c>
      <c r="J103" s="97" t="str">
        <f>IFERROR(INDEX(EQA.Controllab_Dados!J$2:J$5000,MATCH(ROW()-4,EQA.Controllab_Dados!$S$2:$S$5000,0)),"")</f>
        <v/>
      </c>
      <c r="K103" s="9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93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97" t="str">
        <f>IFERROR(INDEX(EQA.Controllab_Dados!O$2:O$5000,MATCH(ROW()-4,EQA.Controllab_Dados!$S$2:$S$5000,0)),"")</f>
        <v/>
      </c>
      <c r="P103" s="97" t="str">
        <f>IFERROR(INDEX(EQA.Controllab_Dados!P$2:P$5000,MATCH(ROW()-4,EQA.Controllab_Dados!$S$2:$S$5000,0)),"")</f>
        <v/>
      </c>
      <c r="Q103" s="93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93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97" t="str">
        <f>IFERROR(INDEX(EQA.Controllab_Dados!F$2:F$5000,MATCH(ROW()-4,EQA.Controllab_Dados!$S$2:$S$5000,0)),"")</f>
        <v/>
      </c>
      <c r="G104" s="98" t="str">
        <f>IFERROR(INDEX(EQA.Controllab_Dados!G$2:G$5000,MATCH(ROW()-4,EQA.Controllab_Dados!$S$2:$S$5000,0)),"")</f>
        <v/>
      </c>
      <c r="H104" s="98" t="str">
        <f>IFERROR(INDEX(EQA.Controllab_Dados!H$2:H$5000,MATCH(ROW()-4,EQA.Controllab_Dados!$S$2:$S$5000,0)),"")</f>
        <v/>
      </c>
      <c r="I104" s="99" t="str">
        <f>IFERROR(INDEX(EQA.Controllab_Dados!I$2:I$5000,MATCH(ROW()-4,EQA.Controllab_Dados!$S$2:$S$5000,0)),"")</f>
        <v/>
      </c>
      <c r="J104" s="97" t="str">
        <f>IFERROR(INDEX(EQA.Controllab_Dados!J$2:J$5000,MATCH(ROW()-4,EQA.Controllab_Dados!$S$2:$S$5000,0)),"")</f>
        <v/>
      </c>
      <c r="K104" s="9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93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97" t="str">
        <f>IFERROR(INDEX(EQA.Controllab_Dados!O$2:O$5000,MATCH(ROW()-4,EQA.Controllab_Dados!$S$2:$S$5000,0)),"")</f>
        <v/>
      </c>
      <c r="P104" s="97" t="str">
        <f>IFERROR(INDEX(EQA.Controllab_Dados!P$2:P$5000,MATCH(ROW()-4,EQA.Controllab_Dados!$S$2:$S$5000,0)),"")</f>
        <v/>
      </c>
      <c r="Q104" s="93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93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97" t="str">
        <f>IFERROR(INDEX(EQA.Controllab_Dados!F$2:F$5000,MATCH(ROW()-4,EQA.Controllab_Dados!$S$2:$S$5000,0)),"")</f>
        <v/>
      </c>
      <c r="G105" s="98" t="str">
        <f>IFERROR(INDEX(EQA.Controllab_Dados!G$2:G$5000,MATCH(ROW()-4,EQA.Controllab_Dados!$S$2:$S$5000,0)),"")</f>
        <v/>
      </c>
      <c r="H105" s="98" t="str">
        <f>IFERROR(INDEX(EQA.Controllab_Dados!H$2:H$5000,MATCH(ROW()-4,EQA.Controllab_Dados!$S$2:$S$5000,0)),"")</f>
        <v/>
      </c>
      <c r="I105" s="99" t="str">
        <f>IFERROR(INDEX(EQA.Controllab_Dados!I$2:I$5000,MATCH(ROW()-4,EQA.Controllab_Dados!$S$2:$S$5000,0)),"")</f>
        <v/>
      </c>
      <c r="J105" s="97" t="str">
        <f>IFERROR(INDEX(EQA.Controllab_Dados!J$2:J$5000,MATCH(ROW()-4,EQA.Controllab_Dados!$S$2:$S$5000,0)),"")</f>
        <v/>
      </c>
      <c r="K105" s="9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93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97" t="str">
        <f>IFERROR(INDEX(EQA.Controllab_Dados!O$2:O$5000,MATCH(ROW()-4,EQA.Controllab_Dados!$S$2:$S$5000,0)),"")</f>
        <v/>
      </c>
      <c r="P105" s="97" t="str">
        <f>IFERROR(INDEX(EQA.Controllab_Dados!P$2:P$5000,MATCH(ROW()-4,EQA.Controllab_Dados!$S$2:$S$5000,0)),"")</f>
        <v/>
      </c>
      <c r="Q105" s="93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93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97" t="str">
        <f>IFERROR(INDEX(EQA.Controllab_Dados!F$2:F$5000,MATCH(ROW()-4,EQA.Controllab_Dados!$S$2:$S$5000,0)),"")</f>
        <v/>
      </c>
      <c r="G106" s="98" t="str">
        <f>IFERROR(INDEX(EQA.Controllab_Dados!G$2:G$5000,MATCH(ROW()-4,EQA.Controllab_Dados!$S$2:$S$5000,0)),"")</f>
        <v/>
      </c>
      <c r="H106" s="98" t="str">
        <f>IFERROR(INDEX(EQA.Controllab_Dados!H$2:H$5000,MATCH(ROW()-4,EQA.Controllab_Dados!$S$2:$S$5000,0)),"")</f>
        <v/>
      </c>
      <c r="I106" s="99" t="str">
        <f>IFERROR(INDEX(EQA.Controllab_Dados!I$2:I$5000,MATCH(ROW()-4,EQA.Controllab_Dados!$S$2:$S$5000,0)),"")</f>
        <v/>
      </c>
      <c r="J106" s="97" t="str">
        <f>IFERROR(INDEX(EQA.Controllab_Dados!J$2:J$5000,MATCH(ROW()-4,EQA.Controllab_Dados!$S$2:$S$5000,0)),"")</f>
        <v/>
      </c>
      <c r="K106" s="9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93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97" t="str">
        <f>IFERROR(INDEX(EQA.Controllab_Dados!O$2:O$5000,MATCH(ROW()-4,EQA.Controllab_Dados!$S$2:$S$5000,0)),"")</f>
        <v/>
      </c>
      <c r="P106" s="97" t="str">
        <f>IFERROR(INDEX(EQA.Controllab_Dados!P$2:P$5000,MATCH(ROW()-4,EQA.Controllab_Dados!$S$2:$S$5000,0)),"")</f>
        <v/>
      </c>
      <c r="Q106" s="93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93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97" t="str">
        <f>IFERROR(INDEX(EQA.Controllab_Dados!F$2:F$5000,MATCH(ROW()-4,EQA.Controllab_Dados!$S$2:$S$5000,0)),"")</f>
        <v/>
      </c>
      <c r="G107" s="98" t="str">
        <f>IFERROR(INDEX(EQA.Controllab_Dados!G$2:G$5000,MATCH(ROW()-4,EQA.Controllab_Dados!$S$2:$S$5000,0)),"")</f>
        <v/>
      </c>
      <c r="H107" s="98" t="str">
        <f>IFERROR(INDEX(EQA.Controllab_Dados!H$2:H$5000,MATCH(ROW()-4,EQA.Controllab_Dados!$S$2:$S$5000,0)),"")</f>
        <v/>
      </c>
      <c r="I107" s="99" t="str">
        <f>IFERROR(INDEX(EQA.Controllab_Dados!I$2:I$5000,MATCH(ROW()-4,EQA.Controllab_Dados!$S$2:$S$5000,0)),"")</f>
        <v/>
      </c>
      <c r="J107" s="97" t="str">
        <f>IFERROR(INDEX(EQA.Controllab_Dados!J$2:J$5000,MATCH(ROW()-4,EQA.Controllab_Dados!$S$2:$S$5000,0)),"")</f>
        <v/>
      </c>
      <c r="K107" s="9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93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97" t="str">
        <f>IFERROR(INDEX(EQA.Controllab_Dados!O$2:O$5000,MATCH(ROW()-4,EQA.Controllab_Dados!$S$2:$S$5000,0)),"")</f>
        <v/>
      </c>
      <c r="P107" s="97" t="str">
        <f>IFERROR(INDEX(EQA.Controllab_Dados!P$2:P$5000,MATCH(ROW()-4,EQA.Controllab_Dados!$S$2:$S$5000,0)),"")</f>
        <v/>
      </c>
      <c r="Q107" s="93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93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97" t="str">
        <f>IFERROR(INDEX(EQA.Controllab_Dados!F$2:F$5000,MATCH(ROW()-4,EQA.Controllab_Dados!$S$2:$S$5000,0)),"")</f>
        <v/>
      </c>
      <c r="G108" s="98" t="str">
        <f>IFERROR(INDEX(EQA.Controllab_Dados!G$2:G$5000,MATCH(ROW()-4,EQA.Controllab_Dados!$S$2:$S$5000,0)),"")</f>
        <v/>
      </c>
      <c r="H108" s="98" t="str">
        <f>IFERROR(INDEX(EQA.Controllab_Dados!H$2:H$5000,MATCH(ROW()-4,EQA.Controllab_Dados!$S$2:$S$5000,0)),"")</f>
        <v/>
      </c>
      <c r="I108" s="99" t="str">
        <f>IFERROR(INDEX(EQA.Controllab_Dados!I$2:I$5000,MATCH(ROW()-4,EQA.Controllab_Dados!$S$2:$S$5000,0)),"")</f>
        <v/>
      </c>
      <c r="J108" s="97" t="str">
        <f>IFERROR(INDEX(EQA.Controllab_Dados!J$2:J$5000,MATCH(ROW()-4,EQA.Controllab_Dados!$S$2:$S$5000,0)),"")</f>
        <v/>
      </c>
      <c r="K108" s="9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93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97" t="str">
        <f>IFERROR(INDEX(EQA.Controllab_Dados!O$2:O$5000,MATCH(ROW()-4,EQA.Controllab_Dados!$S$2:$S$5000,0)),"")</f>
        <v/>
      </c>
      <c r="P108" s="97" t="str">
        <f>IFERROR(INDEX(EQA.Controllab_Dados!P$2:P$5000,MATCH(ROW()-4,EQA.Controllab_Dados!$S$2:$S$5000,0)),"")</f>
        <v/>
      </c>
      <c r="Q108" s="93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93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97" t="str">
        <f>IFERROR(INDEX(EQA.Controllab_Dados!F$2:F$5000,MATCH(ROW()-4,EQA.Controllab_Dados!$S$2:$S$5000,0)),"")</f>
        <v/>
      </c>
      <c r="G109" s="98" t="str">
        <f>IFERROR(INDEX(EQA.Controllab_Dados!G$2:G$5000,MATCH(ROW()-4,EQA.Controllab_Dados!$S$2:$S$5000,0)),"")</f>
        <v/>
      </c>
      <c r="H109" s="98" t="str">
        <f>IFERROR(INDEX(EQA.Controllab_Dados!H$2:H$5000,MATCH(ROW()-4,EQA.Controllab_Dados!$S$2:$S$5000,0)),"")</f>
        <v/>
      </c>
      <c r="I109" s="99" t="str">
        <f>IFERROR(INDEX(EQA.Controllab_Dados!I$2:I$5000,MATCH(ROW()-4,EQA.Controllab_Dados!$S$2:$S$5000,0)),"")</f>
        <v/>
      </c>
      <c r="J109" s="97" t="str">
        <f>IFERROR(INDEX(EQA.Controllab_Dados!J$2:J$5000,MATCH(ROW()-4,EQA.Controllab_Dados!$S$2:$S$5000,0)),"")</f>
        <v/>
      </c>
      <c r="K109" s="9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93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97" t="str">
        <f>IFERROR(INDEX(EQA.Controllab_Dados!O$2:O$5000,MATCH(ROW()-4,EQA.Controllab_Dados!$S$2:$S$5000,0)),"")</f>
        <v/>
      </c>
      <c r="P109" s="97" t="str">
        <f>IFERROR(INDEX(EQA.Controllab_Dados!P$2:P$5000,MATCH(ROW()-4,EQA.Controllab_Dados!$S$2:$S$5000,0)),"")</f>
        <v/>
      </c>
      <c r="Q109" s="93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93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97" t="str">
        <f>IFERROR(INDEX(EQA.Controllab_Dados!F$2:F$5000,MATCH(ROW()-4,EQA.Controllab_Dados!$S$2:$S$5000,0)),"")</f>
        <v/>
      </c>
      <c r="G110" s="98" t="str">
        <f>IFERROR(INDEX(EQA.Controllab_Dados!G$2:G$5000,MATCH(ROW()-4,EQA.Controllab_Dados!$S$2:$S$5000,0)),"")</f>
        <v/>
      </c>
      <c r="H110" s="98" t="str">
        <f>IFERROR(INDEX(EQA.Controllab_Dados!H$2:H$5000,MATCH(ROW()-4,EQA.Controllab_Dados!$S$2:$S$5000,0)),"")</f>
        <v/>
      </c>
      <c r="I110" s="99" t="str">
        <f>IFERROR(INDEX(EQA.Controllab_Dados!I$2:I$5000,MATCH(ROW()-4,EQA.Controllab_Dados!$S$2:$S$5000,0)),"")</f>
        <v/>
      </c>
      <c r="J110" s="97" t="str">
        <f>IFERROR(INDEX(EQA.Controllab_Dados!J$2:J$5000,MATCH(ROW()-4,EQA.Controllab_Dados!$S$2:$S$5000,0)),"")</f>
        <v/>
      </c>
      <c r="K110" s="9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93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97" t="str">
        <f>IFERROR(INDEX(EQA.Controllab_Dados!O$2:O$5000,MATCH(ROW()-4,EQA.Controllab_Dados!$S$2:$S$5000,0)),"")</f>
        <v/>
      </c>
      <c r="P110" s="97" t="str">
        <f>IFERROR(INDEX(EQA.Controllab_Dados!P$2:P$5000,MATCH(ROW()-4,EQA.Controllab_Dados!$S$2:$S$5000,0)),"")</f>
        <v/>
      </c>
      <c r="Q110" s="93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93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97" t="str">
        <f>IFERROR(INDEX(EQA.Controllab_Dados!F$2:F$5000,MATCH(ROW()-4,EQA.Controllab_Dados!$S$2:$S$5000,0)),"")</f>
        <v/>
      </c>
      <c r="G111" s="98" t="str">
        <f>IFERROR(INDEX(EQA.Controllab_Dados!G$2:G$5000,MATCH(ROW()-4,EQA.Controllab_Dados!$S$2:$S$5000,0)),"")</f>
        <v/>
      </c>
      <c r="H111" s="98" t="str">
        <f>IFERROR(INDEX(EQA.Controllab_Dados!H$2:H$5000,MATCH(ROW()-4,EQA.Controllab_Dados!$S$2:$S$5000,0)),"")</f>
        <v/>
      </c>
      <c r="I111" s="99" t="str">
        <f>IFERROR(INDEX(EQA.Controllab_Dados!I$2:I$5000,MATCH(ROW()-4,EQA.Controllab_Dados!$S$2:$S$5000,0)),"")</f>
        <v/>
      </c>
      <c r="J111" s="97" t="str">
        <f>IFERROR(INDEX(EQA.Controllab_Dados!J$2:J$5000,MATCH(ROW()-4,EQA.Controllab_Dados!$S$2:$S$5000,0)),"")</f>
        <v/>
      </c>
      <c r="K111" s="9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93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97" t="str">
        <f>IFERROR(INDEX(EQA.Controllab_Dados!O$2:O$5000,MATCH(ROW()-4,EQA.Controllab_Dados!$S$2:$S$5000,0)),"")</f>
        <v/>
      </c>
      <c r="P111" s="97" t="str">
        <f>IFERROR(INDEX(EQA.Controllab_Dados!P$2:P$5000,MATCH(ROW()-4,EQA.Controllab_Dados!$S$2:$S$5000,0)),"")</f>
        <v/>
      </c>
      <c r="Q111" s="93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93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97" t="str">
        <f>IFERROR(INDEX(EQA.Controllab_Dados!F$2:F$5000,MATCH(ROW()-4,EQA.Controllab_Dados!$S$2:$S$5000,0)),"")</f>
        <v/>
      </c>
      <c r="G112" s="98" t="str">
        <f>IFERROR(INDEX(EQA.Controllab_Dados!G$2:G$5000,MATCH(ROW()-4,EQA.Controllab_Dados!$S$2:$S$5000,0)),"")</f>
        <v/>
      </c>
      <c r="H112" s="98" t="str">
        <f>IFERROR(INDEX(EQA.Controllab_Dados!H$2:H$5000,MATCH(ROW()-4,EQA.Controllab_Dados!$S$2:$S$5000,0)),"")</f>
        <v/>
      </c>
      <c r="I112" s="99" t="str">
        <f>IFERROR(INDEX(EQA.Controllab_Dados!I$2:I$5000,MATCH(ROW()-4,EQA.Controllab_Dados!$S$2:$S$5000,0)),"")</f>
        <v/>
      </c>
      <c r="J112" s="97" t="str">
        <f>IFERROR(INDEX(EQA.Controllab_Dados!J$2:J$5000,MATCH(ROW()-4,EQA.Controllab_Dados!$S$2:$S$5000,0)),"")</f>
        <v/>
      </c>
      <c r="K112" s="9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93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97" t="str">
        <f>IFERROR(INDEX(EQA.Controllab_Dados!O$2:O$5000,MATCH(ROW()-4,EQA.Controllab_Dados!$S$2:$S$5000,0)),"")</f>
        <v/>
      </c>
      <c r="P112" s="97" t="str">
        <f>IFERROR(INDEX(EQA.Controllab_Dados!P$2:P$5000,MATCH(ROW()-4,EQA.Controllab_Dados!$S$2:$S$5000,0)),"")</f>
        <v/>
      </c>
      <c r="Q112" s="93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93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97" t="str">
        <f>IFERROR(INDEX(EQA.Controllab_Dados!F$2:F$5000,MATCH(ROW()-4,EQA.Controllab_Dados!$S$2:$S$5000,0)),"")</f>
        <v/>
      </c>
      <c r="G113" s="98" t="str">
        <f>IFERROR(INDEX(EQA.Controllab_Dados!G$2:G$5000,MATCH(ROW()-4,EQA.Controllab_Dados!$S$2:$S$5000,0)),"")</f>
        <v/>
      </c>
      <c r="H113" s="98" t="str">
        <f>IFERROR(INDEX(EQA.Controllab_Dados!H$2:H$5000,MATCH(ROW()-4,EQA.Controllab_Dados!$S$2:$S$5000,0)),"")</f>
        <v/>
      </c>
      <c r="I113" s="99" t="str">
        <f>IFERROR(INDEX(EQA.Controllab_Dados!I$2:I$5000,MATCH(ROW()-4,EQA.Controllab_Dados!$S$2:$S$5000,0)),"")</f>
        <v/>
      </c>
      <c r="J113" s="97" t="str">
        <f>IFERROR(INDEX(EQA.Controllab_Dados!J$2:J$5000,MATCH(ROW()-4,EQA.Controllab_Dados!$S$2:$S$5000,0)),"")</f>
        <v/>
      </c>
      <c r="K113" s="9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93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97" t="str">
        <f>IFERROR(INDEX(EQA.Controllab_Dados!O$2:O$5000,MATCH(ROW()-4,EQA.Controllab_Dados!$S$2:$S$5000,0)),"")</f>
        <v/>
      </c>
      <c r="P113" s="97" t="str">
        <f>IFERROR(INDEX(EQA.Controllab_Dados!P$2:P$5000,MATCH(ROW()-4,EQA.Controllab_Dados!$S$2:$S$5000,0)),"")</f>
        <v/>
      </c>
      <c r="Q113" s="93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93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97" t="str">
        <f>IFERROR(INDEX(EQA.Controllab_Dados!F$2:F$5000,MATCH(ROW()-4,EQA.Controllab_Dados!$S$2:$S$5000,0)),"")</f>
        <v/>
      </c>
      <c r="G114" s="98" t="str">
        <f>IFERROR(INDEX(EQA.Controllab_Dados!G$2:G$5000,MATCH(ROW()-4,EQA.Controllab_Dados!$S$2:$S$5000,0)),"")</f>
        <v/>
      </c>
      <c r="H114" s="98" t="str">
        <f>IFERROR(INDEX(EQA.Controllab_Dados!H$2:H$5000,MATCH(ROW()-4,EQA.Controllab_Dados!$S$2:$S$5000,0)),"")</f>
        <v/>
      </c>
      <c r="I114" s="99" t="str">
        <f>IFERROR(INDEX(EQA.Controllab_Dados!I$2:I$5000,MATCH(ROW()-4,EQA.Controllab_Dados!$S$2:$S$5000,0)),"")</f>
        <v/>
      </c>
      <c r="J114" s="97" t="str">
        <f>IFERROR(INDEX(EQA.Controllab_Dados!J$2:J$5000,MATCH(ROW()-4,EQA.Controllab_Dados!$S$2:$S$5000,0)),"")</f>
        <v/>
      </c>
      <c r="K114" s="9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93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97" t="str">
        <f>IFERROR(INDEX(EQA.Controllab_Dados!O$2:O$5000,MATCH(ROW()-4,EQA.Controllab_Dados!$S$2:$S$5000,0)),"")</f>
        <v/>
      </c>
      <c r="P114" s="97" t="str">
        <f>IFERROR(INDEX(EQA.Controllab_Dados!P$2:P$5000,MATCH(ROW()-4,EQA.Controllab_Dados!$S$2:$S$5000,0)),"")</f>
        <v/>
      </c>
      <c r="Q114" s="93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93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97" t="str">
        <f>IFERROR(INDEX(EQA.Controllab_Dados!F$2:F$5000,MATCH(ROW()-4,EQA.Controllab_Dados!$S$2:$S$5000,0)),"")</f>
        <v/>
      </c>
      <c r="G115" s="98" t="str">
        <f>IFERROR(INDEX(EQA.Controllab_Dados!G$2:G$5000,MATCH(ROW()-4,EQA.Controllab_Dados!$S$2:$S$5000,0)),"")</f>
        <v/>
      </c>
      <c r="H115" s="98" t="str">
        <f>IFERROR(INDEX(EQA.Controllab_Dados!H$2:H$5000,MATCH(ROW()-4,EQA.Controllab_Dados!$S$2:$S$5000,0)),"")</f>
        <v/>
      </c>
      <c r="I115" s="99" t="str">
        <f>IFERROR(INDEX(EQA.Controllab_Dados!I$2:I$5000,MATCH(ROW()-4,EQA.Controllab_Dados!$S$2:$S$5000,0)),"")</f>
        <v/>
      </c>
      <c r="J115" s="97" t="str">
        <f>IFERROR(INDEX(EQA.Controllab_Dados!J$2:J$5000,MATCH(ROW()-4,EQA.Controllab_Dados!$S$2:$S$5000,0)),"")</f>
        <v/>
      </c>
      <c r="K115" s="9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93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97" t="str">
        <f>IFERROR(INDEX(EQA.Controllab_Dados!O$2:O$5000,MATCH(ROW()-4,EQA.Controllab_Dados!$S$2:$S$5000,0)),"")</f>
        <v/>
      </c>
      <c r="P115" s="97" t="str">
        <f>IFERROR(INDEX(EQA.Controllab_Dados!P$2:P$5000,MATCH(ROW()-4,EQA.Controllab_Dados!$S$2:$S$5000,0)),"")</f>
        <v/>
      </c>
      <c r="Q115" s="93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93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97" t="str">
        <f>IFERROR(INDEX(EQA.Controllab_Dados!F$2:F$5000,MATCH(ROW()-4,EQA.Controllab_Dados!$S$2:$S$5000,0)),"")</f>
        <v/>
      </c>
      <c r="G116" s="98" t="str">
        <f>IFERROR(INDEX(EQA.Controllab_Dados!G$2:G$5000,MATCH(ROW()-4,EQA.Controllab_Dados!$S$2:$S$5000,0)),"")</f>
        <v/>
      </c>
      <c r="H116" s="98" t="str">
        <f>IFERROR(INDEX(EQA.Controllab_Dados!H$2:H$5000,MATCH(ROW()-4,EQA.Controllab_Dados!$S$2:$S$5000,0)),"")</f>
        <v/>
      </c>
      <c r="I116" s="99" t="str">
        <f>IFERROR(INDEX(EQA.Controllab_Dados!I$2:I$5000,MATCH(ROW()-4,EQA.Controllab_Dados!$S$2:$S$5000,0)),"")</f>
        <v/>
      </c>
      <c r="J116" s="97" t="str">
        <f>IFERROR(INDEX(EQA.Controllab_Dados!J$2:J$5000,MATCH(ROW()-4,EQA.Controllab_Dados!$S$2:$S$5000,0)),"")</f>
        <v/>
      </c>
      <c r="K116" s="9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93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97" t="str">
        <f>IFERROR(INDEX(EQA.Controllab_Dados!O$2:O$5000,MATCH(ROW()-4,EQA.Controllab_Dados!$S$2:$S$5000,0)),"")</f>
        <v/>
      </c>
      <c r="P116" s="97" t="str">
        <f>IFERROR(INDEX(EQA.Controllab_Dados!P$2:P$5000,MATCH(ROW()-4,EQA.Controllab_Dados!$S$2:$S$5000,0)),"")</f>
        <v/>
      </c>
      <c r="Q116" s="93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93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97" t="str">
        <f>IFERROR(INDEX(EQA.Controllab_Dados!F$2:F$5000,MATCH(ROW()-4,EQA.Controllab_Dados!$S$2:$S$5000,0)),"")</f>
        <v/>
      </c>
      <c r="G117" s="98" t="str">
        <f>IFERROR(INDEX(EQA.Controllab_Dados!G$2:G$5000,MATCH(ROW()-4,EQA.Controllab_Dados!$S$2:$S$5000,0)),"")</f>
        <v/>
      </c>
      <c r="H117" s="98" t="str">
        <f>IFERROR(INDEX(EQA.Controllab_Dados!H$2:H$5000,MATCH(ROW()-4,EQA.Controllab_Dados!$S$2:$S$5000,0)),"")</f>
        <v/>
      </c>
      <c r="I117" s="99" t="str">
        <f>IFERROR(INDEX(EQA.Controllab_Dados!I$2:I$5000,MATCH(ROW()-4,EQA.Controllab_Dados!$S$2:$S$5000,0)),"")</f>
        <v/>
      </c>
      <c r="J117" s="97" t="str">
        <f>IFERROR(INDEX(EQA.Controllab_Dados!J$2:J$5000,MATCH(ROW()-4,EQA.Controllab_Dados!$S$2:$S$5000,0)),"")</f>
        <v/>
      </c>
      <c r="K117" s="9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93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97" t="str">
        <f>IFERROR(INDEX(EQA.Controllab_Dados!O$2:O$5000,MATCH(ROW()-4,EQA.Controllab_Dados!$S$2:$S$5000,0)),"")</f>
        <v/>
      </c>
      <c r="P117" s="97" t="str">
        <f>IFERROR(INDEX(EQA.Controllab_Dados!P$2:P$5000,MATCH(ROW()-4,EQA.Controllab_Dados!$S$2:$S$5000,0)),"")</f>
        <v/>
      </c>
      <c r="Q117" s="93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93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97" t="str">
        <f>IFERROR(INDEX(EQA.Controllab_Dados!F$2:F$5000,MATCH(ROW()-4,EQA.Controllab_Dados!$S$2:$S$5000,0)),"")</f>
        <v/>
      </c>
      <c r="G118" s="98" t="str">
        <f>IFERROR(INDEX(EQA.Controllab_Dados!G$2:G$5000,MATCH(ROW()-4,EQA.Controllab_Dados!$S$2:$S$5000,0)),"")</f>
        <v/>
      </c>
      <c r="H118" s="98" t="str">
        <f>IFERROR(INDEX(EQA.Controllab_Dados!H$2:H$5000,MATCH(ROW()-4,EQA.Controllab_Dados!$S$2:$S$5000,0)),"")</f>
        <v/>
      </c>
      <c r="I118" s="99" t="str">
        <f>IFERROR(INDEX(EQA.Controllab_Dados!I$2:I$5000,MATCH(ROW()-4,EQA.Controllab_Dados!$S$2:$S$5000,0)),"")</f>
        <v/>
      </c>
      <c r="J118" s="97" t="str">
        <f>IFERROR(INDEX(EQA.Controllab_Dados!J$2:J$5000,MATCH(ROW()-4,EQA.Controllab_Dados!$S$2:$S$5000,0)),"")</f>
        <v/>
      </c>
      <c r="K118" s="9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93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97" t="str">
        <f>IFERROR(INDEX(EQA.Controllab_Dados!O$2:O$5000,MATCH(ROW()-4,EQA.Controllab_Dados!$S$2:$S$5000,0)),"")</f>
        <v/>
      </c>
      <c r="P118" s="97" t="str">
        <f>IFERROR(INDEX(EQA.Controllab_Dados!P$2:P$5000,MATCH(ROW()-4,EQA.Controllab_Dados!$S$2:$S$5000,0)),"")</f>
        <v/>
      </c>
      <c r="Q118" s="93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93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97" t="str">
        <f>IFERROR(INDEX(EQA.Controllab_Dados!F$2:F$5000,MATCH(ROW()-4,EQA.Controllab_Dados!$S$2:$S$5000,0)),"")</f>
        <v/>
      </c>
      <c r="G119" s="98" t="str">
        <f>IFERROR(INDEX(EQA.Controllab_Dados!G$2:G$5000,MATCH(ROW()-4,EQA.Controllab_Dados!$S$2:$S$5000,0)),"")</f>
        <v/>
      </c>
      <c r="H119" s="98" t="str">
        <f>IFERROR(INDEX(EQA.Controllab_Dados!H$2:H$5000,MATCH(ROW()-4,EQA.Controllab_Dados!$S$2:$S$5000,0)),"")</f>
        <v/>
      </c>
      <c r="I119" s="99" t="str">
        <f>IFERROR(INDEX(EQA.Controllab_Dados!I$2:I$5000,MATCH(ROW()-4,EQA.Controllab_Dados!$S$2:$S$5000,0)),"")</f>
        <v/>
      </c>
      <c r="J119" s="97" t="str">
        <f>IFERROR(INDEX(EQA.Controllab_Dados!J$2:J$5000,MATCH(ROW()-4,EQA.Controllab_Dados!$S$2:$S$5000,0)),"")</f>
        <v/>
      </c>
      <c r="K119" s="9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93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97" t="str">
        <f>IFERROR(INDEX(EQA.Controllab_Dados!O$2:O$5000,MATCH(ROW()-4,EQA.Controllab_Dados!$S$2:$S$5000,0)),"")</f>
        <v/>
      </c>
      <c r="P119" s="97" t="str">
        <f>IFERROR(INDEX(EQA.Controllab_Dados!P$2:P$5000,MATCH(ROW()-4,EQA.Controllab_Dados!$S$2:$S$5000,0)),"")</f>
        <v/>
      </c>
      <c r="Q119" s="93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93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97" t="str">
        <f>IFERROR(INDEX(EQA.Controllab_Dados!F$2:F$5000,MATCH(ROW()-4,EQA.Controllab_Dados!$S$2:$S$5000,0)),"")</f>
        <v/>
      </c>
      <c r="G120" s="98" t="str">
        <f>IFERROR(INDEX(EQA.Controllab_Dados!G$2:G$5000,MATCH(ROW()-4,EQA.Controllab_Dados!$S$2:$S$5000,0)),"")</f>
        <v/>
      </c>
      <c r="H120" s="98" t="str">
        <f>IFERROR(INDEX(EQA.Controllab_Dados!H$2:H$5000,MATCH(ROW()-4,EQA.Controllab_Dados!$S$2:$S$5000,0)),"")</f>
        <v/>
      </c>
      <c r="I120" s="99" t="str">
        <f>IFERROR(INDEX(EQA.Controllab_Dados!I$2:I$5000,MATCH(ROW()-4,EQA.Controllab_Dados!$S$2:$S$5000,0)),"")</f>
        <v/>
      </c>
      <c r="J120" s="97" t="str">
        <f>IFERROR(INDEX(EQA.Controllab_Dados!J$2:J$5000,MATCH(ROW()-4,EQA.Controllab_Dados!$S$2:$S$5000,0)),"")</f>
        <v/>
      </c>
      <c r="K120" s="9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93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97" t="str">
        <f>IFERROR(INDEX(EQA.Controllab_Dados!O$2:O$5000,MATCH(ROW()-4,EQA.Controllab_Dados!$S$2:$S$5000,0)),"")</f>
        <v/>
      </c>
      <c r="P120" s="97" t="str">
        <f>IFERROR(INDEX(EQA.Controllab_Dados!P$2:P$5000,MATCH(ROW()-4,EQA.Controllab_Dados!$S$2:$S$5000,0)),"")</f>
        <v/>
      </c>
      <c r="Q120" s="93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93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97" t="str">
        <f>IFERROR(INDEX(EQA.Controllab_Dados!F$2:F$5000,MATCH(ROW()-4,EQA.Controllab_Dados!$S$2:$S$5000,0)),"")</f>
        <v/>
      </c>
      <c r="G121" s="98" t="str">
        <f>IFERROR(INDEX(EQA.Controllab_Dados!G$2:G$5000,MATCH(ROW()-4,EQA.Controllab_Dados!$S$2:$S$5000,0)),"")</f>
        <v/>
      </c>
      <c r="H121" s="98" t="str">
        <f>IFERROR(INDEX(EQA.Controllab_Dados!H$2:H$5000,MATCH(ROW()-4,EQA.Controllab_Dados!$S$2:$S$5000,0)),"")</f>
        <v/>
      </c>
      <c r="I121" s="99" t="str">
        <f>IFERROR(INDEX(EQA.Controllab_Dados!I$2:I$5000,MATCH(ROW()-4,EQA.Controllab_Dados!$S$2:$S$5000,0)),"")</f>
        <v/>
      </c>
      <c r="J121" s="97" t="str">
        <f>IFERROR(INDEX(EQA.Controllab_Dados!J$2:J$5000,MATCH(ROW()-4,EQA.Controllab_Dados!$S$2:$S$5000,0)),"")</f>
        <v/>
      </c>
      <c r="K121" s="9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93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97" t="str">
        <f>IFERROR(INDEX(EQA.Controllab_Dados!O$2:O$5000,MATCH(ROW()-4,EQA.Controllab_Dados!$S$2:$S$5000,0)),"")</f>
        <v/>
      </c>
      <c r="P121" s="97" t="str">
        <f>IFERROR(INDEX(EQA.Controllab_Dados!P$2:P$5000,MATCH(ROW()-4,EQA.Controllab_Dados!$S$2:$S$5000,0)),"")</f>
        <v/>
      </c>
      <c r="Q121" s="93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93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97" t="str">
        <f>IFERROR(INDEX(EQA.Controllab_Dados!F$2:F$5000,MATCH(ROW()-4,EQA.Controllab_Dados!$S$2:$S$5000,0)),"")</f>
        <v/>
      </c>
      <c r="G122" s="98" t="str">
        <f>IFERROR(INDEX(EQA.Controllab_Dados!G$2:G$5000,MATCH(ROW()-4,EQA.Controllab_Dados!$S$2:$S$5000,0)),"")</f>
        <v/>
      </c>
      <c r="H122" s="98" t="str">
        <f>IFERROR(INDEX(EQA.Controllab_Dados!H$2:H$5000,MATCH(ROW()-4,EQA.Controllab_Dados!$S$2:$S$5000,0)),"")</f>
        <v/>
      </c>
      <c r="I122" s="99" t="str">
        <f>IFERROR(INDEX(EQA.Controllab_Dados!I$2:I$5000,MATCH(ROW()-4,EQA.Controllab_Dados!$S$2:$S$5000,0)),"")</f>
        <v/>
      </c>
      <c r="J122" s="97" t="str">
        <f>IFERROR(INDEX(EQA.Controllab_Dados!J$2:J$5000,MATCH(ROW()-4,EQA.Controllab_Dados!$S$2:$S$5000,0)),"")</f>
        <v/>
      </c>
      <c r="K122" s="9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93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97" t="str">
        <f>IFERROR(INDEX(EQA.Controllab_Dados!O$2:O$5000,MATCH(ROW()-4,EQA.Controllab_Dados!$S$2:$S$5000,0)),"")</f>
        <v/>
      </c>
      <c r="P122" s="97" t="str">
        <f>IFERROR(INDEX(EQA.Controllab_Dados!P$2:P$5000,MATCH(ROW()-4,EQA.Controllab_Dados!$S$2:$S$5000,0)),"")</f>
        <v/>
      </c>
      <c r="Q122" s="93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93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97" t="str">
        <f>IFERROR(INDEX(EQA.Controllab_Dados!F$2:F$5000,MATCH(ROW()-4,EQA.Controllab_Dados!$S$2:$S$5000,0)),"")</f>
        <v/>
      </c>
      <c r="G123" s="98" t="str">
        <f>IFERROR(INDEX(EQA.Controllab_Dados!G$2:G$5000,MATCH(ROW()-4,EQA.Controllab_Dados!$S$2:$S$5000,0)),"")</f>
        <v/>
      </c>
      <c r="H123" s="98" t="str">
        <f>IFERROR(INDEX(EQA.Controllab_Dados!H$2:H$5000,MATCH(ROW()-4,EQA.Controllab_Dados!$S$2:$S$5000,0)),"")</f>
        <v/>
      </c>
      <c r="I123" s="99" t="str">
        <f>IFERROR(INDEX(EQA.Controllab_Dados!I$2:I$5000,MATCH(ROW()-4,EQA.Controllab_Dados!$S$2:$S$5000,0)),"")</f>
        <v/>
      </c>
      <c r="J123" s="97" t="str">
        <f>IFERROR(INDEX(EQA.Controllab_Dados!J$2:J$5000,MATCH(ROW()-4,EQA.Controllab_Dados!$S$2:$S$5000,0)),"")</f>
        <v/>
      </c>
      <c r="K123" s="9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93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97" t="str">
        <f>IFERROR(INDEX(EQA.Controllab_Dados!O$2:O$5000,MATCH(ROW()-4,EQA.Controllab_Dados!$S$2:$S$5000,0)),"")</f>
        <v/>
      </c>
      <c r="P123" s="97" t="str">
        <f>IFERROR(INDEX(EQA.Controllab_Dados!P$2:P$5000,MATCH(ROW()-4,EQA.Controllab_Dados!$S$2:$S$5000,0)),"")</f>
        <v/>
      </c>
      <c r="Q123" s="93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93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97" t="str">
        <f>IFERROR(INDEX(EQA.Controllab_Dados!F$2:F$5000,MATCH(ROW()-4,EQA.Controllab_Dados!$S$2:$S$5000,0)),"")</f>
        <v/>
      </c>
      <c r="G124" s="98" t="str">
        <f>IFERROR(INDEX(EQA.Controllab_Dados!G$2:G$5000,MATCH(ROW()-4,EQA.Controllab_Dados!$S$2:$S$5000,0)),"")</f>
        <v/>
      </c>
      <c r="H124" s="98" t="str">
        <f>IFERROR(INDEX(EQA.Controllab_Dados!H$2:H$5000,MATCH(ROW()-4,EQA.Controllab_Dados!$S$2:$S$5000,0)),"")</f>
        <v/>
      </c>
      <c r="I124" s="99" t="str">
        <f>IFERROR(INDEX(EQA.Controllab_Dados!I$2:I$5000,MATCH(ROW()-4,EQA.Controllab_Dados!$S$2:$S$5000,0)),"")</f>
        <v/>
      </c>
      <c r="J124" s="97" t="str">
        <f>IFERROR(INDEX(EQA.Controllab_Dados!J$2:J$5000,MATCH(ROW()-4,EQA.Controllab_Dados!$S$2:$S$5000,0)),"")</f>
        <v/>
      </c>
      <c r="K124" s="9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93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97" t="str">
        <f>IFERROR(INDEX(EQA.Controllab_Dados!O$2:O$5000,MATCH(ROW()-4,EQA.Controllab_Dados!$S$2:$S$5000,0)),"")</f>
        <v/>
      </c>
      <c r="P124" s="97" t="str">
        <f>IFERROR(INDEX(EQA.Controllab_Dados!P$2:P$5000,MATCH(ROW()-4,EQA.Controllab_Dados!$S$2:$S$5000,0)),"")</f>
        <v/>
      </c>
      <c r="Q124" s="93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93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97" t="str">
        <f>IFERROR(INDEX(EQA.Controllab_Dados!F$2:F$5000,MATCH(ROW()-4,EQA.Controllab_Dados!$S$2:$S$5000,0)),"")</f>
        <v/>
      </c>
      <c r="G125" s="98" t="str">
        <f>IFERROR(INDEX(EQA.Controllab_Dados!G$2:G$5000,MATCH(ROW()-4,EQA.Controllab_Dados!$S$2:$S$5000,0)),"")</f>
        <v/>
      </c>
      <c r="H125" s="98" t="str">
        <f>IFERROR(INDEX(EQA.Controllab_Dados!H$2:H$5000,MATCH(ROW()-4,EQA.Controllab_Dados!$S$2:$S$5000,0)),"")</f>
        <v/>
      </c>
      <c r="I125" s="99" t="str">
        <f>IFERROR(INDEX(EQA.Controllab_Dados!I$2:I$5000,MATCH(ROW()-4,EQA.Controllab_Dados!$S$2:$S$5000,0)),"")</f>
        <v/>
      </c>
      <c r="J125" s="97" t="str">
        <f>IFERROR(INDEX(EQA.Controllab_Dados!J$2:J$5000,MATCH(ROW()-4,EQA.Controllab_Dados!$S$2:$S$5000,0)),"")</f>
        <v/>
      </c>
      <c r="K125" s="9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93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97" t="str">
        <f>IFERROR(INDEX(EQA.Controllab_Dados!O$2:O$5000,MATCH(ROW()-4,EQA.Controllab_Dados!$S$2:$S$5000,0)),"")</f>
        <v/>
      </c>
      <c r="P125" s="97" t="str">
        <f>IFERROR(INDEX(EQA.Controllab_Dados!P$2:P$5000,MATCH(ROW()-4,EQA.Controllab_Dados!$S$2:$S$5000,0)),"")</f>
        <v/>
      </c>
      <c r="Q125" s="93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93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97" t="str">
        <f>IFERROR(INDEX(EQA.Controllab_Dados!F$2:F$5000,MATCH(ROW()-4,EQA.Controllab_Dados!$S$2:$S$5000,0)),"")</f>
        <v/>
      </c>
      <c r="G126" s="98" t="str">
        <f>IFERROR(INDEX(EQA.Controllab_Dados!G$2:G$5000,MATCH(ROW()-4,EQA.Controllab_Dados!$S$2:$S$5000,0)),"")</f>
        <v/>
      </c>
      <c r="H126" s="98" t="str">
        <f>IFERROR(INDEX(EQA.Controllab_Dados!H$2:H$5000,MATCH(ROW()-4,EQA.Controllab_Dados!$S$2:$S$5000,0)),"")</f>
        <v/>
      </c>
      <c r="I126" s="99" t="str">
        <f>IFERROR(INDEX(EQA.Controllab_Dados!I$2:I$5000,MATCH(ROW()-4,EQA.Controllab_Dados!$S$2:$S$5000,0)),"")</f>
        <v/>
      </c>
      <c r="J126" s="97" t="str">
        <f>IFERROR(INDEX(EQA.Controllab_Dados!J$2:J$5000,MATCH(ROW()-4,EQA.Controllab_Dados!$S$2:$S$5000,0)),"")</f>
        <v/>
      </c>
      <c r="K126" s="9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93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97" t="str">
        <f>IFERROR(INDEX(EQA.Controllab_Dados!O$2:O$5000,MATCH(ROW()-4,EQA.Controllab_Dados!$S$2:$S$5000,0)),"")</f>
        <v/>
      </c>
      <c r="P126" s="97" t="str">
        <f>IFERROR(INDEX(EQA.Controllab_Dados!P$2:P$5000,MATCH(ROW()-4,EQA.Controllab_Dados!$S$2:$S$5000,0)),"")</f>
        <v/>
      </c>
      <c r="Q126" s="93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93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97" t="str">
        <f>IFERROR(INDEX(EQA.Controllab_Dados!F$2:F$5000,MATCH(ROW()-4,EQA.Controllab_Dados!$S$2:$S$5000,0)),"")</f>
        <v/>
      </c>
      <c r="G127" s="98" t="str">
        <f>IFERROR(INDEX(EQA.Controllab_Dados!G$2:G$5000,MATCH(ROW()-4,EQA.Controllab_Dados!$S$2:$S$5000,0)),"")</f>
        <v/>
      </c>
      <c r="H127" s="98" t="str">
        <f>IFERROR(INDEX(EQA.Controllab_Dados!H$2:H$5000,MATCH(ROW()-4,EQA.Controllab_Dados!$S$2:$S$5000,0)),"")</f>
        <v/>
      </c>
      <c r="I127" s="99" t="str">
        <f>IFERROR(INDEX(EQA.Controllab_Dados!I$2:I$5000,MATCH(ROW()-4,EQA.Controllab_Dados!$S$2:$S$5000,0)),"")</f>
        <v/>
      </c>
      <c r="J127" s="97" t="str">
        <f>IFERROR(INDEX(EQA.Controllab_Dados!J$2:J$5000,MATCH(ROW()-4,EQA.Controllab_Dados!$S$2:$S$5000,0)),"")</f>
        <v/>
      </c>
      <c r="K127" s="9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93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97" t="str">
        <f>IFERROR(INDEX(EQA.Controllab_Dados!O$2:O$5000,MATCH(ROW()-4,EQA.Controllab_Dados!$S$2:$S$5000,0)),"")</f>
        <v/>
      </c>
      <c r="P127" s="97" t="str">
        <f>IFERROR(INDEX(EQA.Controllab_Dados!P$2:P$5000,MATCH(ROW()-4,EQA.Controllab_Dados!$S$2:$S$5000,0)),"")</f>
        <v/>
      </c>
      <c r="Q127" s="93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93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97" t="str">
        <f>IFERROR(INDEX(EQA.Controllab_Dados!F$2:F$5000,MATCH(ROW()-4,EQA.Controllab_Dados!$S$2:$S$5000,0)),"")</f>
        <v/>
      </c>
      <c r="G128" s="98" t="str">
        <f>IFERROR(INDEX(EQA.Controllab_Dados!G$2:G$5000,MATCH(ROW()-4,EQA.Controllab_Dados!$S$2:$S$5000,0)),"")</f>
        <v/>
      </c>
      <c r="H128" s="98" t="str">
        <f>IFERROR(INDEX(EQA.Controllab_Dados!H$2:H$5000,MATCH(ROW()-4,EQA.Controllab_Dados!$S$2:$S$5000,0)),"")</f>
        <v/>
      </c>
      <c r="I128" s="99" t="str">
        <f>IFERROR(INDEX(EQA.Controllab_Dados!I$2:I$5000,MATCH(ROW()-4,EQA.Controllab_Dados!$S$2:$S$5000,0)),"")</f>
        <v/>
      </c>
      <c r="J128" s="97" t="str">
        <f>IFERROR(INDEX(EQA.Controllab_Dados!J$2:J$5000,MATCH(ROW()-4,EQA.Controllab_Dados!$S$2:$S$5000,0)),"")</f>
        <v/>
      </c>
      <c r="K128" s="9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93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97" t="str">
        <f>IFERROR(INDEX(EQA.Controllab_Dados!O$2:O$5000,MATCH(ROW()-4,EQA.Controllab_Dados!$S$2:$S$5000,0)),"")</f>
        <v/>
      </c>
      <c r="P128" s="97" t="str">
        <f>IFERROR(INDEX(EQA.Controllab_Dados!P$2:P$5000,MATCH(ROW()-4,EQA.Controllab_Dados!$S$2:$S$5000,0)),"")</f>
        <v/>
      </c>
      <c r="Q128" s="93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93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97" t="str">
        <f>IFERROR(INDEX(EQA.Controllab_Dados!F$2:F$5000,MATCH(ROW()-4,EQA.Controllab_Dados!$S$2:$S$5000,0)),"")</f>
        <v/>
      </c>
      <c r="G129" s="98" t="str">
        <f>IFERROR(INDEX(EQA.Controllab_Dados!G$2:G$5000,MATCH(ROW()-4,EQA.Controllab_Dados!$S$2:$S$5000,0)),"")</f>
        <v/>
      </c>
      <c r="H129" s="98" t="str">
        <f>IFERROR(INDEX(EQA.Controllab_Dados!H$2:H$5000,MATCH(ROW()-4,EQA.Controllab_Dados!$S$2:$S$5000,0)),"")</f>
        <v/>
      </c>
      <c r="I129" s="99" t="str">
        <f>IFERROR(INDEX(EQA.Controllab_Dados!I$2:I$5000,MATCH(ROW()-4,EQA.Controllab_Dados!$S$2:$S$5000,0)),"")</f>
        <v/>
      </c>
      <c r="J129" s="97" t="str">
        <f>IFERROR(INDEX(EQA.Controllab_Dados!J$2:J$5000,MATCH(ROW()-4,EQA.Controllab_Dados!$S$2:$S$5000,0)),"")</f>
        <v/>
      </c>
      <c r="K129" s="9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93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97" t="str">
        <f>IFERROR(INDEX(EQA.Controllab_Dados!O$2:O$5000,MATCH(ROW()-4,EQA.Controllab_Dados!$S$2:$S$5000,0)),"")</f>
        <v/>
      </c>
      <c r="P129" s="97" t="str">
        <f>IFERROR(INDEX(EQA.Controllab_Dados!P$2:P$5000,MATCH(ROW()-4,EQA.Controllab_Dados!$S$2:$S$5000,0)),"")</f>
        <v/>
      </c>
      <c r="Q129" s="93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93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97" t="str">
        <f>IFERROR(INDEX(EQA.Controllab_Dados!F$2:F$5000,MATCH(ROW()-4,EQA.Controllab_Dados!$S$2:$S$5000,0)),"")</f>
        <v/>
      </c>
      <c r="G130" s="98" t="str">
        <f>IFERROR(INDEX(EQA.Controllab_Dados!G$2:G$5000,MATCH(ROW()-4,EQA.Controllab_Dados!$S$2:$S$5000,0)),"")</f>
        <v/>
      </c>
      <c r="H130" s="98" t="str">
        <f>IFERROR(INDEX(EQA.Controllab_Dados!H$2:H$5000,MATCH(ROW()-4,EQA.Controllab_Dados!$S$2:$S$5000,0)),"")</f>
        <v/>
      </c>
      <c r="I130" s="99" t="str">
        <f>IFERROR(INDEX(EQA.Controllab_Dados!I$2:I$5000,MATCH(ROW()-4,EQA.Controllab_Dados!$S$2:$S$5000,0)),"")</f>
        <v/>
      </c>
      <c r="J130" s="97" t="str">
        <f>IFERROR(INDEX(EQA.Controllab_Dados!J$2:J$5000,MATCH(ROW()-4,EQA.Controllab_Dados!$S$2:$S$5000,0)),"")</f>
        <v/>
      </c>
      <c r="K130" s="9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93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97" t="str">
        <f>IFERROR(INDEX(EQA.Controllab_Dados!O$2:O$5000,MATCH(ROW()-4,EQA.Controllab_Dados!$S$2:$S$5000,0)),"")</f>
        <v/>
      </c>
      <c r="P130" s="97" t="str">
        <f>IFERROR(INDEX(EQA.Controllab_Dados!P$2:P$5000,MATCH(ROW()-4,EQA.Controllab_Dados!$S$2:$S$5000,0)),"")</f>
        <v/>
      </c>
      <c r="Q130" s="93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93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97" t="str">
        <f>IFERROR(INDEX(EQA.Controllab_Dados!F$2:F$5000,MATCH(ROW()-4,EQA.Controllab_Dados!$S$2:$S$5000,0)),"")</f>
        <v/>
      </c>
      <c r="G131" s="98" t="str">
        <f>IFERROR(INDEX(EQA.Controllab_Dados!G$2:G$5000,MATCH(ROW()-4,EQA.Controllab_Dados!$S$2:$S$5000,0)),"")</f>
        <v/>
      </c>
      <c r="H131" s="98" t="str">
        <f>IFERROR(INDEX(EQA.Controllab_Dados!H$2:H$5000,MATCH(ROW()-4,EQA.Controllab_Dados!$S$2:$S$5000,0)),"")</f>
        <v/>
      </c>
      <c r="I131" s="99" t="str">
        <f>IFERROR(INDEX(EQA.Controllab_Dados!I$2:I$5000,MATCH(ROW()-4,EQA.Controllab_Dados!$S$2:$S$5000,0)),"")</f>
        <v/>
      </c>
      <c r="J131" s="97" t="str">
        <f>IFERROR(INDEX(EQA.Controllab_Dados!J$2:J$5000,MATCH(ROW()-4,EQA.Controllab_Dados!$S$2:$S$5000,0)),"")</f>
        <v/>
      </c>
      <c r="K131" s="9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93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97" t="str">
        <f>IFERROR(INDEX(EQA.Controllab_Dados!O$2:O$5000,MATCH(ROW()-4,EQA.Controllab_Dados!$S$2:$S$5000,0)),"")</f>
        <v/>
      </c>
      <c r="P131" s="97" t="str">
        <f>IFERROR(INDEX(EQA.Controllab_Dados!P$2:P$5000,MATCH(ROW()-4,EQA.Controllab_Dados!$S$2:$S$5000,0)),"")</f>
        <v/>
      </c>
      <c r="Q131" s="93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93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97" t="str">
        <f>IFERROR(INDEX(EQA.Controllab_Dados!F$2:F$5000,MATCH(ROW()-4,EQA.Controllab_Dados!$S$2:$S$5000,0)),"")</f>
        <v/>
      </c>
      <c r="G132" s="98" t="str">
        <f>IFERROR(INDEX(EQA.Controllab_Dados!G$2:G$5000,MATCH(ROW()-4,EQA.Controllab_Dados!$S$2:$S$5000,0)),"")</f>
        <v/>
      </c>
      <c r="H132" s="98" t="str">
        <f>IFERROR(INDEX(EQA.Controllab_Dados!H$2:H$5000,MATCH(ROW()-4,EQA.Controllab_Dados!$S$2:$S$5000,0)),"")</f>
        <v/>
      </c>
      <c r="I132" s="99" t="str">
        <f>IFERROR(INDEX(EQA.Controllab_Dados!I$2:I$5000,MATCH(ROW()-4,EQA.Controllab_Dados!$S$2:$S$5000,0)),"")</f>
        <v/>
      </c>
      <c r="J132" s="97" t="str">
        <f>IFERROR(INDEX(EQA.Controllab_Dados!J$2:J$5000,MATCH(ROW()-4,EQA.Controllab_Dados!$S$2:$S$5000,0)),"")</f>
        <v/>
      </c>
      <c r="K132" s="9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93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97" t="str">
        <f>IFERROR(INDEX(EQA.Controllab_Dados!O$2:O$5000,MATCH(ROW()-4,EQA.Controllab_Dados!$S$2:$S$5000,0)),"")</f>
        <v/>
      </c>
      <c r="P132" s="97" t="str">
        <f>IFERROR(INDEX(EQA.Controllab_Dados!P$2:P$5000,MATCH(ROW()-4,EQA.Controllab_Dados!$S$2:$S$5000,0)),"")</f>
        <v/>
      </c>
      <c r="Q132" s="93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93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97" t="str">
        <f>IFERROR(INDEX(EQA.Controllab_Dados!F$2:F$5000,MATCH(ROW()-4,EQA.Controllab_Dados!$S$2:$S$5000,0)),"")</f>
        <v/>
      </c>
      <c r="G133" s="98" t="str">
        <f>IFERROR(INDEX(EQA.Controllab_Dados!G$2:G$5000,MATCH(ROW()-4,EQA.Controllab_Dados!$S$2:$S$5000,0)),"")</f>
        <v/>
      </c>
      <c r="H133" s="98" t="str">
        <f>IFERROR(INDEX(EQA.Controllab_Dados!H$2:H$5000,MATCH(ROW()-4,EQA.Controllab_Dados!$S$2:$S$5000,0)),"")</f>
        <v/>
      </c>
      <c r="I133" s="99" t="str">
        <f>IFERROR(INDEX(EQA.Controllab_Dados!I$2:I$5000,MATCH(ROW()-4,EQA.Controllab_Dados!$S$2:$S$5000,0)),"")</f>
        <v/>
      </c>
      <c r="J133" s="97" t="str">
        <f>IFERROR(INDEX(EQA.Controllab_Dados!J$2:J$5000,MATCH(ROW()-4,EQA.Controllab_Dados!$S$2:$S$5000,0)),"")</f>
        <v/>
      </c>
      <c r="K133" s="9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93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97" t="str">
        <f>IFERROR(INDEX(EQA.Controllab_Dados!O$2:O$5000,MATCH(ROW()-4,EQA.Controllab_Dados!$S$2:$S$5000,0)),"")</f>
        <v/>
      </c>
      <c r="P133" s="97" t="str">
        <f>IFERROR(INDEX(EQA.Controllab_Dados!P$2:P$5000,MATCH(ROW()-4,EQA.Controllab_Dados!$S$2:$S$5000,0)),"")</f>
        <v/>
      </c>
      <c r="Q133" s="93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93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97" t="str">
        <f>IFERROR(INDEX(EQA.Controllab_Dados!F$2:F$5000,MATCH(ROW()-4,EQA.Controllab_Dados!$S$2:$S$5000,0)),"")</f>
        <v/>
      </c>
      <c r="G134" s="98" t="str">
        <f>IFERROR(INDEX(EQA.Controllab_Dados!G$2:G$5000,MATCH(ROW()-4,EQA.Controllab_Dados!$S$2:$S$5000,0)),"")</f>
        <v/>
      </c>
      <c r="H134" s="98" t="str">
        <f>IFERROR(INDEX(EQA.Controllab_Dados!H$2:H$5000,MATCH(ROW()-4,EQA.Controllab_Dados!$S$2:$S$5000,0)),"")</f>
        <v/>
      </c>
      <c r="I134" s="99" t="str">
        <f>IFERROR(INDEX(EQA.Controllab_Dados!I$2:I$5000,MATCH(ROW()-4,EQA.Controllab_Dados!$S$2:$S$5000,0)),"")</f>
        <v/>
      </c>
      <c r="J134" s="97" t="str">
        <f>IFERROR(INDEX(EQA.Controllab_Dados!J$2:J$5000,MATCH(ROW()-4,EQA.Controllab_Dados!$S$2:$S$5000,0)),"")</f>
        <v/>
      </c>
      <c r="K134" s="9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93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97" t="str">
        <f>IFERROR(INDEX(EQA.Controllab_Dados!O$2:O$5000,MATCH(ROW()-4,EQA.Controllab_Dados!$S$2:$S$5000,0)),"")</f>
        <v/>
      </c>
      <c r="P134" s="97" t="str">
        <f>IFERROR(INDEX(EQA.Controllab_Dados!P$2:P$5000,MATCH(ROW()-4,EQA.Controllab_Dados!$S$2:$S$5000,0)),"")</f>
        <v/>
      </c>
      <c r="Q134" s="93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93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97" t="str">
        <f>IFERROR(INDEX(EQA.Controllab_Dados!F$2:F$5000,MATCH(ROW()-4,EQA.Controllab_Dados!$S$2:$S$5000,0)),"")</f>
        <v/>
      </c>
      <c r="G135" s="98" t="str">
        <f>IFERROR(INDEX(EQA.Controllab_Dados!G$2:G$5000,MATCH(ROW()-4,EQA.Controllab_Dados!$S$2:$S$5000,0)),"")</f>
        <v/>
      </c>
      <c r="H135" s="98" t="str">
        <f>IFERROR(INDEX(EQA.Controllab_Dados!H$2:H$5000,MATCH(ROW()-4,EQA.Controllab_Dados!$S$2:$S$5000,0)),"")</f>
        <v/>
      </c>
      <c r="I135" s="99" t="str">
        <f>IFERROR(INDEX(EQA.Controllab_Dados!I$2:I$5000,MATCH(ROW()-4,EQA.Controllab_Dados!$S$2:$S$5000,0)),"")</f>
        <v/>
      </c>
      <c r="J135" s="97" t="str">
        <f>IFERROR(INDEX(EQA.Controllab_Dados!J$2:J$5000,MATCH(ROW()-4,EQA.Controllab_Dados!$S$2:$S$5000,0)),"")</f>
        <v/>
      </c>
      <c r="K135" s="9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93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97" t="str">
        <f>IFERROR(INDEX(EQA.Controllab_Dados!O$2:O$5000,MATCH(ROW()-4,EQA.Controllab_Dados!$S$2:$S$5000,0)),"")</f>
        <v/>
      </c>
      <c r="P135" s="97" t="str">
        <f>IFERROR(INDEX(EQA.Controllab_Dados!P$2:P$5000,MATCH(ROW()-4,EQA.Controllab_Dados!$S$2:$S$5000,0)),"")</f>
        <v/>
      </c>
      <c r="Q135" s="93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93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97" t="str">
        <f>IFERROR(INDEX(EQA.Controllab_Dados!F$2:F$5000,MATCH(ROW()-4,EQA.Controllab_Dados!$S$2:$S$5000,0)),"")</f>
        <v/>
      </c>
      <c r="G136" s="98" t="str">
        <f>IFERROR(INDEX(EQA.Controllab_Dados!G$2:G$5000,MATCH(ROW()-4,EQA.Controllab_Dados!$S$2:$S$5000,0)),"")</f>
        <v/>
      </c>
      <c r="H136" s="98" t="str">
        <f>IFERROR(INDEX(EQA.Controllab_Dados!H$2:H$5000,MATCH(ROW()-4,EQA.Controllab_Dados!$S$2:$S$5000,0)),"")</f>
        <v/>
      </c>
      <c r="I136" s="99" t="str">
        <f>IFERROR(INDEX(EQA.Controllab_Dados!I$2:I$5000,MATCH(ROW()-4,EQA.Controllab_Dados!$S$2:$S$5000,0)),"")</f>
        <v/>
      </c>
      <c r="J136" s="97" t="str">
        <f>IFERROR(INDEX(EQA.Controllab_Dados!J$2:J$5000,MATCH(ROW()-4,EQA.Controllab_Dados!$S$2:$S$5000,0)),"")</f>
        <v/>
      </c>
      <c r="K136" s="9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93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97" t="str">
        <f>IFERROR(INDEX(EQA.Controllab_Dados!O$2:O$5000,MATCH(ROW()-4,EQA.Controllab_Dados!$S$2:$S$5000,0)),"")</f>
        <v/>
      </c>
      <c r="P136" s="97" t="str">
        <f>IFERROR(INDEX(EQA.Controllab_Dados!P$2:P$5000,MATCH(ROW()-4,EQA.Controllab_Dados!$S$2:$S$5000,0)),"")</f>
        <v/>
      </c>
      <c r="Q136" s="93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93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97" t="str">
        <f>IFERROR(INDEX(EQA.Controllab_Dados!F$2:F$5000,MATCH(ROW()-4,EQA.Controllab_Dados!$S$2:$S$5000,0)),"")</f>
        <v/>
      </c>
      <c r="G137" s="98" t="str">
        <f>IFERROR(INDEX(EQA.Controllab_Dados!G$2:G$5000,MATCH(ROW()-4,EQA.Controllab_Dados!$S$2:$S$5000,0)),"")</f>
        <v/>
      </c>
      <c r="H137" s="98" t="str">
        <f>IFERROR(INDEX(EQA.Controllab_Dados!H$2:H$5000,MATCH(ROW()-4,EQA.Controllab_Dados!$S$2:$S$5000,0)),"")</f>
        <v/>
      </c>
      <c r="I137" s="99" t="str">
        <f>IFERROR(INDEX(EQA.Controllab_Dados!I$2:I$5000,MATCH(ROW()-4,EQA.Controllab_Dados!$S$2:$S$5000,0)),"")</f>
        <v/>
      </c>
      <c r="J137" s="97" t="str">
        <f>IFERROR(INDEX(EQA.Controllab_Dados!J$2:J$5000,MATCH(ROW()-4,EQA.Controllab_Dados!$S$2:$S$5000,0)),"")</f>
        <v/>
      </c>
      <c r="K137" s="9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93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97" t="str">
        <f>IFERROR(INDEX(EQA.Controllab_Dados!O$2:O$5000,MATCH(ROW()-4,EQA.Controllab_Dados!$S$2:$S$5000,0)),"")</f>
        <v/>
      </c>
      <c r="P137" s="97" t="str">
        <f>IFERROR(INDEX(EQA.Controllab_Dados!P$2:P$5000,MATCH(ROW()-4,EQA.Controllab_Dados!$S$2:$S$5000,0)),"")</f>
        <v/>
      </c>
      <c r="Q137" s="93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93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97" t="str">
        <f>IFERROR(INDEX(EQA.Controllab_Dados!F$2:F$5000,MATCH(ROW()-4,EQA.Controllab_Dados!$S$2:$S$5000,0)),"")</f>
        <v/>
      </c>
      <c r="G138" s="98" t="str">
        <f>IFERROR(INDEX(EQA.Controllab_Dados!G$2:G$5000,MATCH(ROW()-4,EQA.Controllab_Dados!$S$2:$S$5000,0)),"")</f>
        <v/>
      </c>
      <c r="H138" s="98" t="str">
        <f>IFERROR(INDEX(EQA.Controllab_Dados!H$2:H$5000,MATCH(ROW()-4,EQA.Controllab_Dados!$S$2:$S$5000,0)),"")</f>
        <v/>
      </c>
      <c r="I138" s="99" t="str">
        <f>IFERROR(INDEX(EQA.Controllab_Dados!I$2:I$5000,MATCH(ROW()-4,EQA.Controllab_Dados!$S$2:$S$5000,0)),"")</f>
        <v/>
      </c>
      <c r="J138" s="97" t="str">
        <f>IFERROR(INDEX(EQA.Controllab_Dados!J$2:J$5000,MATCH(ROW()-4,EQA.Controllab_Dados!$S$2:$S$5000,0)),"")</f>
        <v/>
      </c>
      <c r="K138" s="9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93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97" t="str">
        <f>IFERROR(INDEX(EQA.Controllab_Dados!O$2:O$5000,MATCH(ROW()-4,EQA.Controllab_Dados!$S$2:$S$5000,0)),"")</f>
        <v/>
      </c>
      <c r="P138" s="97" t="str">
        <f>IFERROR(INDEX(EQA.Controllab_Dados!P$2:P$5000,MATCH(ROW()-4,EQA.Controllab_Dados!$S$2:$S$5000,0)),"")</f>
        <v/>
      </c>
      <c r="Q138" s="93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93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97" t="str">
        <f>IFERROR(INDEX(EQA.Controllab_Dados!F$2:F$5000,MATCH(ROW()-4,EQA.Controllab_Dados!$S$2:$S$5000,0)),"")</f>
        <v/>
      </c>
      <c r="G139" s="98" t="str">
        <f>IFERROR(INDEX(EQA.Controllab_Dados!G$2:G$5000,MATCH(ROW()-4,EQA.Controllab_Dados!$S$2:$S$5000,0)),"")</f>
        <v/>
      </c>
      <c r="H139" s="98" t="str">
        <f>IFERROR(INDEX(EQA.Controllab_Dados!H$2:H$5000,MATCH(ROW()-4,EQA.Controllab_Dados!$S$2:$S$5000,0)),"")</f>
        <v/>
      </c>
      <c r="I139" s="99" t="str">
        <f>IFERROR(INDEX(EQA.Controllab_Dados!I$2:I$5000,MATCH(ROW()-4,EQA.Controllab_Dados!$S$2:$S$5000,0)),"")</f>
        <v/>
      </c>
      <c r="J139" s="97" t="str">
        <f>IFERROR(INDEX(EQA.Controllab_Dados!J$2:J$5000,MATCH(ROW()-4,EQA.Controllab_Dados!$S$2:$S$5000,0)),"")</f>
        <v/>
      </c>
      <c r="K139" s="9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93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97" t="str">
        <f>IFERROR(INDEX(EQA.Controllab_Dados!O$2:O$5000,MATCH(ROW()-4,EQA.Controllab_Dados!$S$2:$S$5000,0)),"")</f>
        <v/>
      </c>
      <c r="P139" s="97" t="str">
        <f>IFERROR(INDEX(EQA.Controllab_Dados!P$2:P$5000,MATCH(ROW()-4,EQA.Controllab_Dados!$S$2:$S$5000,0)),"")</f>
        <v/>
      </c>
      <c r="Q139" s="93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93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97" t="str">
        <f>IFERROR(INDEX(EQA.Controllab_Dados!F$2:F$5000,MATCH(ROW()-4,EQA.Controllab_Dados!$S$2:$S$5000,0)),"")</f>
        <v/>
      </c>
      <c r="G140" s="98" t="str">
        <f>IFERROR(INDEX(EQA.Controllab_Dados!G$2:G$5000,MATCH(ROW()-4,EQA.Controllab_Dados!$S$2:$S$5000,0)),"")</f>
        <v/>
      </c>
      <c r="H140" s="98" t="str">
        <f>IFERROR(INDEX(EQA.Controllab_Dados!H$2:H$5000,MATCH(ROW()-4,EQA.Controllab_Dados!$S$2:$S$5000,0)),"")</f>
        <v/>
      </c>
      <c r="I140" s="99" t="str">
        <f>IFERROR(INDEX(EQA.Controllab_Dados!I$2:I$5000,MATCH(ROW()-4,EQA.Controllab_Dados!$S$2:$S$5000,0)),"")</f>
        <v/>
      </c>
      <c r="J140" s="97" t="str">
        <f>IFERROR(INDEX(EQA.Controllab_Dados!J$2:J$5000,MATCH(ROW()-4,EQA.Controllab_Dados!$S$2:$S$5000,0)),"")</f>
        <v/>
      </c>
      <c r="K140" s="9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93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97" t="str">
        <f>IFERROR(INDEX(EQA.Controllab_Dados!O$2:O$5000,MATCH(ROW()-4,EQA.Controllab_Dados!$S$2:$S$5000,0)),"")</f>
        <v/>
      </c>
      <c r="P140" s="97" t="str">
        <f>IFERROR(INDEX(EQA.Controllab_Dados!P$2:P$5000,MATCH(ROW()-4,EQA.Controllab_Dados!$S$2:$S$5000,0)),"")</f>
        <v/>
      </c>
      <c r="Q140" s="93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93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97" t="str">
        <f>IFERROR(INDEX(EQA.Controllab_Dados!F$2:F$5000,MATCH(ROW()-4,EQA.Controllab_Dados!$S$2:$S$5000,0)),"")</f>
        <v/>
      </c>
      <c r="G141" s="98" t="str">
        <f>IFERROR(INDEX(EQA.Controllab_Dados!G$2:G$5000,MATCH(ROW()-4,EQA.Controllab_Dados!$S$2:$S$5000,0)),"")</f>
        <v/>
      </c>
      <c r="H141" s="98" t="str">
        <f>IFERROR(INDEX(EQA.Controllab_Dados!H$2:H$5000,MATCH(ROW()-4,EQA.Controllab_Dados!$S$2:$S$5000,0)),"")</f>
        <v/>
      </c>
      <c r="I141" s="99" t="str">
        <f>IFERROR(INDEX(EQA.Controllab_Dados!I$2:I$5000,MATCH(ROW()-4,EQA.Controllab_Dados!$S$2:$S$5000,0)),"")</f>
        <v/>
      </c>
      <c r="J141" s="97" t="str">
        <f>IFERROR(INDEX(EQA.Controllab_Dados!J$2:J$5000,MATCH(ROW()-4,EQA.Controllab_Dados!$S$2:$S$5000,0)),"")</f>
        <v/>
      </c>
      <c r="K141" s="9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93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97" t="str">
        <f>IFERROR(INDEX(EQA.Controllab_Dados!O$2:O$5000,MATCH(ROW()-4,EQA.Controllab_Dados!$S$2:$S$5000,0)),"")</f>
        <v/>
      </c>
      <c r="P141" s="97" t="str">
        <f>IFERROR(INDEX(EQA.Controllab_Dados!P$2:P$5000,MATCH(ROW()-4,EQA.Controllab_Dados!$S$2:$S$5000,0)),"")</f>
        <v/>
      </c>
      <c r="Q141" s="93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93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97" t="str">
        <f>IFERROR(INDEX(EQA.Controllab_Dados!F$2:F$5000,MATCH(ROW()-4,EQA.Controllab_Dados!$S$2:$S$5000,0)),"")</f>
        <v/>
      </c>
      <c r="G142" s="98" t="str">
        <f>IFERROR(INDEX(EQA.Controllab_Dados!G$2:G$5000,MATCH(ROW()-4,EQA.Controllab_Dados!$S$2:$S$5000,0)),"")</f>
        <v/>
      </c>
      <c r="H142" s="98" t="str">
        <f>IFERROR(INDEX(EQA.Controllab_Dados!H$2:H$5000,MATCH(ROW()-4,EQA.Controllab_Dados!$S$2:$S$5000,0)),"")</f>
        <v/>
      </c>
      <c r="I142" s="99" t="str">
        <f>IFERROR(INDEX(EQA.Controllab_Dados!I$2:I$5000,MATCH(ROW()-4,EQA.Controllab_Dados!$S$2:$S$5000,0)),"")</f>
        <v/>
      </c>
      <c r="J142" s="97" t="str">
        <f>IFERROR(INDEX(EQA.Controllab_Dados!J$2:J$5000,MATCH(ROW()-4,EQA.Controllab_Dados!$S$2:$S$5000,0)),"")</f>
        <v/>
      </c>
      <c r="K142" s="9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93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97" t="str">
        <f>IFERROR(INDEX(EQA.Controllab_Dados!O$2:O$5000,MATCH(ROW()-4,EQA.Controllab_Dados!$S$2:$S$5000,0)),"")</f>
        <v/>
      </c>
      <c r="P142" s="97" t="str">
        <f>IFERROR(INDEX(EQA.Controllab_Dados!P$2:P$5000,MATCH(ROW()-4,EQA.Controllab_Dados!$S$2:$S$5000,0)),"")</f>
        <v/>
      </c>
      <c r="Q142" s="93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93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97" t="str">
        <f>IFERROR(INDEX(EQA.Controllab_Dados!F$2:F$5000,MATCH(ROW()-4,EQA.Controllab_Dados!$S$2:$S$5000,0)),"")</f>
        <v/>
      </c>
      <c r="G143" s="98" t="str">
        <f>IFERROR(INDEX(EQA.Controllab_Dados!G$2:G$5000,MATCH(ROW()-4,EQA.Controllab_Dados!$S$2:$S$5000,0)),"")</f>
        <v/>
      </c>
      <c r="H143" s="98" t="str">
        <f>IFERROR(INDEX(EQA.Controllab_Dados!H$2:H$5000,MATCH(ROW()-4,EQA.Controllab_Dados!$S$2:$S$5000,0)),"")</f>
        <v/>
      </c>
      <c r="I143" s="99" t="str">
        <f>IFERROR(INDEX(EQA.Controllab_Dados!I$2:I$5000,MATCH(ROW()-4,EQA.Controllab_Dados!$S$2:$S$5000,0)),"")</f>
        <v/>
      </c>
      <c r="J143" s="97" t="str">
        <f>IFERROR(INDEX(EQA.Controllab_Dados!J$2:J$5000,MATCH(ROW()-4,EQA.Controllab_Dados!$S$2:$S$5000,0)),"")</f>
        <v/>
      </c>
      <c r="K143" s="9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93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97" t="str">
        <f>IFERROR(INDEX(EQA.Controllab_Dados!O$2:O$5000,MATCH(ROW()-4,EQA.Controllab_Dados!$S$2:$S$5000,0)),"")</f>
        <v/>
      </c>
      <c r="P143" s="97" t="str">
        <f>IFERROR(INDEX(EQA.Controllab_Dados!P$2:P$5000,MATCH(ROW()-4,EQA.Controllab_Dados!$S$2:$S$5000,0)),"")</f>
        <v/>
      </c>
      <c r="Q143" s="93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93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97" t="str">
        <f>IFERROR(INDEX(EQA.Controllab_Dados!F$2:F$5000,MATCH(ROW()-4,EQA.Controllab_Dados!$S$2:$S$5000,0)),"")</f>
        <v/>
      </c>
      <c r="G144" s="98" t="str">
        <f>IFERROR(INDEX(EQA.Controllab_Dados!G$2:G$5000,MATCH(ROW()-4,EQA.Controllab_Dados!$S$2:$S$5000,0)),"")</f>
        <v/>
      </c>
      <c r="H144" s="98" t="str">
        <f>IFERROR(INDEX(EQA.Controllab_Dados!H$2:H$5000,MATCH(ROW()-4,EQA.Controllab_Dados!$S$2:$S$5000,0)),"")</f>
        <v/>
      </c>
      <c r="I144" s="99" t="str">
        <f>IFERROR(INDEX(EQA.Controllab_Dados!I$2:I$5000,MATCH(ROW()-4,EQA.Controllab_Dados!$S$2:$S$5000,0)),"")</f>
        <v/>
      </c>
      <c r="J144" s="97" t="str">
        <f>IFERROR(INDEX(EQA.Controllab_Dados!J$2:J$5000,MATCH(ROW()-4,EQA.Controllab_Dados!$S$2:$S$5000,0)),"")</f>
        <v/>
      </c>
      <c r="K144" s="9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93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97" t="str">
        <f>IFERROR(INDEX(EQA.Controllab_Dados!O$2:O$5000,MATCH(ROW()-4,EQA.Controllab_Dados!$S$2:$S$5000,0)),"")</f>
        <v/>
      </c>
      <c r="P144" s="97" t="str">
        <f>IFERROR(INDEX(EQA.Controllab_Dados!P$2:P$5000,MATCH(ROW()-4,EQA.Controllab_Dados!$S$2:$S$5000,0)),"")</f>
        <v/>
      </c>
      <c r="Q144" s="93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93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97" t="str">
        <f>IFERROR(INDEX(EQA.Controllab_Dados!F$2:F$5000,MATCH(ROW()-4,EQA.Controllab_Dados!$S$2:$S$5000,0)),"")</f>
        <v/>
      </c>
      <c r="G145" s="98" t="str">
        <f>IFERROR(INDEX(EQA.Controllab_Dados!G$2:G$5000,MATCH(ROW()-4,EQA.Controllab_Dados!$S$2:$S$5000,0)),"")</f>
        <v/>
      </c>
      <c r="H145" s="98" t="str">
        <f>IFERROR(INDEX(EQA.Controllab_Dados!H$2:H$5000,MATCH(ROW()-4,EQA.Controllab_Dados!$S$2:$S$5000,0)),"")</f>
        <v/>
      </c>
      <c r="I145" s="99" t="str">
        <f>IFERROR(INDEX(EQA.Controllab_Dados!I$2:I$5000,MATCH(ROW()-4,EQA.Controllab_Dados!$S$2:$S$5000,0)),"")</f>
        <v/>
      </c>
      <c r="J145" s="97" t="str">
        <f>IFERROR(INDEX(EQA.Controllab_Dados!J$2:J$5000,MATCH(ROW()-4,EQA.Controllab_Dados!$S$2:$S$5000,0)),"")</f>
        <v/>
      </c>
      <c r="K145" s="9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93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97" t="str">
        <f>IFERROR(INDEX(EQA.Controllab_Dados!O$2:O$5000,MATCH(ROW()-4,EQA.Controllab_Dados!$S$2:$S$5000,0)),"")</f>
        <v/>
      </c>
      <c r="P145" s="97" t="str">
        <f>IFERROR(INDEX(EQA.Controllab_Dados!P$2:P$5000,MATCH(ROW()-4,EQA.Controllab_Dados!$S$2:$S$5000,0)),"")</f>
        <v/>
      </c>
      <c r="Q145" s="93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93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97" t="str">
        <f>IFERROR(INDEX(EQA.Controllab_Dados!F$2:F$5000,MATCH(ROW()-4,EQA.Controllab_Dados!$S$2:$S$5000,0)),"")</f>
        <v/>
      </c>
      <c r="G146" s="98" t="str">
        <f>IFERROR(INDEX(EQA.Controllab_Dados!G$2:G$5000,MATCH(ROW()-4,EQA.Controllab_Dados!$S$2:$S$5000,0)),"")</f>
        <v/>
      </c>
      <c r="H146" s="98" t="str">
        <f>IFERROR(INDEX(EQA.Controllab_Dados!H$2:H$5000,MATCH(ROW()-4,EQA.Controllab_Dados!$S$2:$S$5000,0)),"")</f>
        <v/>
      </c>
      <c r="I146" s="99" t="str">
        <f>IFERROR(INDEX(EQA.Controllab_Dados!I$2:I$5000,MATCH(ROW()-4,EQA.Controllab_Dados!$S$2:$S$5000,0)),"")</f>
        <v/>
      </c>
      <c r="J146" s="97" t="str">
        <f>IFERROR(INDEX(EQA.Controllab_Dados!J$2:J$5000,MATCH(ROW()-4,EQA.Controllab_Dados!$S$2:$S$5000,0)),"")</f>
        <v/>
      </c>
      <c r="K146" s="9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93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97" t="str">
        <f>IFERROR(INDEX(EQA.Controllab_Dados!O$2:O$5000,MATCH(ROW()-4,EQA.Controllab_Dados!$S$2:$S$5000,0)),"")</f>
        <v/>
      </c>
      <c r="P146" s="97" t="str">
        <f>IFERROR(INDEX(EQA.Controllab_Dados!P$2:P$5000,MATCH(ROW()-4,EQA.Controllab_Dados!$S$2:$S$5000,0)),"")</f>
        <v/>
      </c>
      <c r="Q146" s="93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93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97" t="str">
        <f>IFERROR(INDEX(EQA.Controllab_Dados!F$2:F$5000,MATCH(ROW()-4,EQA.Controllab_Dados!$S$2:$S$5000,0)),"")</f>
        <v/>
      </c>
      <c r="G147" s="98" t="str">
        <f>IFERROR(INDEX(EQA.Controllab_Dados!G$2:G$5000,MATCH(ROW()-4,EQA.Controllab_Dados!$S$2:$S$5000,0)),"")</f>
        <v/>
      </c>
      <c r="H147" s="98" t="str">
        <f>IFERROR(INDEX(EQA.Controllab_Dados!H$2:H$5000,MATCH(ROW()-4,EQA.Controllab_Dados!$S$2:$S$5000,0)),"")</f>
        <v/>
      </c>
      <c r="I147" s="99" t="str">
        <f>IFERROR(INDEX(EQA.Controllab_Dados!I$2:I$5000,MATCH(ROW()-4,EQA.Controllab_Dados!$S$2:$S$5000,0)),"")</f>
        <v/>
      </c>
      <c r="J147" s="97" t="str">
        <f>IFERROR(INDEX(EQA.Controllab_Dados!J$2:J$5000,MATCH(ROW()-4,EQA.Controllab_Dados!$S$2:$S$5000,0)),"")</f>
        <v/>
      </c>
      <c r="K147" s="9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93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97" t="str">
        <f>IFERROR(INDEX(EQA.Controllab_Dados!O$2:O$5000,MATCH(ROW()-4,EQA.Controllab_Dados!$S$2:$S$5000,0)),"")</f>
        <v/>
      </c>
      <c r="P147" s="97" t="str">
        <f>IFERROR(INDEX(EQA.Controllab_Dados!P$2:P$5000,MATCH(ROW()-4,EQA.Controllab_Dados!$S$2:$S$5000,0)),"")</f>
        <v/>
      </c>
      <c r="Q147" s="93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93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97" t="str">
        <f>IFERROR(INDEX(EQA.Controllab_Dados!F$2:F$5000,MATCH(ROW()-4,EQA.Controllab_Dados!$S$2:$S$5000,0)),"")</f>
        <v/>
      </c>
      <c r="G148" s="98" t="str">
        <f>IFERROR(INDEX(EQA.Controllab_Dados!G$2:G$5000,MATCH(ROW()-4,EQA.Controllab_Dados!$S$2:$S$5000,0)),"")</f>
        <v/>
      </c>
      <c r="H148" s="98" t="str">
        <f>IFERROR(INDEX(EQA.Controllab_Dados!H$2:H$5000,MATCH(ROW()-4,EQA.Controllab_Dados!$S$2:$S$5000,0)),"")</f>
        <v/>
      </c>
      <c r="I148" s="99" t="str">
        <f>IFERROR(INDEX(EQA.Controllab_Dados!I$2:I$5000,MATCH(ROW()-4,EQA.Controllab_Dados!$S$2:$S$5000,0)),"")</f>
        <v/>
      </c>
      <c r="J148" s="97" t="str">
        <f>IFERROR(INDEX(EQA.Controllab_Dados!J$2:J$5000,MATCH(ROW()-4,EQA.Controllab_Dados!$S$2:$S$5000,0)),"")</f>
        <v/>
      </c>
      <c r="K148" s="9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93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97" t="str">
        <f>IFERROR(INDEX(EQA.Controllab_Dados!O$2:O$5000,MATCH(ROW()-4,EQA.Controllab_Dados!$S$2:$S$5000,0)),"")</f>
        <v/>
      </c>
      <c r="P148" s="97" t="str">
        <f>IFERROR(INDEX(EQA.Controllab_Dados!P$2:P$5000,MATCH(ROW()-4,EQA.Controllab_Dados!$S$2:$S$5000,0)),"")</f>
        <v/>
      </c>
      <c r="Q148" s="93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93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97" t="str">
        <f>IFERROR(INDEX(EQA.Controllab_Dados!F$2:F$5000,MATCH(ROW()-4,EQA.Controllab_Dados!$S$2:$S$5000,0)),"")</f>
        <v/>
      </c>
      <c r="G149" s="98" t="str">
        <f>IFERROR(INDEX(EQA.Controllab_Dados!G$2:G$5000,MATCH(ROW()-4,EQA.Controllab_Dados!$S$2:$S$5000,0)),"")</f>
        <v/>
      </c>
      <c r="H149" s="98" t="str">
        <f>IFERROR(INDEX(EQA.Controllab_Dados!H$2:H$5000,MATCH(ROW()-4,EQA.Controllab_Dados!$S$2:$S$5000,0)),"")</f>
        <v/>
      </c>
      <c r="I149" s="99" t="str">
        <f>IFERROR(INDEX(EQA.Controllab_Dados!I$2:I$5000,MATCH(ROW()-4,EQA.Controllab_Dados!$S$2:$S$5000,0)),"")</f>
        <v/>
      </c>
      <c r="J149" s="97" t="str">
        <f>IFERROR(INDEX(EQA.Controllab_Dados!J$2:J$5000,MATCH(ROW()-4,EQA.Controllab_Dados!$S$2:$S$5000,0)),"")</f>
        <v/>
      </c>
      <c r="K149" s="9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93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97" t="str">
        <f>IFERROR(INDEX(EQA.Controllab_Dados!O$2:O$5000,MATCH(ROW()-4,EQA.Controllab_Dados!$S$2:$S$5000,0)),"")</f>
        <v/>
      </c>
      <c r="P149" s="97" t="str">
        <f>IFERROR(INDEX(EQA.Controllab_Dados!P$2:P$5000,MATCH(ROW()-4,EQA.Controllab_Dados!$S$2:$S$5000,0)),"")</f>
        <v/>
      </c>
      <c r="Q149" s="93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93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97" t="str">
        <f>IFERROR(INDEX(EQA.Controllab_Dados!F$2:F$5000,MATCH(ROW()-4,EQA.Controllab_Dados!$S$2:$S$5000,0)),"")</f>
        <v/>
      </c>
      <c r="G150" s="98" t="str">
        <f>IFERROR(INDEX(EQA.Controllab_Dados!G$2:G$5000,MATCH(ROW()-4,EQA.Controllab_Dados!$S$2:$S$5000,0)),"")</f>
        <v/>
      </c>
      <c r="H150" s="98" t="str">
        <f>IFERROR(INDEX(EQA.Controllab_Dados!H$2:H$5000,MATCH(ROW()-4,EQA.Controllab_Dados!$S$2:$S$5000,0)),"")</f>
        <v/>
      </c>
      <c r="I150" s="99" t="str">
        <f>IFERROR(INDEX(EQA.Controllab_Dados!I$2:I$5000,MATCH(ROW()-4,EQA.Controllab_Dados!$S$2:$S$5000,0)),"")</f>
        <v/>
      </c>
      <c r="J150" s="97" t="str">
        <f>IFERROR(INDEX(EQA.Controllab_Dados!J$2:J$5000,MATCH(ROW()-4,EQA.Controllab_Dados!$S$2:$S$5000,0)),"")</f>
        <v/>
      </c>
      <c r="K150" s="9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93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97" t="str">
        <f>IFERROR(INDEX(EQA.Controllab_Dados!O$2:O$5000,MATCH(ROW()-4,EQA.Controllab_Dados!$S$2:$S$5000,0)),"")</f>
        <v/>
      </c>
      <c r="P150" s="97" t="str">
        <f>IFERROR(INDEX(EQA.Controllab_Dados!P$2:P$5000,MATCH(ROW()-4,EQA.Controllab_Dados!$S$2:$S$5000,0)),"")</f>
        <v/>
      </c>
      <c r="Q150" s="93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93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97" t="str">
        <f>IFERROR(INDEX(EQA.Controllab_Dados!F$2:F$5000,MATCH(ROW()-4,EQA.Controllab_Dados!$S$2:$S$5000,0)),"")</f>
        <v/>
      </c>
      <c r="G151" s="98" t="str">
        <f>IFERROR(INDEX(EQA.Controllab_Dados!G$2:G$5000,MATCH(ROW()-4,EQA.Controllab_Dados!$S$2:$S$5000,0)),"")</f>
        <v/>
      </c>
      <c r="H151" s="98" t="str">
        <f>IFERROR(INDEX(EQA.Controllab_Dados!H$2:H$5000,MATCH(ROW()-4,EQA.Controllab_Dados!$S$2:$S$5000,0)),"")</f>
        <v/>
      </c>
      <c r="I151" s="99" t="str">
        <f>IFERROR(INDEX(EQA.Controllab_Dados!I$2:I$5000,MATCH(ROW()-4,EQA.Controllab_Dados!$S$2:$S$5000,0)),"")</f>
        <v/>
      </c>
      <c r="J151" s="97" t="str">
        <f>IFERROR(INDEX(EQA.Controllab_Dados!J$2:J$5000,MATCH(ROW()-4,EQA.Controllab_Dados!$S$2:$S$5000,0)),"")</f>
        <v/>
      </c>
      <c r="K151" s="9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93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97" t="str">
        <f>IFERROR(INDEX(EQA.Controllab_Dados!O$2:O$5000,MATCH(ROW()-4,EQA.Controllab_Dados!$S$2:$S$5000,0)),"")</f>
        <v/>
      </c>
      <c r="P151" s="97" t="str">
        <f>IFERROR(INDEX(EQA.Controllab_Dados!P$2:P$5000,MATCH(ROW()-4,EQA.Controllab_Dados!$S$2:$S$5000,0)),"")</f>
        <v/>
      </c>
      <c r="Q151" s="93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93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97" t="str">
        <f>IFERROR(INDEX(EQA.Controllab_Dados!F$2:F$5000,MATCH(ROW()-4,EQA.Controllab_Dados!$S$2:$S$5000,0)),"")</f>
        <v/>
      </c>
      <c r="G152" s="98" t="str">
        <f>IFERROR(INDEX(EQA.Controllab_Dados!G$2:G$5000,MATCH(ROW()-4,EQA.Controllab_Dados!$S$2:$S$5000,0)),"")</f>
        <v/>
      </c>
      <c r="H152" s="98" t="str">
        <f>IFERROR(INDEX(EQA.Controllab_Dados!H$2:H$5000,MATCH(ROW()-4,EQA.Controllab_Dados!$S$2:$S$5000,0)),"")</f>
        <v/>
      </c>
      <c r="I152" s="99" t="str">
        <f>IFERROR(INDEX(EQA.Controllab_Dados!I$2:I$5000,MATCH(ROW()-4,EQA.Controllab_Dados!$S$2:$S$5000,0)),"")</f>
        <v/>
      </c>
      <c r="J152" s="97" t="str">
        <f>IFERROR(INDEX(EQA.Controllab_Dados!J$2:J$5000,MATCH(ROW()-4,EQA.Controllab_Dados!$S$2:$S$5000,0)),"")</f>
        <v/>
      </c>
      <c r="K152" s="9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93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97" t="str">
        <f>IFERROR(INDEX(EQA.Controllab_Dados!O$2:O$5000,MATCH(ROW()-4,EQA.Controllab_Dados!$S$2:$S$5000,0)),"")</f>
        <v/>
      </c>
      <c r="P152" s="97" t="str">
        <f>IFERROR(INDEX(EQA.Controllab_Dados!P$2:P$5000,MATCH(ROW()-4,EQA.Controllab_Dados!$S$2:$S$5000,0)),"")</f>
        <v/>
      </c>
      <c r="Q152" s="93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93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97" t="str">
        <f>IFERROR(INDEX(EQA.Controllab_Dados!F$2:F$5000,MATCH(ROW()-4,EQA.Controllab_Dados!$S$2:$S$5000,0)),"")</f>
        <v/>
      </c>
      <c r="G153" s="98" t="str">
        <f>IFERROR(INDEX(EQA.Controllab_Dados!G$2:G$5000,MATCH(ROW()-4,EQA.Controllab_Dados!$S$2:$S$5000,0)),"")</f>
        <v/>
      </c>
      <c r="H153" s="98" t="str">
        <f>IFERROR(INDEX(EQA.Controllab_Dados!H$2:H$5000,MATCH(ROW()-4,EQA.Controllab_Dados!$S$2:$S$5000,0)),"")</f>
        <v/>
      </c>
      <c r="I153" s="99" t="str">
        <f>IFERROR(INDEX(EQA.Controllab_Dados!I$2:I$5000,MATCH(ROW()-4,EQA.Controllab_Dados!$S$2:$S$5000,0)),"")</f>
        <v/>
      </c>
      <c r="J153" s="97" t="str">
        <f>IFERROR(INDEX(EQA.Controllab_Dados!J$2:J$5000,MATCH(ROW()-4,EQA.Controllab_Dados!$S$2:$S$5000,0)),"")</f>
        <v/>
      </c>
      <c r="K153" s="9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93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97" t="str">
        <f>IFERROR(INDEX(EQA.Controllab_Dados!O$2:O$5000,MATCH(ROW()-4,EQA.Controllab_Dados!$S$2:$S$5000,0)),"")</f>
        <v/>
      </c>
      <c r="P153" s="97" t="str">
        <f>IFERROR(INDEX(EQA.Controllab_Dados!P$2:P$5000,MATCH(ROW()-4,EQA.Controllab_Dados!$S$2:$S$5000,0)),"")</f>
        <v/>
      </c>
      <c r="Q153" s="93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93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97" t="str">
        <f>IFERROR(INDEX(EQA.Controllab_Dados!F$2:F$5000,MATCH(ROW()-4,EQA.Controllab_Dados!$S$2:$S$5000,0)),"")</f>
        <v/>
      </c>
      <c r="G154" s="98" t="str">
        <f>IFERROR(INDEX(EQA.Controllab_Dados!G$2:G$5000,MATCH(ROW()-4,EQA.Controllab_Dados!$S$2:$S$5000,0)),"")</f>
        <v/>
      </c>
      <c r="H154" s="98" t="str">
        <f>IFERROR(INDEX(EQA.Controllab_Dados!H$2:H$5000,MATCH(ROW()-4,EQA.Controllab_Dados!$S$2:$S$5000,0)),"")</f>
        <v/>
      </c>
      <c r="I154" s="99" t="str">
        <f>IFERROR(INDEX(EQA.Controllab_Dados!I$2:I$5000,MATCH(ROW()-4,EQA.Controllab_Dados!$S$2:$S$5000,0)),"")</f>
        <v/>
      </c>
      <c r="J154" s="97" t="str">
        <f>IFERROR(INDEX(EQA.Controllab_Dados!J$2:J$5000,MATCH(ROW()-4,EQA.Controllab_Dados!$S$2:$S$5000,0)),"")</f>
        <v/>
      </c>
      <c r="K154" s="9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93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97" t="str">
        <f>IFERROR(INDEX(EQA.Controllab_Dados!O$2:O$5000,MATCH(ROW()-4,EQA.Controllab_Dados!$S$2:$S$5000,0)),"")</f>
        <v/>
      </c>
      <c r="P154" s="97" t="str">
        <f>IFERROR(INDEX(EQA.Controllab_Dados!P$2:P$5000,MATCH(ROW()-4,EQA.Controllab_Dados!$S$2:$S$5000,0)),"")</f>
        <v/>
      </c>
      <c r="Q154" s="93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93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97" t="str">
        <f>IFERROR(INDEX(EQA.Controllab_Dados!F$2:F$5000,MATCH(ROW()-4,EQA.Controllab_Dados!$S$2:$S$5000,0)),"")</f>
        <v/>
      </c>
      <c r="G155" s="98" t="str">
        <f>IFERROR(INDEX(EQA.Controllab_Dados!G$2:G$5000,MATCH(ROW()-4,EQA.Controllab_Dados!$S$2:$S$5000,0)),"")</f>
        <v/>
      </c>
      <c r="H155" s="98" t="str">
        <f>IFERROR(INDEX(EQA.Controllab_Dados!H$2:H$5000,MATCH(ROW()-4,EQA.Controllab_Dados!$S$2:$S$5000,0)),"")</f>
        <v/>
      </c>
      <c r="I155" s="99" t="str">
        <f>IFERROR(INDEX(EQA.Controllab_Dados!I$2:I$5000,MATCH(ROW()-4,EQA.Controllab_Dados!$S$2:$S$5000,0)),"")</f>
        <v/>
      </c>
      <c r="J155" s="97" t="str">
        <f>IFERROR(INDEX(EQA.Controllab_Dados!J$2:J$5000,MATCH(ROW()-4,EQA.Controllab_Dados!$S$2:$S$5000,0)),"")</f>
        <v/>
      </c>
      <c r="K155" s="9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93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97" t="str">
        <f>IFERROR(INDEX(EQA.Controllab_Dados!O$2:O$5000,MATCH(ROW()-4,EQA.Controllab_Dados!$S$2:$S$5000,0)),"")</f>
        <v/>
      </c>
      <c r="P155" s="97" t="str">
        <f>IFERROR(INDEX(EQA.Controllab_Dados!P$2:P$5000,MATCH(ROW()-4,EQA.Controllab_Dados!$S$2:$S$5000,0)),"")</f>
        <v/>
      </c>
      <c r="Q155" s="93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93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97" t="str">
        <f>IFERROR(INDEX(EQA.Controllab_Dados!F$2:F$5000,MATCH(ROW()-4,EQA.Controllab_Dados!$S$2:$S$5000,0)),"")</f>
        <v/>
      </c>
      <c r="G156" s="98" t="str">
        <f>IFERROR(INDEX(EQA.Controllab_Dados!G$2:G$5000,MATCH(ROW()-4,EQA.Controllab_Dados!$S$2:$S$5000,0)),"")</f>
        <v/>
      </c>
      <c r="H156" s="98" t="str">
        <f>IFERROR(INDEX(EQA.Controllab_Dados!H$2:H$5000,MATCH(ROW()-4,EQA.Controllab_Dados!$S$2:$S$5000,0)),"")</f>
        <v/>
      </c>
      <c r="I156" s="99" t="str">
        <f>IFERROR(INDEX(EQA.Controllab_Dados!I$2:I$5000,MATCH(ROW()-4,EQA.Controllab_Dados!$S$2:$S$5000,0)),"")</f>
        <v/>
      </c>
      <c r="J156" s="97" t="str">
        <f>IFERROR(INDEX(EQA.Controllab_Dados!J$2:J$5000,MATCH(ROW()-4,EQA.Controllab_Dados!$S$2:$S$5000,0)),"")</f>
        <v/>
      </c>
      <c r="K156" s="9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93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97" t="str">
        <f>IFERROR(INDEX(EQA.Controllab_Dados!O$2:O$5000,MATCH(ROW()-4,EQA.Controllab_Dados!$S$2:$S$5000,0)),"")</f>
        <v/>
      </c>
      <c r="P156" s="97" t="str">
        <f>IFERROR(INDEX(EQA.Controllab_Dados!P$2:P$5000,MATCH(ROW()-4,EQA.Controllab_Dados!$S$2:$S$5000,0)),"")</f>
        <v/>
      </c>
      <c r="Q156" s="93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93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97" t="str">
        <f>IFERROR(INDEX(EQA.Controllab_Dados!F$2:F$5000,MATCH(ROW()-4,EQA.Controllab_Dados!$S$2:$S$5000,0)),"")</f>
        <v/>
      </c>
      <c r="G157" s="98" t="str">
        <f>IFERROR(INDEX(EQA.Controllab_Dados!G$2:G$5000,MATCH(ROW()-4,EQA.Controllab_Dados!$S$2:$S$5000,0)),"")</f>
        <v/>
      </c>
      <c r="H157" s="98" t="str">
        <f>IFERROR(INDEX(EQA.Controllab_Dados!H$2:H$5000,MATCH(ROW()-4,EQA.Controllab_Dados!$S$2:$S$5000,0)),"")</f>
        <v/>
      </c>
      <c r="I157" s="99" t="str">
        <f>IFERROR(INDEX(EQA.Controllab_Dados!I$2:I$5000,MATCH(ROW()-4,EQA.Controllab_Dados!$S$2:$S$5000,0)),"")</f>
        <v/>
      </c>
      <c r="J157" s="97" t="str">
        <f>IFERROR(INDEX(EQA.Controllab_Dados!J$2:J$5000,MATCH(ROW()-4,EQA.Controllab_Dados!$S$2:$S$5000,0)),"")</f>
        <v/>
      </c>
      <c r="K157" s="9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93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97" t="str">
        <f>IFERROR(INDEX(EQA.Controllab_Dados!O$2:O$5000,MATCH(ROW()-4,EQA.Controllab_Dados!$S$2:$S$5000,0)),"")</f>
        <v/>
      </c>
      <c r="P157" s="97" t="str">
        <f>IFERROR(INDEX(EQA.Controllab_Dados!P$2:P$5000,MATCH(ROW()-4,EQA.Controllab_Dados!$S$2:$S$5000,0)),"")</f>
        <v/>
      </c>
      <c r="Q157" s="93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93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97" t="str">
        <f>IFERROR(INDEX(EQA.Controllab_Dados!F$2:F$5000,MATCH(ROW()-4,EQA.Controllab_Dados!$S$2:$S$5000,0)),"")</f>
        <v/>
      </c>
      <c r="G158" s="98" t="str">
        <f>IFERROR(INDEX(EQA.Controllab_Dados!G$2:G$5000,MATCH(ROW()-4,EQA.Controllab_Dados!$S$2:$S$5000,0)),"")</f>
        <v/>
      </c>
      <c r="H158" s="98" t="str">
        <f>IFERROR(INDEX(EQA.Controllab_Dados!H$2:H$5000,MATCH(ROW()-4,EQA.Controllab_Dados!$S$2:$S$5000,0)),"")</f>
        <v/>
      </c>
      <c r="I158" s="99" t="str">
        <f>IFERROR(INDEX(EQA.Controllab_Dados!I$2:I$5000,MATCH(ROW()-4,EQA.Controllab_Dados!$S$2:$S$5000,0)),"")</f>
        <v/>
      </c>
      <c r="J158" s="97" t="str">
        <f>IFERROR(INDEX(EQA.Controllab_Dados!J$2:J$5000,MATCH(ROW()-4,EQA.Controllab_Dados!$S$2:$S$5000,0)),"")</f>
        <v/>
      </c>
      <c r="K158" s="9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93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97" t="str">
        <f>IFERROR(INDEX(EQA.Controllab_Dados!O$2:O$5000,MATCH(ROW()-4,EQA.Controllab_Dados!$S$2:$S$5000,0)),"")</f>
        <v/>
      </c>
      <c r="P158" s="97" t="str">
        <f>IFERROR(INDEX(EQA.Controllab_Dados!P$2:P$5000,MATCH(ROW()-4,EQA.Controllab_Dados!$S$2:$S$5000,0)),"")</f>
        <v/>
      </c>
      <c r="Q158" s="93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93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97" t="str">
        <f>IFERROR(INDEX(EQA.Controllab_Dados!F$2:F$5000,MATCH(ROW()-4,EQA.Controllab_Dados!$S$2:$S$5000,0)),"")</f>
        <v/>
      </c>
      <c r="G159" s="98" t="str">
        <f>IFERROR(INDEX(EQA.Controllab_Dados!G$2:G$5000,MATCH(ROW()-4,EQA.Controllab_Dados!$S$2:$S$5000,0)),"")</f>
        <v/>
      </c>
      <c r="H159" s="98" t="str">
        <f>IFERROR(INDEX(EQA.Controllab_Dados!H$2:H$5000,MATCH(ROW()-4,EQA.Controllab_Dados!$S$2:$S$5000,0)),"")</f>
        <v/>
      </c>
      <c r="I159" s="99" t="str">
        <f>IFERROR(INDEX(EQA.Controllab_Dados!I$2:I$5000,MATCH(ROW()-4,EQA.Controllab_Dados!$S$2:$S$5000,0)),"")</f>
        <v/>
      </c>
      <c r="J159" s="97" t="str">
        <f>IFERROR(INDEX(EQA.Controllab_Dados!J$2:J$5000,MATCH(ROW()-4,EQA.Controllab_Dados!$S$2:$S$5000,0)),"")</f>
        <v/>
      </c>
      <c r="K159" s="9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93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97" t="str">
        <f>IFERROR(INDEX(EQA.Controllab_Dados!O$2:O$5000,MATCH(ROW()-4,EQA.Controllab_Dados!$S$2:$S$5000,0)),"")</f>
        <v/>
      </c>
      <c r="P159" s="97" t="str">
        <f>IFERROR(INDEX(EQA.Controllab_Dados!P$2:P$5000,MATCH(ROW()-4,EQA.Controllab_Dados!$S$2:$S$5000,0)),"")</f>
        <v/>
      </c>
      <c r="Q159" s="93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93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97" t="str">
        <f>IFERROR(INDEX(EQA.Controllab_Dados!F$2:F$5000,MATCH(ROW()-4,EQA.Controllab_Dados!$S$2:$S$5000,0)),"")</f>
        <v/>
      </c>
      <c r="G160" s="98" t="str">
        <f>IFERROR(INDEX(EQA.Controllab_Dados!G$2:G$5000,MATCH(ROW()-4,EQA.Controllab_Dados!$S$2:$S$5000,0)),"")</f>
        <v/>
      </c>
      <c r="H160" s="98" t="str">
        <f>IFERROR(INDEX(EQA.Controllab_Dados!H$2:H$5000,MATCH(ROW()-4,EQA.Controllab_Dados!$S$2:$S$5000,0)),"")</f>
        <v/>
      </c>
      <c r="I160" s="99" t="str">
        <f>IFERROR(INDEX(EQA.Controllab_Dados!I$2:I$5000,MATCH(ROW()-4,EQA.Controllab_Dados!$S$2:$S$5000,0)),"")</f>
        <v/>
      </c>
      <c r="J160" s="97" t="str">
        <f>IFERROR(INDEX(EQA.Controllab_Dados!J$2:J$5000,MATCH(ROW()-4,EQA.Controllab_Dados!$S$2:$S$5000,0)),"")</f>
        <v/>
      </c>
      <c r="K160" s="9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93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97" t="str">
        <f>IFERROR(INDEX(EQA.Controllab_Dados!O$2:O$5000,MATCH(ROW()-4,EQA.Controllab_Dados!$S$2:$S$5000,0)),"")</f>
        <v/>
      </c>
      <c r="P160" s="97" t="str">
        <f>IFERROR(INDEX(EQA.Controllab_Dados!P$2:P$5000,MATCH(ROW()-4,EQA.Controllab_Dados!$S$2:$S$5000,0)),"")</f>
        <v/>
      </c>
      <c r="Q160" s="93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93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97" t="str">
        <f>IFERROR(INDEX(EQA.Controllab_Dados!F$2:F$5000,MATCH(ROW()-4,EQA.Controllab_Dados!$S$2:$S$5000,0)),"")</f>
        <v/>
      </c>
      <c r="G161" s="98" t="str">
        <f>IFERROR(INDEX(EQA.Controllab_Dados!G$2:G$5000,MATCH(ROW()-4,EQA.Controllab_Dados!$S$2:$S$5000,0)),"")</f>
        <v/>
      </c>
      <c r="H161" s="98" t="str">
        <f>IFERROR(INDEX(EQA.Controllab_Dados!H$2:H$5000,MATCH(ROW()-4,EQA.Controllab_Dados!$S$2:$S$5000,0)),"")</f>
        <v/>
      </c>
      <c r="I161" s="99" t="str">
        <f>IFERROR(INDEX(EQA.Controllab_Dados!I$2:I$5000,MATCH(ROW()-4,EQA.Controllab_Dados!$S$2:$S$5000,0)),"")</f>
        <v/>
      </c>
      <c r="J161" s="97" t="str">
        <f>IFERROR(INDEX(EQA.Controllab_Dados!J$2:J$5000,MATCH(ROW()-4,EQA.Controllab_Dados!$S$2:$S$5000,0)),"")</f>
        <v/>
      </c>
      <c r="K161" s="9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93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97" t="str">
        <f>IFERROR(INDEX(EQA.Controllab_Dados!O$2:O$5000,MATCH(ROW()-4,EQA.Controllab_Dados!$S$2:$S$5000,0)),"")</f>
        <v/>
      </c>
      <c r="P161" s="97" t="str">
        <f>IFERROR(INDEX(EQA.Controllab_Dados!P$2:P$5000,MATCH(ROW()-4,EQA.Controllab_Dados!$S$2:$S$5000,0)),"")</f>
        <v/>
      </c>
      <c r="Q161" s="93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93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97" t="str">
        <f>IFERROR(INDEX(EQA.Controllab_Dados!F$2:F$5000,MATCH(ROW()-4,EQA.Controllab_Dados!$S$2:$S$5000,0)),"")</f>
        <v/>
      </c>
      <c r="G162" s="98" t="str">
        <f>IFERROR(INDEX(EQA.Controllab_Dados!G$2:G$5000,MATCH(ROW()-4,EQA.Controllab_Dados!$S$2:$S$5000,0)),"")</f>
        <v/>
      </c>
      <c r="H162" s="98" t="str">
        <f>IFERROR(INDEX(EQA.Controllab_Dados!H$2:H$5000,MATCH(ROW()-4,EQA.Controllab_Dados!$S$2:$S$5000,0)),"")</f>
        <v/>
      </c>
      <c r="I162" s="99" t="str">
        <f>IFERROR(INDEX(EQA.Controllab_Dados!I$2:I$5000,MATCH(ROW()-4,EQA.Controllab_Dados!$S$2:$S$5000,0)),"")</f>
        <v/>
      </c>
      <c r="J162" s="97" t="str">
        <f>IFERROR(INDEX(EQA.Controllab_Dados!J$2:J$5000,MATCH(ROW()-4,EQA.Controllab_Dados!$S$2:$S$5000,0)),"")</f>
        <v/>
      </c>
      <c r="K162" s="9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93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97" t="str">
        <f>IFERROR(INDEX(EQA.Controllab_Dados!O$2:O$5000,MATCH(ROW()-4,EQA.Controllab_Dados!$S$2:$S$5000,0)),"")</f>
        <v/>
      </c>
      <c r="P162" s="97" t="str">
        <f>IFERROR(INDEX(EQA.Controllab_Dados!P$2:P$5000,MATCH(ROW()-4,EQA.Controllab_Dados!$S$2:$S$5000,0)),"")</f>
        <v/>
      </c>
      <c r="Q162" s="93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93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97" t="str">
        <f>IFERROR(INDEX(EQA.Controllab_Dados!F$2:F$5000,MATCH(ROW()-4,EQA.Controllab_Dados!$S$2:$S$5000,0)),"")</f>
        <v/>
      </c>
      <c r="G163" s="98" t="str">
        <f>IFERROR(INDEX(EQA.Controllab_Dados!G$2:G$5000,MATCH(ROW()-4,EQA.Controllab_Dados!$S$2:$S$5000,0)),"")</f>
        <v/>
      </c>
      <c r="H163" s="98" t="str">
        <f>IFERROR(INDEX(EQA.Controllab_Dados!H$2:H$5000,MATCH(ROW()-4,EQA.Controllab_Dados!$S$2:$S$5000,0)),"")</f>
        <v/>
      </c>
      <c r="I163" s="99" t="str">
        <f>IFERROR(INDEX(EQA.Controllab_Dados!I$2:I$5000,MATCH(ROW()-4,EQA.Controllab_Dados!$S$2:$S$5000,0)),"")</f>
        <v/>
      </c>
      <c r="J163" s="97" t="str">
        <f>IFERROR(INDEX(EQA.Controllab_Dados!J$2:J$5000,MATCH(ROW()-4,EQA.Controllab_Dados!$S$2:$S$5000,0)),"")</f>
        <v/>
      </c>
      <c r="K163" s="9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93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97" t="str">
        <f>IFERROR(INDEX(EQA.Controllab_Dados!O$2:O$5000,MATCH(ROW()-4,EQA.Controllab_Dados!$S$2:$S$5000,0)),"")</f>
        <v/>
      </c>
      <c r="P163" s="97" t="str">
        <f>IFERROR(INDEX(EQA.Controllab_Dados!P$2:P$5000,MATCH(ROW()-4,EQA.Controllab_Dados!$S$2:$S$5000,0)),"")</f>
        <v/>
      </c>
      <c r="Q163" s="93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93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97" t="str">
        <f>IFERROR(INDEX(EQA.Controllab_Dados!F$2:F$5000,MATCH(ROW()-4,EQA.Controllab_Dados!$S$2:$S$5000,0)),"")</f>
        <v/>
      </c>
      <c r="G164" s="98" t="str">
        <f>IFERROR(INDEX(EQA.Controllab_Dados!G$2:G$5000,MATCH(ROW()-4,EQA.Controllab_Dados!$S$2:$S$5000,0)),"")</f>
        <v/>
      </c>
      <c r="H164" s="98" t="str">
        <f>IFERROR(INDEX(EQA.Controllab_Dados!H$2:H$5000,MATCH(ROW()-4,EQA.Controllab_Dados!$S$2:$S$5000,0)),"")</f>
        <v/>
      </c>
      <c r="I164" s="99" t="str">
        <f>IFERROR(INDEX(EQA.Controllab_Dados!I$2:I$5000,MATCH(ROW()-4,EQA.Controllab_Dados!$S$2:$S$5000,0)),"")</f>
        <v/>
      </c>
      <c r="J164" s="97" t="str">
        <f>IFERROR(INDEX(EQA.Controllab_Dados!J$2:J$5000,MATCH(ROW()-4,EQA.Controllab_Dados!$S$2:$S$5000,0)),"")</f>
        <v/>
      </c>
      <c r="K164" s="9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93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97" t="str">
        <f>IFERROR(INDEX(EQA.Controllab_Dados!O$2:O$5000,MATCH(ROW()-4,EQA.Controllab_Dados!$S$2:$S$5000,0)),"")</f>
        <v/>
      </c>
      <c r="P164" s="97" t="str">
        <f>IFERROR(INDEX(EQA.Controllab_Dados!P$2:P$5000,MATCH(ROW()-4,EQA.Controllab_Dados!$S$2:$S$5000,0)),"")</f>
        <v/>
      </c>
      <c r="Q164" s="93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93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97" t="str">
        <f>IFERROR(INDEX(EQA.Controllab_Dados!F$2:F$5000,MATCH(ROW()-4,EQA.Controllab_Dados!$S$2:$S$5000,0)),"")</f>
        <v/>
      </c>
      <c r="G165" s="98" t="str">
        <f>IFERROR(INDEX(EQA.Controllab_Dados!G$2:G$5000,MATCH(ROW()-4,EQA.Controllab_Dados!$S$2:$S$5000,0)),"")</f>
        <v/>
      </c>
      <c r="H165" s="98" t="str">
        <f>IFERROR(INDEX(EQA.Controllab_Dados!H$2:H$5000,MATCH(ROW()-4,EQA.Controllab_Dados!$S$2:$S$5000,0)),"")</f>
        <v/>
      </c>
      <c r="I165" s="99" t="str">
        <f>IFERROR(INDEX(EQA.Controllab_Dados!I$2:I$5000,MATCH(ROW()-4,EQA.Controllab_Dados!$S$2:$S$5000,0)),"")</f>
        <v/>
      </c>
      <c r="J165" s="97" t="str">
        <f>IFERROR(INDEX(EQA.Controllab_Dados!J$2:J$5000,MATCH(ROW()-4,EQA.Controllab_Dados!$S$2:$S$5000,0)),"")</f>
        <v/>
      </c>
      <c r="K165" s="9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93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97" t="str">
        <f>IFERROR(INDEX(EQA.Controllab_Dados!O$2:O$5000,MATCH(ROW()-4,EQA.Controllab_Dados!$S$2:$S$5000,0)),"")</f>
        <v/>
      </c>
      <c r="P165" s="97" t="str">
        <f>IFERROR(INDEX(EQA.Controllab_Dados!P$2:P$5000,MATCH(ROW()-4,EQA.Controllab_Dados!$S$2:$S$5000,0)),"")</f>
        <v/>
      </c>
      <c r="Q165" s="93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93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97" t="str">
        <f>IFERROR(INDEX(EQA.Controllab_Dados!F$2:F$5000,MATCH(ROW()-4,EQA.Controllab_Dados!$S$2:$S$5000,0)),"")</f>
        <v/>
      </c>
      <c r="G166" s="98" t="str">
        <f>IFERROR(INDEX(EQA.Controllab_Dados!G$2:G$5000,MATCH(ROW()-4,EQA.Controllab_Dados!$S$2:$S$5000,0)),"")</f>
        <v/>
      </c>
      <c r="H166" s="98" t="str">
        <f>IFERROR(INDEX(EQA.Controllab_Dados!H$2:H$5000,MATCH(ROW()-4,EQA.Controllab_Dados!$S$2:$S$5000,0)),"")</f>
        <v/>
      </c>
      <c r="I166" s="99" t="str">
        <f>IFERROR(INDEX(EQA.Controllab_Dados!I$2:I$5000,MATCH(ROW()-4,EQA.Controllab_Dados!$S$2:$S$5000,0)),"")</f>
        <v/>
      </c>
      <c r="J166" s="97" t="str">
        <f>IFERROR(INDEX(EQA.Controllab_Dados!J$2:J$5000,MATCH(ROW()-4,EQA.Controllab_Dados!$S$2:$S$5000,0)),"")</f>
        <v/>
      </c>
      <c r="K166" s="9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93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97" t="str">
        <f>IFERROR(INDEX(EQA.Controllab_Dados!O$2:O$5000,MATCH(ROW()-4,EQA.Controllab_Dados!$S$2:$S$5000,0)),"")</f>
        <v/>
      </c>
      <c r="P166" s="97" t="str">
        <f>IFERROR(INDEX(EQA.Controllab_Dados!P$2:P$5000,MATCH(ROW()-4,EQA.Controllab_Dados!$S$2:$S$5000,0)),"")</f>
        <v/>
      </c>
      <c r="Q166" s="93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93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97" t="str">
        <f>IFERROR(INDEX(EQA.Controllab_Dados!F$2:F$5000,MATCH(ROW()-4,EQA.Controllab_Dados!$S$2:$S$5000,0)),"")</f>
        <v/>
      </c>
      <c r="G167" s="98" t="str">
        <f>IFERROR(INDEX(EQA.Controllab_Dados!G$2:G$5000,MATCH(ROW()-4,EQA.Controllab_Dados!$S$2:$S$5000,0)),"")</f>
        <v/>
      </c>
      <c r="H167" s="98" t="str">
        <f>IFERROR(INDEX(EQA.Controllab_Dados!H$2:H$5000,MATCH(ROW()-4,EQA.Controllab_Dados!$S$2:$S$5000,0)),"")</f>
        <v/>
      </c>
      <c r="I167" s="99" t="str">
        <f>IFERROR(INDEX(EQA.Controllab_Dados!I$2:I$5000,MATCH(ROW()-4,EQA.Controllab_Dados!$S$2:$S$5000,0)),"")</f>
        <v/>
      </c>
      <c r="J167" s="97" t="str">
        <f>IFERROR(INDEX(EQA.Controllab_Dados!J$2:J$5000,MATCH(ROW()-4,EQA.Controllab_Dados!$S$2:$S$5000,0)),"")</f>
        <v/>
      </c>
      <c r="K167" s="9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93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97" t="str">
        <f>IFERROR(INDEX(EQA.Controllab_Dados!O$2:O$5000,MATCH(ROW()-4,EQA.Controllab_Dados!$S$2:$S$5000,0)),"")</f>
        <v/>
      </c>
      <c r="P167" s="97" t="str">
        <f>IFERROR(INDEX(EQA.Controllab_Dados!P$2:P$5000,MATCH(ROW()-4,EQA.Controllab_Dados!$S$2:$S$5000,0)),"")</f>
        <v/>
      </c>
      <c r="Q167" s="93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93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97" t="str">
        <f>IFERROR(INDEX(EQA.Controllab_Dados!F$2:F$5000,MATCH(ROW()-4,EQA.Controllab_Dados!$S$2:$S$5000,0)),"")</f>
        <v/>
      </c>
      <c r="G168" s="98" t="str">
        <f>IFERROR(INDEX(EQA.Controllab_Dados!G$2:G$5000,MATCH(ROW()-4,EQA.Controllab_Dados!$S$2:$S$5000,0)),"")</f>
        <v/>
      </c>
      <c r="H168" s="98" t="str">
        <f>IFERROR(INDEX(EQA.Controllab_Dados!H$2:H$5000,MATCH(ROW()-4,EQA.Controllab_Dados!$S$2:$S$5000,0)),"")</f>
        <v/>
      </c>
      <c r="I168" s="99" t="str">
        <f>IFERROR(INDEX(EQA.Controllab_Dados!I$2:I$5000,MATCH(ROW()-4,EQA.Controllab_Dados!$S$2:$S$5000,0)),"")</f>
        <v/>
      </c>
      <c r="J168" s="97" t="str">
        <f>IFERROR(INDEX(EQA.Controllab_Dados!J$2:J$5000,MATCH(ROW()-4,EQA.Controllab_Dados!$S$2:$S$5000,0)),"")</f>
        <v/>
      </c>
      <c r="K168" s="9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93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97" t="str">
        <f>IFERROR(INDEX(EQA.Controllab_Dados!O$2:O$5000,MATCH(ROW()-4,EQA.Controllab_Dados!$S$2:$S$5000,0)),"")</f>
        <v/>
      </c>
      <c r="P168" s="97" t="str">
        <f>IFERROR(INDEX(EQA.Controllab_Dados!P$2:P$5000,MATCH(ROW()-4,EQA.Controllab_Dados!$S$2:$S$5000,0)),"")</f>
        <v/>
      </c>
      <c r="Q168" s="93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93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97" t="str">
        <f>IFERROR(INDEX(EQA.Controllab_Dados!F$2:F$5000,MATCH(ROW()-4,EQA.Controllab_Dados!$S$2:$S$5000,0)),"")</f>
        <v/>
      </c>
      <c r="G169" s="98" t="str">
        <f>IFERROR(INDEX(EQA.Controllab_Dados!G$2:G$5000,MATCH(ROW()-4,EQA.Controllab_Dados!$S$2:$S$5000,0)),"")</f>
        <v/>
      </c>
      <c r="H169" s="98" t="str">
        <f>IFERROR(INDEX(EQA.Controllab_Dados!H$2:H$5000,MATCH(ROW()-4,EQA.Controllab_Dados!$S$2:$S$5000,0)),"")</f>
        <v/>
      </c>
      <c r="I169" s="99" t="str">
        <f>IFERROR(INDEX(EQA.Controllab_Dados!I$2:I$5000,MATCH(ROW()-4,EQA.Controllab_Dados!$S$2:$S$5000,0)),"")</f>
        <v/>
      </c>
      <c r="J169" s="97" t="str">
        <f>IFERROR(INDEX(EQA.Controllab_Dados!J$2:J$5000,MATCH(ROW()-4,EQA.Controllab_Dados!$S$2:$S$5000,0)),"")</f>
        <v/>
      </c>
      <c r="K169" s="9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93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97" t="str">
        <f>IFERROR(INDEX(EQA.Controllab_Dados!O$2:O$5000,MATCH(ROW()-4,EQA.Controllab_Dados!$S$2:$S$5000,0)),"")</f>
        <v/>
      </c>
      <c r="P169" s="97" t="str">
        <f>IFERROR(INDEX(EQA.Controllab_Dados!P$2:P$5000,MATCH(ROW()-4,EQA.Controllab_Dados!$S$2:$S$5000,0)),"")</f>
        <v/>
      </c>
      <c r="Q169" s="93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93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97" t="str">
        <f>IFERROR(INDEX(EQA.Controllab_Dados!F$2:F$5000,MATCH(ROW()-4,EQA.Controllab_Dados!$S$2:$S$5000,0)),"")</f>
        <v/>
      </c>
      <c r="G170" s="98" t="str">
        <f>IFERROR(INDEX(EQA.Controllab_Dados!G$2:G$5000,MATCH(ROW()-4,EQA.Controllab_Dados!$S$2:$S$5000,0)),"")</f>
        <v/>
      </c>
      <c r="H170" s="98" t="str">
        <f>IFERROR(INDEX(EQA.Controllab_Dados!H$2:H$5000,MATCH(ROW()-4,EQA.Controllab_Dados!$S$2:$S$5000,0)),"")</f>
        <v/>
      </c>
      <c r="I170" s="99" t="str">
        <f>IFERROR(INDEX(EQA.Controllab_Dados!I$2:I$5000,MATCH(ROW()-4,EQA.Controllab_Dados!$S$2:$S$5000,0)),"")</f>
        <v/>
      </c>
      <c r="J170" s="97" t="str">
        <f>IFERROR(INDEX(EQA.Controllab_Dados!J$2:J$5000,MATCH(ROW()-4,EQA.Controllab_Dados!$S$2:$S$5000,0)),"")</f>
        <v/>
      </c>
      <c r="K170" s="9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93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97" t="str">
        <f>IFERROR(INDEX(EQA.Controllab_Dados!O$2:O$5000,MATCH(ROW()-4,EQA.Controllab_Dados!$S$2:$S$5000,0)),"")</f>
        <v/>
      </c>
      <c r="P170" s="97" t="str">
        <f>IFERROR(INDEX(EQA.Controllab_Dados!P$2:P$5000,MATCH(ROW()-4,EQA.Controllab_Dados!$S$2:$S$5000,0)),"")</f>
        <v/>
      </c>
      <c r="Q170" s="93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93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97" t="str">
        <f>IFERROR(INDEX(EQA.Controllab_Dados!F$2:F$5000,MATCH(ROW()-4,EQA.Controllab_Dados!$S$2:$S$5000,0)),"")</f>
        <v/>
      </c>
      <c r="G171" s="98" t="str">
        <f>IFERROR(INDEX(EQA.Controllab_Dados!G$2:G$5000,MATCH(ROW()-4,EQA.Controllab_Dados!$S$2:$S$5000,0)),"")</f>
        <v/>
      </c>
      <c r="H171" s="98" t="str">
        <f>IFERROR(INDEX(EQA.Controllab_Dados!H$2:H$5000,MATCH(ROW()-4,EQA.Controllab_Dados!$S$2:$S$5000,0)),"")</f>
        <v/>
      </c>
      <c r="I171" s="99" t="str">
        <f>IFERROR(INDEX(EQA.Controllab_Dados!I$2:I$5000,MATCH(ROW()-4,EQA.Controllab_Dados!$S$2:$S$5000,0)),"")</f>
        <v/>
      </c>
      <c r="J171" s="97" t="str">
        <f>IFERROR(INDEX(EQA.Controllab_Dados!J$2:J$5000,MATCH(ROW()-4,EQA.Controllab_Dados!$S$2:$S$5000,0)),"")</f>
        <v/>
      </c>
      <c r="K171" s="9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93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97" t="str">
        <f>IFERROR(INDEX(EQA.Controllab_Dados!O$2:O$5000,MATCH(ROW()-4,EQA.Controllab_Dados!$S$2:$S$5000,0)),"")</f>
        <v/>
      </c>
      <c r="P171" s="97" t="str">
        <f>IFERROR(INDEX(EQA.Controllab_Dados!P$2:P$5000,MATCH(ROW()-4,EQA.Controllab_Dados!$S$2:$S$5000,0)),"")</f>
        <v/>
      </c>
      <c r="Q171" s="93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93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97" t="str">
        <f>IFERROR(INDEX(EQA.Controllab_Dados!F$2:F$5000,MATCH(ROW()-4,EQA.Controllab_Dados!$S$2:$S$5000,0)),"")</f>
        <v/>
      </c>
      <c r="G172" s="98" t="str">
        <f>IFERROR(INDEX(EQA.Controllab_Dados!G$2:G$5000,MATCH(ROW()-4,EQA.Controllab_Dados!$S$2:$S$5000,0)),"")</f>
        <v/>
      </c>
      <c r="H172" s="98" t="str">
        <f>IFERROR(INDEX(EQA.Controllab_Dados!H$2:H$5000,MATCH(ROW()-4,EQA.Controllab_Dados!$S$2:$S$5000,0)),"")</f>
        <v/>
      </c>
      <c r="I172" s="99" t="str">
        <f>IFERROR(INDEX(EQA.Controllab_Dados!I$2:I$5000,MATCH(ROW()-4,EQA.Controllab_Dados!$S$2:$S$5000,0)),"")</f>
        <v/>
      </c>
      <c r="J172" s="97" t="str">
        <f>IFERROR(INDEX(EQA.Controllab_Dados!J$2:J$5000,MATCH(ROW()-4,EQA.Controllab_Dados!$S$2:$S$5000,0)),"")</f>
        <v/>
      </c>
      <c r="K172" s="9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93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97" t="str">
        <f>IFERROR(INDEX(EQA.Controllab_Dados!O$2:O$5000,MATCH(ROW()-4,EQA.Controllab_Dados!$S$2:$S$5000,0)),"")</f>
        <v/>
      </c>
      <c r="P172" s="97" t="str">
        <f>IFERROR(INDEX(EQA.Controllab_Dados!P$2:P$5000,MATCH(ROW()-4,EQA.Controllab_Dados!$S$2:$S$5000,0)),"")</f>
        <v/>
      </c>
      <c r="Q172" s="93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93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97" t="str">
        <f>IFERROR(INDEX(EQA.Controllab_Dados!F$2:F$5000,MATCH(ROW()-4,EQA.Controllab_Dados!$S$2:$S$5000,0)),"")</f>
        <v/>
      </c>
      <c r="G173" s="98" t="str">
        <f>IFERROR(INDEX(EQA.Controllab_Dados!G$2:G$5000,MATCH(ROW()-4,EQA.Controllab_Dados!$S$2:$S$5000,0)),"")</f>
        <v/>
      </c>
      <c r="H173" s="98" t="str">
        <f>IFERROR(INDEX(EQA.Controllab_Dados!H$2:H$5000,MATCH(ROW()-4,EQA.Controllab_Dados!$S$2:$S$5000,0)),"")</f>
        <v/>
      </c>
      <c r="I173" s="99" t="str">
        <f>IFERROR(INDEX(EQA.Controllab_Dados!I$2:I$5000,MATCH(ROW()-4,EQA.Controllab_Dados!$S$2:$S$5000,0)),"")</f>
        <v/>
      </c>
      <c r="J173" s="97" t="str">
        <f>IFERROR(INDEX(EQA.Controllab_Dados!J$2:J$5000,MATCH(ROW()-4,EQA.Controllab_Dados!$S$2:$S$5000,0)),"")</f>
        <v/>
      </c>
      <c r="K173" s="9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93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97" t="str">
        <f>IFERROR(INDEX(EQA.Controllab_Dados!O$2:O$5000,MATCH(ROW()-4,EQA.Controllab_Dados!$S$2:$S$5000,0)),"")</f>
        <v/>
      </c>
      <c r="P173" s="97" t="str">
        <f>IFERROR(INDEX(EQA.Controllab_Dados!P$2:P$5000,MATCH(ROW()-4,EQA.Controllab_Dados!$S$2:$S$5000,0)),"")</f>
        <v/>
      </c>
      <c r="Q173" s="93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93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97" t="str">
        <f>IFERROR(INDEX(EQA.Controllab_Dados!F$2:F$5000,MATCH(ROW()-4,EQA.Controllab_Dados!$S$2:$S$5000,0)),"")</f>
        <v/>
      </c>
      <c r="G174" s="98" t="str">
        <f>IFERROR(INDEX(EQA.Controllab_Dados!G$2:G$5000,MATCH(ROW()-4,EQA.Controllab_Dados!$S$2:$S$5000,0)),"")</f>
        <v/>
      </c>
      <c r="H174" s="98" t="str">
        <f>IFERROR(INDEX(EQA.Controllab_Dados!H$2:H$5000,MATCH(ROW()-4,EQA.Controllab_Dados!$S$2:$S$5000,0)),"")</f>
        <v/>
      </c>
      <c r="I174" s="99" t="str">
        <f>IFERROR(INDEX(EQA.Controllab_Dados!I$2:I$5000,MATCH(ROW()-4,EQA.Controllab_Dados!$S$2:$S$5000,0)),"")</f>
        <v/>
      </c>
      <c r="J174" s="97" t="str">
        <f>IFERROR(INDEX(EQA.Controllab_Dados!J$2:J$5000,MATCH(ROW()-4,EQA.Controllab_Dados!$S$2:$S$5000,0)),"")</f>
        <v/>
      </c>
      <c r="K174" s="9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93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97" t="str">
        <f>IFERROR(INDEX(EQA.Controllab_Dados!O$2:O$5000,MATCH(ROW()-4,EQA.Controllab_Dados!$S$2:$S$5000,0)),"")</f>
        <v/>
      </c>
      <c r="P174" s="97" t="str">
        <f>IFERROR(INDEX(EQA.Controllab_Dados!P$2:P$5000,MATCH(ROW()-4,EQA.Controllab_Dados!$S$2:$S$5000,0)),"")</f>
        <v/>
      </c>
      <c r="Q174" s="93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93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97" t="str">
        <f>IFERROR(INDEX(EQA.Controllab_Dados!F$2:F$5000,MATCH(ROW()-4,EQA.Controllab_Dados!$S$2:$S$5000,0)),"")</f>
        <v/>
      </c>
      <c r="G175" s="98" t="str">
        <f>IFERROR(INDEX(EQA.Controllab_Dados!G$2:G$5000,MATCH(ROW()-4,EQA.Controllab_Dados!$S$2:$S$5000,0)),"")</f>
        <v/>
      </c>
      <c r="H175" s="98" t="str">
        <f>IFERROR(INDEX(EQA.Controllab_Dados!H$2:H$5000,MATCH(ROW()-4,EQA.Controllab_Dados!$S$2:$S$5000,0)),"")</f>
        <v/>
      </c>
      <c r="I175" s="99" t="str">
        <f>IFERROR(INDEX(EQA.Controllab_Dados!I$2:I$5000,MATCH(ROW()-4,EQA.Controllab_Dados!$S$2:$S$5000,0)),"")</f>
        <v/>
      </c>
      <c r="J175" s="97" t="str">
        <f>IFERROR(INDEX(EQA.Controllab_Dados!J$2:J$5000,MATCH(ROW()-4,EQA.Controllab_Dados!$S$2:$S$5000,0)),"")</f>
        <v/>
      </c>
      <c r="K175" s="9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93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97" t="str">
        <f>IFERROR(INDEX(EQA.Controllab_Dados!O$2:O$5000,MATCH(ROW()-4,EQA.Controllab_Dados!$S$2:$S$5000,0)),"")</f>
        <v/>
      </c>
      <c r="P175" s="97" t="str">
        <f>IFERROR(INDEX(EQA.Controllab_Dados!P$2:P$5000,MATCH(ROW()-4,EQA.Controllab_Dados!$S$2:$S$5000,0)),"")</f>
        <v/>
      </c>
      <c r="Q175" s="93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93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97" t="str">
        <f>IFERROR(INDEX(EQA.Controllab_Dados!F$2:F$5000,MATCH(ROW()-4,EQA.Controllab_Dados!$S$2:$S$5000,0)),"")</f>
        <v/>
      </c>
      <c r="G176" s="98" t="str">
        <f>IFERROR(INDEX(EQA.Controllab_Dados!G$2:G$5000,MATCH(ROW()-4,EQA.Controllab_Dados!$S$2:$S$5000,0)),"")</f>
        <v/>
      </c>
      <c r="H176" s="98" t="str">
        <f>IFERROR(INDEX(EQA.Controllab_Dados!H$2:H$5000,MATCH(ROW()-4,EQA.Controllab_Dados!$S$2:$S$5000,0)),"")</f>
        <v/>
      </c>
      <c r="I176" s="99" t="str">
        <f>IFERROR(INDEX(EQA.Controllab_Dados!I$2:I$5000,MATCH(ROW()-4,EQA.Controllab_Dados!$S$2:$S$5000,0)),"")</f>
        <v/>
      </c>
      <c r="J176" s="97" t="str">
        <f>IFERROR(INDEX(EQA.Controllab_Dados!J$2:J$5000,MATCH(ROW()-4,EQA.Controllab_Dados!$S$2:$S$5000,0)),"")</f>
        <v/>
      </c>
      <c r="K176" s="9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93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97" t="str">
        <f>IFERROR(INDEX(EQA.Controllab_Dados!O$2:O$5000,MATCH(ROW()-4,EQA.Controllab_Dados!$S$2:$S$5000,0)),"")</f>
        <v/>
      </c>
      <c r="P176" s="97" t="str">
        <f>IFERROR(INDEX(EQA.Controllab_Dados!P$2:P$5000,MATCH(ROW()-4,EQA.Controllab_Dados!$S$2:$S$5000,0)),"")</f>
        <v/>
      </c>
      <c r="Q176" s="93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93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97" t="str">
        <f>IFERROR(INDEX(EQA.Controllab_Dados!F$2:F$5000,MATCH(ROW()-4,EQA.Controllab_Dados!$S$2:$S$5000,0)),"")</f>
        <v/>
      </c>
      <c r="G177" s="98" t="str">
        <f>IFERROR(INDEX(EQA.Controllab_Dados!G$2:G$5000,MATCH(ROW()-4,EQA.Controllab_Dados!$S$2:$S$5000,0)),"")</f>
        <v/>
      </c>
      <c r="H177" s="98" t="str">
        <f>IFERROR(INDEX(EQA.Controllab_Dados!H$2:H$5000,MATCH(ROW()-4,EQA.Controllab_Dados!$S$2:$S$5000,0)),"")</f>
        <v/>
      </c>
      <c r="I177" s="99" t="str">
        <f>IFERROR(INDEX(EQA.Controllab_Dados!I$2:I$5000,MATCH(ROW()-4,EQA.Controllab_Dados!$S$2:$S$5000,0)),"")</f>
        <v/>
      </c>
      <c r="J177" s="97" t="str">
        <f>IFERROR(INDEX(EQA.Controllab_Dados!J$2:J$5000,MATCH(ROW()-4,EQA.Controllab_Dados!$S$2:$S$5000,0)),"")</f>
        <v/>
      </c>
      <c r="K177" s="9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93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97" t="str">
        <f>IFERROR(INDEX(EQA.Controllab_Dados!O$2:O$5000,MATCH(ROW()-4,EQA.Controllab_Dados!$S$2:$S$5000,0)),"")</f>
        <v/>
      </c>
      <c r="P177" s="97" t="str">
        <f>IFERROR(INDEX(EQA.Controllab_Dados!P$2:P$5000,MATCH(ROW()-4,EQA.Controllab_Dados!$S$2:$S$5000,0)),"")</f>
        <v/>
      </c>
      <c r="Q177" s="93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93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97" t="str">
        <f>IFERROR(INDEX(EQA.Controllab_Dados!F$2:F$5000,MATCH(ROW()-4,EQA.Controllab_Dados!$S$2:$S$5000,0)),"")</f>
        <v/>
      </c>
      <c r="G178" s="98" t="str">
        <f>IFERROR(INDEX(EQA.Controllab_Dados!G$2:G$5000,MATCH(ROW()-4,EQA.Controllab_Dados!$S$2:$S$5000,0)),"")</f>
        <v/>
      </c>
      <c r="H178" s="98" t="str">
        <f>IFERROR(INDEX(EQA.Controllab_Dados!H$2:H$5000,MATCH(ROW()-4,EQA.Controllab_Dados!$S$2:$S$5000,0)),"")</f>
        <v/>
      </c>
      <c r="I178" s="99" t="str">
        <f>IFERROR(INDEX(EQA.Controllab_Dados!I$2:I$5000,MATCH(ROW()-4,EQA.Controllab_Dados!$S$2:$S$5000,0)),"")</f>
        <v/>
      </c>
      <c r="J178" s="97" t="str">
        <f>IFERROR(INDEX(EQA.Controllab_Dados!J$2:J$5000,MATCH(ROW()-4,EQA.Controllab_Dados!$S$2:$S$5000,0)),"")</f>
        <v/>
      </c>
      <c r="K178" s="9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93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97" t="str">
        <f>IFERROR(INDEX(EQA.Controllab_Dados!O$2:O$5000,MATCH(ROW()-4,EQA.Controllab_Dados!$S$2:$S$5000,0)),"")</f>
        <v/>
      </c>
      <c r="P178" s="97" t="str">
        <f>IFERROR(INDEX(EQA.Controllab_Dados!P$2:P$5000,MATCH(ROW()-4,EQA.Controllab_Dados!$S$2:$S$5000,0)),"")</f>
        <v/>
      </c>
      <c r="Q178" s="93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93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97" t="str">
        <f>IFERROR(INDEX(EQA.Controllab_Dados!F$2:F$5000,MATCH(ROW()-4,EQA.Controllab_Dados!$S$2:$S$5000,0)),"")</f>
        <v/>
      </c>
      <c r="G179" s="98" t="str">
        <f>IFERROR(INDEX(EQA.Controllab_Dados!G$2:G$5000,MATCH(ROW()-4,EQA.Controllab_Dados!$S$2:$S$5000,0)),"")</f>
        <v/>
      </c>
      <c r="H179" s="98" t="str">
        <f>IFERROR(INDEX(EQA.Controllab_Dados!H$2:H$5000,MATCH(ROW()-4,EQA.Controllab_Dados!$S$2:$S$5000,0)),"")</f>
        <v/>
      </c>
      <c r="I179" s="99" t="str">
        <f>IFERROR(INDEX(EQA.Controllab_Dados!I$2:I$5000,MATCH(ROW()-4,EQA.Controllab_Dados!$S$2:$S$5000,0)),"")</f>
        <v/>
      </c>
      <c r="J179" s="97" t="str">
        <f>IFERROR(INDEX(EQA.Controllab_Dados!J$2:J$5000,MATCH(ROW()-4,EQA.Controllab_Dados!$S$2:$S$5000,0)),"")</f>
        <v/>
      </c>
      <c r="K179" s="9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93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97" t="str">
        <f>IFERROR(INDEX(EQA.Controllab_Dados!O$2:O$5000,MATCH(ROW()-4,EQA.Controllab_Dados!$S$2:$S$5000,0)),"")</f>
        <v/>
      </c>
      <c r="P179" s="97" t="str">
        <f>IFERROR(INDEX(EQA.Controllab_Dados!P$2:P$5000,MATCH(ROW()-4,EQA.Controllab_Dados!$S$2:$S$5000,0)),"")</f>
        <v/>
      </c>
      <c r="Q179" s="93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93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97" t="str">
        <f>IFERROR(INDEX(EQA.Controllab_Dados!F$2:F$5000,MATCH(ROW()-4,EQA.Controllab_Dados!$S$2:$S$5000,0)),"")</f>
        <v/>
      </c>
      <c r="G180" s="98" t="str">
        <f>IFERROR(INDEX(EQA.Controllab_Dados!G$2:G$5000,MATCH(ROW()-4,EQA.Controllab_Dados!$S$2:$S$5000,0)),"")</f>
        <v/>
      </c>
      <c r="H180" s="98" t="str">
        <f>IFERROR(INDEX(EQA.Controllab_Dados!H$2:H$5000,MATCH(ROW()-4,EQA.Controllab_Dados!$S$2:$S$5000,0)),"")</f>
        <v/>
      </c>
      <c r="I180" s="99" t="str">
        <f>IFERROR(INDEX(EQA.Controllab_Dados!I$2:I$5000,MATCH(ROW()-4,EQA.Controllab_Dados!$S$2:$S$5000,0)),"")</f>
        <v/>
      </c>
      <c r="J180" s="97" t="str">
        <f>IFERROR(INDEX(EQA.Controllab_Dados!J$2:J$5000,MATCH(ROW()-4,EQA.Controllab_Dados!$S$2:$S$5000,0)),"")</f>
        <v/>
      </c>
      <c r="K180" s="9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93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97" t="str">
        <f>IFERROR(INDEX(EQA.Controllab_Dados!O$2:O$5000,MATCH(ROW()-4,EQA.Controllab_Dados!$S$2:$S$5000,0)),"")</f>
        <v/>
      </c>
      <c r="P180" s="97" t="str">
        <f>IFERROR(INDEX(EQA.Controllab_Dados!P$2:P$5000,MATCH(ROW()-4,EQA.Controllab_Dados!$S$2:$S$5000,0)),"")</f>
        <v/>
      </c>
      <c r="Q180" s="93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93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97" t="str">
        <f>IFERROR(INDEX(EQA.Controllab_Dados!F$2:F$5000,MATCH(ROW()-4,EQA.Controllab_Dados!$S$2:$S$5000,0)),"")</f>
        <v/>
      </c>
      <c r="G181" s="98" t="str">
        <f>IFERROR(INDEX(EQA.Controllab_Dados!G$2:G$5000,MATCH(ROW()-4,EQA.Controllab_Dados!$S$2:$S$5000,0)),"")</f>
        <v/>
      </c>
      <c r="H181" s="98" t="str">
        <f>IFERROR(INDEX(EQA.Controllab_Dados!H$2:H$5000,MATCH(ROW()-4,EQA.Controllab_Dados!$S$2:$S$5000,0)),"")</f>
        <v/>
      </c>
      <c r="I181" s="99" t="str">
        <f>IFERROR(INDEX(EQA.Controllab_Dados!I$2:I$5000,MATCH(ROW()-4,EQA.Controllab_Dados!$S$2:$S$5000,0)),"")</f>
        <v/>
      </c>
      <c r="J181" s="97" t="str">
        <f>IFERROR(INDEX(EQA.Controllab_Dados!J$2:J$5000,MATCH(ROW()-4,EQA.Controllab_Dados!$S$2:$S$5000,0)),"")</f>
        <v/>
      </c>
      <c r="K181" s="9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93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97" t="str">
        <f>IFERROR(INDEX(EQA.Controllab_Dados!O$2:O$5000,MATCH(ROW()-4,EQA.Controllab_Dados!$S$2:$S$5000,0)),"")</f>
        <v/>
      </c>
      <c r="P181" s="97" t="str">
        <f>IFERROR(INDEX(EQA.Controllab_Dados!P$2:P$5000,MATCH(ROW()-4,EQA.Controllab_Dados!$S$2:$S$5000,0)),"")</f>
        <v/>
      </c>
      <c r="Q181" s="93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93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97" t="str">
        <f>IFERROR(INDEX(EQA.Controllab_Dados!F$2:F$5000,MATCH(ROW()-4,EQA.Controllab_Dados!$S$2:$S$5000,0)),"")</f>
        <v/>
      </c>
      <c r="G182" s="98" t="str">
        <f>IFERROR(INDEX(EQA.Controllab_Dados!G$2:G$5000,MATCH(ROW()-4,EQA.Controllab_Dados!$S$2:$S$5000,0)),"")</f>
        <v/>
      </c>
      <c r="H182" s="98" t="str">
        <f>IFERROR(INDEX(EQA.Controllab_Dados!H$2:H$5000,MATCH(ROW()-4,EQA.Controllab_Dados!$S$2:$S$5000,0)),"")</f>
        <v/>
      </c>
      <c r="I182" s="99" t="str">
        <f>IFERROR(INDEX(EQA.Controllab_Dados!I$2:I$5000,MATCH(ROW()-4,EQA.Controllab_Dados!$S$2:$S$5000,0)),"")</f>
        <v/>
      </c>
      <c r="J182" s="97" t="str">
        <f>IFERROR(INDEX(EQA.Controllab_Dados!J$2:J$5000,MATCH(ROW()-4,EQA.Controllab_Dados!$S$2:$S$5000,0)),"")</f>
        <v/>
      </c>
      <c r="K182" s="9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93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97" t="str">
        <f>IFERROR(INDEX(EQA.Controllab_Dados!O$2:O$5000,MATCH(ROW()-4,EQA.Controllab_Dados!$S$2:$S$5000,0)),"")</f>
        <v/>
      </c>
      <c r="P182" s="97" t="str">
        <f>IFERROR(INDEX(EQA.Controllab_Dados!P$2:P$5000,MATCH(ROW()-4,EQA.Controllab_Dados!$S$2:$S$5000,0)),"")</f>
        <v/>
      </c>
      <c r="Q182" s="93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93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97" t="str">
        <f>IFERROR(INDEX(EQA.Controllab_Dados!F$2:F$5000,MATCH(ROW()-4,EQA.Controllab_Dados!$S$2:$S$5000,0)),"")</f>
        <v/>
      </c>
      <c r="G183" s="98" t="str">
        <f>IFERROR(INDEX(EQA.Controllab_Dados!G$2:G$5000,MATCH(ROW()-4,EQA.Controllab_Dados!$S$2:$S$5000,0)),"")</f>
        <v/>
      </c>
      <c r="H183" s="98" t="str">
        <f>IFERROR(INDEX(EQA.Controllab_Dados!H$2:H$5000,MATCH(ROW()-4,EQA.Controllab_Dados!$S$2:$S$5000,0)),"")</f>
        <v/>
      </c>
      <c r="I183" s="99" t="str">
        <f>IFERROR(INDEX(EQA.Controllab_Dados!I$2:I$5000,MATCH(ROW()-4,EQA.Controllab_Dados!$S$2:$S$5000,0)),"")</f>
        <v/>
      </c>
      <c r="J183" s="97" t="str">
        <f>IFERROR(INDEX(EQA.Controllab_Dados!J$2:J$5000,MATCH(ROW()-4,EQA.Controllab_Dados!$S$2:$S$5000,0)),"")</f>
        <v/>
      </c>
      <c r="K183" s="9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93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97" t="str">
        <f>IFERROR(INDEX(EQA.Controllab_Dados!O$2:O$5000,MATCH(ROW()-4,EQA.Controllab_Dados!$S$2:$S$5000,0)),"")</f>
        <v/>
      </c>
      <c r="P183" s="97" t="str">
        <f>IFERROR(INDEX(EQA.Controllab_Dados!P$2:P$5000,MATCH(ROW()-4,EQA.Controllab_Dados!$S$2:$S$5000,0)),"")</f>
        <v/>
      </c>
      <c r="Q183" s="93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93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97" t="str">
        <f>IFERROR(INDEX(EQA.Controllab_Dados!F$2:F$5000,MATCH(ROW()-4,EQA.Controllab_Dados!$S$2:$S$5000,0)),"")</f>
        <v/>
      </c>
      <c r="G184" s="98" t="str">
        <f>IFERROR(INDEX(EQA.Controllab_Dados!G$2:G$5000,MATCH(ROW()-4,EQA.Controllab_Dados!$S$2:$S$5000,0)),"")</f>
        <v/>
      </c>
      <c r="H184" s="98" t="str">
        <f>IFERROR(INDEX(EQA.Controllab_Dados!H$2:H$5000,MATCH(ROW()-4,EQA.Controllab_Dados!$S$2:$S$5000,0)),"")</f>
        <v/>
      </c>
      <c r="I184" s="99" t="str">
        <f>IFERROR(INDEX(EQA.Controllab_Dados!I$2:I$5000,MATCH(ROW()-4,EQA.Controllab_Dados!$S$2:$S$5000,0)),"")</f>
        <v/>
      </c>
      <c r="J184" s="97" t="str">
        <f>IFERROR(INDEX(EQA.Controllab_Dados!J$2:J$5000,MATCH(ROW()-4,EQA.Controllab_Dados!$S$2:$S$5000,0)),"")</f>
        <v/>
      </c>
      <c r="K184" s="9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93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97" t="str">
        <f>IFERROR(INDEX(EQA.Controllab_Dados!O$2:O$5000,MATCH(ROW()-4,EQA.Controllab_Dados!$S$2:$S$5000,0)),"")</f>
        <v/>
      </c>
      <c r="P184" s="97" t="str">
        <f>IFERROR(INDEX(EQA.Controllab_Dados!P$2:P$5000,MATCH(ROW()-4,EQA.Controllab_Dados!$S$2:$S$5000,0)),"")</f>
        <v/>
      </c>
      <c r="Q184" s="93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93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97" t="str">
        <f>IFERROR(INDEX(EQA.Controllab_Dados!F$2:F$5000,MATCH(ROW()-4,EQA.Controllab_Dados!$S$2:$S$5000,0)),"")</f>
        <v/>
      </c>
      <c r="G185" s="98" t="str">
        <f>IFERROR(INDEX(EQA.Controllab_Dados!G$2:G$5000,MATCH(ROW()-4,EQA.Controllab_Dados!$S$2:$S$5000,0)),"")</f>
        <v/>
      </c>
      <c r="H185" s="98" t="str">
        <f>IFERROR(INDEX(EQA.Controllab_Dados!H$2:H$5000,MATCH(ROW()-4,EQA.Controllab_Dados!$S$2:$S$5000,0)),"")</f>
        <v/>
      </c>
      <c r="I185" s="99" t="str">
        <f>IFERROR(INDEX(EQA.Controllab_Dados!I$2:I$5000,MATCH(ROW()-4,EQA.Controllab_Dados!$S$2:$S$5000,0)),"")</f>
        <v/>
      </c>
      <c r="J185" s="97" t="str">
        <f>IFERROR(INDEX(EQA.Controllab_Dados!J$2:J$5000,MATCH(ROW()-4,EQA.Controllab_Dados!$S$2:$S$5000,0)),"")</f>
        <v/>
      </c>
      <c r="K185" s="9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93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97" t="str">
        <f>IFERROR(INDEX(EQA.Controllab_Dados!O$2:O$5000,MATCH(ROW()-4,EQA.Controllab_Dados!$S$2:$S$5000,0)),"")</f>
        <v/>
      </c>
      <c r="P185" s="97" t="str">
        <f>IFERROR(INDEX(EQA.Controllab_Dados!P$2:P$5000,MATCH(ROW()-4,EQA.Controllab_Dados!$S$2:$S$5000,0)),"")</f>
        <v/>
      </c>
      <c r="Q185" s="93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93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97" t="str">
        <f>IFERROR(INDEX(EQA.Controllab_Dados!F$2:F$5000,MATCH(ROW()-4,EQA.Controllab_Dados!$S$2:$S$5000,0)),"")</f>
        <v/>
      </c>
      <c r="G186" s="98" t="str">
        <f>IFERROR(INDEX(EQA.Controllab_Dados!G$2:G$5000,MATCH(ROW()-4,EQA.Controllab_Dados!$S$2:$S$5000,0)),"")</f>
        <v/>
      </c>
      <c r="H186" s="98" t="str">
        <f>IFERROR(INDEX(EQA.Controllab_Dados!H$2:H$5000,MATCH(ROW()-4,EQA.Controllab_Dados!$S$2:$S$5000,0)),"")</f>
        <v/>
      </c>
      <c r="I186" s="99" t="str">
        <f>IFERROR(INDEX(EQA.Controllab_Dados!I$2:I$5000,MATCH(ROW()-4,EQA.Controllab_Dados!$S$2:$S$5000,0)),"")</f>
        <v/>
      </c>
      <c r="J186" s="97" t="str">
        <f>IFERROR(INDEX(EQA.Controllab_Dados!J$2:J$5000,MATCH(ROW()-4,EQA.Controllab_Dados!$S$2:$S$5000,0)),"")</f>
        <v/>
      </c>
      <c r="K186" s="9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93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97" t="str">
        <f>IFERROR(INDEX(EQA.Controllab_Dados!O$2:O$5000,MATCH(ROW()-4,EQA.Controllab_Dados!$S$2:$S$5000,0)),"")</f>
        <v/>
      </c>
      <c r="P186" s="97" t="str">
        <f>IFERROR(INDEX(EQA.Controllab_Dados!P$2:P$5000,MATCH(ROW()-4,EQA.Controllab_Dados!$S$2:$S$5000,0)),"")</f>
        <v/>
      </c>
      <c r="Q186" s="93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93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97" t="str">
        <f>IFERROR(INDEX(EQA.Controllab_Dados!F$2:F$5000,MATCH(ROW()-4,EQA.Controllab_Dados!$S$2:$S$5000,0)),"")</f>
        <v/>
      </c>
      <c r="G187" s="98" t="str">
        <f>IFERROR(INDEX(EQA.Controllab_Dados!G$2:G$5000,MATCH(ROW()-4,EQA.Controllab_Dados!$S$2:$S$5000,0)),"")</f>
        <v/>
      </c>
      <c r="H187" s="98" t="str">
        <f>IFERROR(INDEX(EQA.Controllab_Dados!H$2:H$5000,MATCH(ROW()-4,EQA.Controllab_Dados!$S$2:$S$5000,0)),"")</f>
        <v/>
      </c>
      <c r="I187" s="99" t="str">
        <f>IFERROR(INDEX(EQA.Controllab_Dados!I$2:I$5000,MATCH(ROW()-4,EQA.Controllab_Dados!$S$2:$S$5000,0)),"")</f>
        <v/>
      </c>
      <c r="J187" s="97" t="str">
        <f>IFERROR(INDEX(EQA.Controllab_Dados!J$2:J$5000,MATCH(ROW()-4,EQA.Controllab_Dados!$S$2:$S$5000,0)),"")</f>
        <v/>
      </c>
      <c r="K187" s="9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93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97" t="str">
        <f>IFERROR(INDEX(EQA.Controllab_Dados!O$2:O$5000,MATCH(ROW()-4,EQA.Controllab_Dados!$S$2:$S$5000,0)),"")</f>
        <v/>
      </c>
      <c r="P187" s="97" t="str">
        <f>IFERROR(INDEX(EQA.Controllab_Dados!P$2:P$5000,MATCH(ROW()-4,EQA.Controllab_Dados!$S$2:$S$5000,0)),"")</f>
        <v/>
      </c>
      <c r="Q187" s="93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93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97" t="str">
        <f>IFERROR(INDEX(EQA.Controllab_Dados!F$2:F$5000,MATCH(ROW()-4,EQA.Controllab_Dados!$S$2:$S$5000,0)),"")</f>
        <v/>
      </c>
      <c r="G188" s="98" t="str">
        <f>IFERROR(INDEX(EQA.Controllab_Dados!G$2:G$5000,MATCH(ROW()-4,EQA.Controllab_Dados!$S$2:$S$5000,0)),"")</f>
        <v/>
      </c>
      <c r="H188" s="98" t="str">
        <f>IFERROR(INDEX(EQA.Controllab_Dados!H$2:H$5000,MATCH(ROW()-4,EQA.Controllab_Dados!$S$2:$S$5000,0)),"")</f>
        <v/>
      </c>
      <c r="I188" s="99" t="str">
        <f>IFERROR(INDEX(EQA.Controllab_Dados!I$2:I$5000,MATCH(ROW()-4,EQA.Controllab_Dados!$S$2:$S$5000,0)),"")</f>
        <v/>
      </c>
      <c r="J188" s="97" t="str">
        <f>IFERROR(INDEX(EQA.Controllab_Dados!J$2:J$5000,MATCH(ROW()-4,EQA.Controllab_Dados!$S$2:$S$5000,0)),"")</f>
        <v/>
      </c>
      <c r="K188" s="9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93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97" t="str">
        <f>IFERROR(INDEX(EQA.Controllab_Dados!O$2:O$5000,MATCH(ROW()-4,EQA.Controllab_Dados!$S$2:$S$5000,0)),"")</f>
        <v/>
      </c>
      <c r="P188" s="97" t="str">
        <f>IFERROR(INDEX(EQA.Controllab_Dados!P$2:P$5000,MATCH(ROW()-4,EQA.Controllab_Dados!$S$2:$S$5000,0)),"")</f>
        <v/>
      </c>
      <c r="Q188" s="93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93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97" t="str">
        <f>IFERROR(INDEX(EQA.Controllab_Dados!F$2:F$5000,MATCH(ROW()-4,EQA.Controllab_Dados!$S$2:$S$5000,0)),"")</f>
        <v/>
      </c>
      <c r="G189" s="98" t="str">
        <f>IFERROR(INDEX(EQA.Controllab_Dados!G$2:G$5000,MATCH(ROW()-4,EQA.Controllab_Dados!$S$2:$S$5000,0)),"")</f>
        <v/>
      </c>
      <c r="H189" s="98" t="str">
        <f>IFERROR(INDEX(EQA.Controllab_Dados!H$2:H$5000,MATCH(ROW()-4,EQA.Controllab_Dados!$S$2:$S$5000,0)),"")</f>
        <v/>
      </c>
      <c r="I189" s="99" t="str">
        <f>IFERROR(INDEX(EQA.Controllab_Dados!I$2:I$5000,MATCH(ROW()-4,EQA.Controllab_Dados!$S$2:$S$5000,0)),"")</f>
        <v/>
      </c>
      <c r="J189" s="97" t="str">
        <f>IFERROR(INDEX(EQA.Controllab_Dados!J$2:J$5000,MATCH(ROW()-4,EQA.Controllab_Dados!$S$2:$S$5000,0)),"")</f>
        <v/>
      </c>
      <c r="K189" s="9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93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97" t="str">
        <f>IFERROR(INDEX(EQA.Controllab_Dados!O$2:O$5000,MATCH(ROW()-4,EQA.Controllab_Dados!$S$2:$S$5000,0)),"")</f>
        <v/>
      </c>
      <c r="P189" s="97" t="str">
        <f>IFERROR(INDEX(EQA.Controllab_Dados!P$2:P$5000,MATCH(ROW()-4,EQA.Controllab_Dados!$S$2:$S$5000,0)),"")</f>
        <v/>
      </c>
      <c r="Q189" s="93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93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97" t="str">
        <f>IFERROR(INDEX(EQA.Controllab_Dados!F$2:F$5000,MATCH(ROW()-4,EQA.Controllab_Dados!$S$2:$S$5000,0)),"")</f>
        <v/>
      </c>
      <c r="G190" s="98" t="str">
        <f>IFERROR(INDEX(EQA.Controllab_Dados!G$2:G$5000,MATCH(ROW()-4,EQA.Controllab_Dados!$S$2:$S$5000,0)),"")</f>
        <v/>
      </c>
      <c r="H190" s="98" t="str">
        <f>IFERROR(INDEX(EQA.Controllab_Dados!H$2:H$5000,MATCH(ROW()-4,EQA.Controllab_Dados!$S$2:$S$5000,0)),"")</f>
        <v/>
      </c>
      <c r="I190" s="99" t="str">
        <f>IFERROR(INDEX(EQA.Controllab_Dados!I$2:I$5000,MATCH(ROW()-4,EQA.Controllab_Dados!$S$2:$S$5000,0)),"")</f>
        <v/>
      </c>
      <c r="J190" s="97" t="str">
        <f>IFERROR(INDEX(EQA.Controllab_Dados!J$2:J$5000,MATCH(ROW()-4,EQA.Controllab_Dados!$S$2:$S$5000,0)),"")</f>
        <v/>
      </c>
      <c r="K190" s="9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93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97" t="str">
        <f>IFERROR(INDEX(EQA.Controllab_Dados!O$2:O$5000,MATCH(ROW()-4,EQA.Controllab_Dados!$S$2:$S$5000,0)),"")</f>
        <v/>
      </c>
      <c r="P190" s="97" t="str">
        <f>IFERROR(INDEX(EQA.Controllab_Dados!P$2:P$5000,MATCH(ROW()-4,EQA.Controllab_Dados!$S$2:$S$5000,0)),"")</f>
        <v/>
      </c>
      <c r="Q190" s="93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93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97" t="str">
        <f>IFERROR(INDEX(EQA.Controllab_Dados!F$2:F$5000,MATCH(ROW()-4,EQA.Controllab_Dados!$S$2:$S$5000,0)),"")</f>
        <v/>
      </c>
      <c r="G191" s="98" t="str">
        <f>IFERROR(INDEX(EQA.Controllab_Dados!G$2:G$5000,MATCH(ROW()-4,EQA.Controllab_Dados!$S$2:$S$5000,0)),"")</f>
        <v/>
      </c>
      <c r="H191" s="98" t="str">
        <f>IFERROR(INDEX(EQA.Controllab_Dados!H$2:H$5000,MATCH(ROW()-4,EQA.Controllab_Dados!$S$2:$S$5000,0)),"")</f>
        <v/>
      </c>
      <c r="I191" s="99" t="str">
        <f>IFERROR(INDEX(EQA.Controllab_Dados!I$2:I$5000,MATCH(ROW()-4,EQA.Controllab_Dados!$S$2:$S$5000,0)),"")</f>
        <v/>
      </c>
      <c r="J191" s="97" t="str">
        <f>IFERROR(INDEX(EQA.Controllab_Dados!J$2:J$5000,MATCH(ROW()-4,EQA.Controllab_Dados!$S$2:$S$5000,0)),"")</f>
        <v/>
      </c>
      <c r="K191" s="9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93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97" t="str">
        <f>IFERROR(INDEX(EQA.Controllab_Dados!O$2:O$5000,MATCH(ROW()-4,EQA.Controllab_Dados!$S$2:$S$5000,0)),"")</f>
        <v/>
      </c>
      <c r="P191" s="97" t="str">
        <f>IFERROR(INDEX(EQA.Controllab_Dados!P$2:P$5000,MATCH(ROW()-4,EQA.Controllab_Dados!$S$2:$S$5000,0)),"")</f>
        <v/>
      </c>
      <c r="Q191" s="93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93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97" t="str">
        <f>IFERROR(INDEX(EQA.Controllab_Dados!F$2:F$5000,MATCH(ROW()-4,EQA.Controllab_Dados!$S$2:$S$5000,0)),"")</f>
        <v/>
      </c>
      <c r="G192" s="98" t="str">
        <f>IFERROR(INDEX(EQA.Controllab_Dados!G$2:G$5000,MATCH(ROW()-4,EQA.Controllab_Dados!$S$2:$S$5000,0)),"")</f>
        <v/>
      </c>
      <c r="H192" s="98" t="str">
        <f>IFERROR(INDEX(EQA.Controllab_Dados!H$2:H$5000,MATCH(ROW()-4,EQA.Controllab_Dados!$S$2:$S$5000,0)),"")</f>
        <v/>
      </c>
      <c r="I192" s="99" t="str">
        <f>IFERROR(INDEX(EQA.Controllab_Dados!I$2:I$5000,MATCH(ROW()-4,EQA.Controllab_Dados!$S$2:$S$5000,0)),"")</f>
        <v/>
      </c>
      <c r="J192" s="97" t="str">
        <f>IFERROR(INDEX(EQA.Controllab_Dados!J$2:J$5000,MATCH(ROW()-4,EQA.Controllab_Dados!$S$2:$S$5000,0)),"")</f>
        <v/>
      </c>
      <c r="K192" s="9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93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97" t="str">
        <f>IFERROR(INDEX(EQA.Controllab_Dados!O$2:O$5000,MATCH(ROW()-4,EQA.Controllab_Dados!$S$2:$S$5000,0)),"")</f>
        <v/>
      </c>
      <c r="P192" s="97" t="str">
        <f>IFERROR(INDEX(EQA.Controllab_Dados!P$2:P$5000,MATCH(ROW()-4,EQA.Controllab_Dados!$S$2:$S$5000,0)),"")</f>
        <v/>
      </c>
      <c r="Q192" s="93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93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97" t="str">
        <f>IFERROR(INDEX(EQA.Controllab_Dados!F$2:F$5000,MATCH(ROW()-4,EQA.Controllab_Dados!$S$2:$S$5000,0)),"")</f>
        <v/>
      </c>
      <c r="G193" s="98" t="str">
        <f>IFERROR(INDEX(EQA.Controllab_Dados!G$2:G$5000,MATCH(ROW()-4,EQA.Controllab_Dados!$S$2:$S$5000,0)),"")</f>
        <v/>
      </c>
      <c r="H193" s="98" t="str">
        <f>IFERROR(INDEX(EQA.Controllab_Dados!H$2:H$5000,MATCH(ROW()-4,EQA.Controllab_Dados!$S$2:$S$5000,0)),"")</f>
        <v/>
      </c>
      <c r="I193" s="99" t="str">
        <f>IFERROR(INDEX(EQA.Controllab_Dados!I$2:I$5000,MATCH(ROW()-4,EQA.Controllab_Dados!$S$2:$S$5000,0)),"")</f>
        <v/>
      </c>
      <c r="J193" s="97" t="str">
        <f>IFERROR(INDEX(EQA.Controllab_Dados!J$2:J$5000,MATCH(ROW()-4,EQA.Controllab_Dados!$S$2:$S$5000,0)),"")</f>
        <v/>
      </c>
      <c r="K193" s="9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93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97" t="str">
        <f>IFERROR(INDEX(EQA.Controllab_Dados!O$2:O$5000,MATCH(ROW()-4,EQA.Controllab_Dados!$S$2:$S$5000,0)),"")</f>
        <v/>
      </c>
      <c r="P193" s="97" t="str">
        <f>IFERROR(INDEX(EQA.Controllab_Dados!P$2:P$5000,MATCH(ROW()-4,EQA.Controllab_Dados!$S$2:$S$5000,0)),"")</f>
        <v/>
      </c>
      <c r="Q193" s="93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93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97" t="str">
        <f>IFERROR(INDEX(EQA.Controllab_Dados!F$2:F$5000,MATCH(ROW()-4,EQA.Controllab_Dados!$S$2:$S$5000,0)),"")</f>
        <v/>
      </c>
      <c r="G194" s="98" t="str">
        <f>IFERROR(INDEX(EQA.Controllab_Dados!G$2:G$5000,MATCH(ROW()-4,EQA.Controllab_Dados!$S$2:$S$5000,0)),"")</f>
        <v/>
      </c>
      <c r="H194" s="98" t="str">
        <f>IFERROR(INDEX(EQA.Controllab_Dados!H$2:H$5000,MATCH(ROW()-4,EQA.Controllab_Dados!$S$2:$S$5000,0)),"")</f>
        <v/>
      </c>
      <c r="I194" s="99" t="str">
        <f>IFERROR(INDEX(EQA.Controllab_Dados!I$2:I$5000,MATCH(ROW()-4,EQA.Controllab_Dados!$S$2:$S$5000,0)),"")</f>
        <v/>
      </c>
      <c r="J194" s="97" t="str">
        <f>IFERROR(INDEX(EQA.Controllab_Dados!J$2:J$5000,MATCH(ROW()-4,EQA.Controllab_Dados!$S$2:$S$5000,0)),"")</f>
        <v/>
      </c>
      <c r="K194" s="9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93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97" t="str">
        <f>IFERROR(INDEX(EQA.Controllab_Dados!O$2:O$5000,MATCH(ROW()-4,EQA.Controllab_Dados!$S$2:$S$5000,0)),"")</f>
        <v/>
      </c>
      <c r="P194" s="97" t="str">
        <f>IFERROR(INDEX(EQA.Controllab_Dados!P$2:P$5000,MATCH(ROW()-4,EQA.Controllab_Dados!$S$2:$S$5000,0)),"")</f>
        <v/>
      </c>
      <c r="Q194" s="93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93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97" t="str">
        <f>IFERROR(INDEX(EQA.Controllab_Dados!F$2:F$5000,MATCH(ROW()-4,EQA.Controllab_Dados!$S$2:$S$5000,0)),"")</f>
        <v/>
      </c>
      <c r="G195" s="98" t="str">
        <f>IFERROR(INDEX(EQA.Controllab_Dados!G$2:G$5000,MATCH(ROW()-4,EQA.Controllab_Dados!$S$2:$S$5000,0)),"")</f>
        <v/>
      </c>
      <c r="H195" s="98" t="str">
        <f>IFERROR(INDEX(EQA.Controllab_Dados!H$2:H$5000,MATCH(ROW()-4,EQA.Controllab_Dados!$S$2:$S$5000,0)),"")</f>
        <v/>
      </c>
      <c r="I195" s="99" t="str">
        <f>IFERROR(INDEX(EQA.Controllab_Dados!I$2:I$5000,MATCH(ROW()-4,EQA.Controllab_Dados!$S$2:$S$5000,0)),"")</f>
        <v/>
      </c>
      <c r="J195" s="97" t="str">
        <f>IFERROR(INDEX(EQA.Controllab_Dados!J$2:J$5000,MATCH(ROW()-4,EQA.Controllab_Dados!$S$2:$S$5000,0)),"")</f>
        <v/>
      </c>
      <c r="K195" s="9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93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97" t="str">
        <f>IFERROR(INDEX(EQA.Controllab_Dados!O$2:O$5000,MATCH(ROW()-4,EQA.Controllab_Dados!$S$2:$S$5000,0)),"")</f>
        <v/>
      </c>
      <c r="P195" s="97" t="str">
        <f>IFERROR(INDEX(EQA.Controllab_Dados!P$2:P$5000,MATCH(ROW()-4,EQA.Controllab_Dados!$S$2:$S$5000,0)),"")</f>
        <v/>
      </c>
      <c r="Q195" s="93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93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97" t="str">
        <f>IFERROR(INDEX(EQA.Controllab_Dados!F$2:F$5000,MATCH(ROW()-4,EQA.Controllab_Dados!$S$2:$S$5000,0)),"")</f>
        <v/>
      </c>
      <c r="G196" s="98" t="str">
        <f>IFERROR(INDEX(EQA.Controllab_Dados!G$2:G$5000,MATCH(ROW()-4,EQA.Controllab_Dados!$S$2:$S$5000,0)),"")</f>
        <v/>
      </c>
      <c r="H196" s="98" t="str">
        <f>IFERROR(INDEX(EQA.Controllab_Dados!H$2:H$5000,MATCH(ROW()-4,EQA.Controllab_Dados!$S$2:$S$5000,0)),"")</f>
        <v/>
      </c>
      <c r="I196" s="99" t="str">
        <f>IFERROR(INDEX(EQA.Controllab_Dados!I$2:I$5000,MATCH(ROW()-4,EQA.Controllab_Dados!$S$2:$S$5000,0)),"")</f>
        <v/>
      </c>
      <c r="J196" s="97" t="str">
        <f>IFERROR(INDEX(EQA.Controllab_Dados!J$2:J$5000,MATCH(ROW()-4,EQA.Controllab_Dados!$S$2:$S$5000,0)),"")</f>
        <v/>
      </c>
      <c r="K196" s="9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93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97" t="str">
        <f>IFERROR(INDEX(EQA.Controllab_Dados!O$2:O$5000,MATCH(ROW()-4,EQA.Controllab_Dados!$S$2:$S$5000,0)),"")</f>
        <v/>
      </c>
      <c r="P196" s="97" t="str">
        <f>IFERROR(INDEX(EQA.Controllab_Dados!P$2:P$5000,MATCH(ROW()-4,EQA.Controllab_Dados!$S$2:$S$5000,0)),"")</f>
        <v/>
      </c>
      <c r="Q196" s="93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93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97" t="str">
        <f>IFERROR(INDEX(EQA.Controllab_Dados!F$2:F$5000,MATCH(ROW()-4,EQA.Controllab_Dados!$S$2:$S$5000,0)),"")</f>
        <v/>
      </c>
      <c r="G197" s="98" t="str">
        <f>IFERROR(INDEX(EQA.Controllab_Dados!G$2:G$5000,MATCH(ROW()-4,EQA.Controllab_Dados!$S$2:$S$5000,0)),"")</f>
        <v/>
      </c>
      <c r="H197" s="98" t="str">
        <f>IFERROR(INDEX(EQA.Controllab_Dados!H$2:H$5000,MATCH(ROW()-4,EQA.Controllab_Dados!$S$2:$S$5000,0)),"")</f>
        <v/>
      </c>
      <c r="I197" s="99" t="str">
        <f>IFERROR(INDEX(EQA.Controllab_Dados!I$2:I$5000,MATCH(ROW()-4,EQA.Controllab_Dados!$S$2:$S$5000,0)),"")</f>
        <v/>
      </c>
      <c r="J197" s="97" t="str">
        <f>IFERROR(INDEX(EQA.Controllab_Dados!J$2:J$5000,MATCH(ROW()-4,EQA.Controllab_Dados!$S$2:$S$5000,0)),"")</f>
        <v/>
      </c>
      <c r="K197" s="9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93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97" t="str">
        <f>IFERROR(INDEX(EQA.Controllab_Dados!O$2:O$5000,MATCH(ROW()-4,EQA.Controllab_Dados!$S$2:$S$5000,0)),"")</f>
        <v/>
      </c>
      <c r="P197" s="97" t="str">
        <f>IFERROR(INDEX(EQA.Controllab_Dados!P$2:P$5000,MATCH(ROW()-4,EQA.Controllab_Dados!$S$2:$S$5000,0)),"")</f>
        <v/>
      </c>
      <c r="Q197" s="93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93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97" t="str">
        <f>IFERROR(INDEX(EQA.Controllab_Dados!F$2:F$5000,MATCH(ROW()-4,EQA.Controllab_Dados!$S$2:$S$5000,0)),"")</f>
        <v/>
      </c>
      <c r="G198" s="98" t="str">
        <f>IFERROR(INDEX(EQA.Controllab_Dados!G$2:G$5000,MATCH(ROW()-4,EQA.Controllab_Dados!$S$2:$S$5000,0)),"")</f>
        <v/>
      </c>
      <c r="H198" s="98" t="str">
        <f>IFERROR(INDEX(EQA.Controllab_Dados!H$2:H$5000,MATCH(ROW()-4,EQA.Controllab_Dados!$S$2:$S$5000,0)),"")</f>
        <v/>
      </c>
      <c r="I198" s="99" t="str">
        <f>IFERROR(INDEX(EQA.Controllab_Dados!I$2:I$5000,MATCH(ROW()-4,EQA.Controllab_Dados!$S$2:$S$5000,0)),"")</f>
        <v/>
      </c>
      <c r="J198" s="97" t="str">
        <f>IFERROR(INDEX(EQA.Controllab_Dados!J$2:J$5000,MATCH(ROW()-4,EQA.Controllab_Dados!$S$2:$S$5000,0)),"")</f>
        <v/>
      </c>
      <c r="K198" s="9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93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97" t="str">
        <f>IFERROR(INDEX(EQA.Controllab_Dados!O$2:O$5000,MATCH(ROW()-4,EQA.Controllab_Dados!$S$2:$S$5000,0)),"")</f>
        <v/>
      </c>
      <c r="P198" s="97" t="str">
        <f>IFERROR(INDEX(EQA.Controllab_Dados!P$2:P$5000,MATCH(ROW()-4,EQA.Controllab_Dados!$S$2:$S$5000,0)),"")</f>
        <v/>
      </c>
      <c r="Q198" s="93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93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97" t="str">
        <f>IFERROR(INDEX(EQA.Controllab_Dados!F$2:F$5000,MATCH(ROW()-4,EQA.Controllab_Dados!$S$2:$S$5000,0)),"")</f>
        <v/>
      </c>
      <c r="G199" s="98" t="str">
        <f>IFERROR(INDEX(EQA.Controllab_Dados!G$2:G$5000,MATCH(ROW()-4,EQA.Controllab_Dados!$S$2:$S$5000,0)),"")</f>
        <v/>
      </c>
      <c r="H199" s="98" t="str">
        <f>IFERROR(INDEX(EQA.Controllab_Dados!H$2:H$5000,MATCH(ROW()-4,EQA.Controllab_Dados!$S$2:$S$5000,0)),"")</f>
        <v/>
      </c>
      <c r="I199" s="99" t="str">
        <f>IFERROR(INDEX(EQA.Controllab_Dados!I$2:I$5000,MATCH(ROW()-4,EQA.Controllab_Dados!$S$2:$S$5000,0)),"")</f>
        <v/>
      </c>
      <c r="J199" s="97" t="str">
        <f>IFERROR(INDEX(EQA.Controllab_Dados!J$2:J$5000,MATCH(ROW()-4,EQA.Controllab_Dados!$S$2:$S$5000,0)),"")</f>
        <v/>
      </c>
      <c r="K199" s="9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93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97" t="str">
        <f>IFERROR(INDEX(EQA.Controllab_Dados!O$2:O$5000,MATCH(ROW()-4,EQA.Controllab_Dados!$S$2:$S$5000,0)),"")</f>
        <v/>
      </c>
      <c r="P199" s="97" t="str">
        <f>IFERROR(INDEX(EQA.Controllab_Dados!P$2:P$5000,MATCH(ROW()-4,EQA.Controllab_Dados!$S$2:$S$5000,0)),"")</f>
        <v/>
      </c>
      <c r="Q199" s="93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93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97" t="str">
        <f>IFERROR(INDEX(EQA.Controllab_Dados!F$2:F$5000,MATCH(ROW()-4,EQA.Controllab_Dados!$S$2:$S$5000,0)),"")</f>
        <v/>
      </c>
      <c r="G200" s="98" t="str">
        <f>IFERROR(INDEX(EQA.Controllab_Dados!G$2:G$5000,MATCH(ROW()-4,EQA.Controllab_Dados!$S$2:$S$5000,0)),"")</f>
        <v/>
      </c>
      <c r="H200" s="98" t="str">
        <f>IFERROR(INDEX(EQA.Controllab_Dados!H$2:H$5000,MATCH(ROW()-4,EQA.Controllab_Dados!$S$2:$S$5000,0)),"")</f>
        <v/>
      </c>
      <c r="I200" s="99" t="str">
        <f>IFERROR(INDEX(EQA.Controllab_Dados!I$2:I$5000,MATCH(ROW()-4,EQA.Controllab_Dados!$S$2:$S$5000,0)),"")</f>
        <v/>
      </c>
      <c r="J200" s="97" t="str">
        <f>IFERROR(INDEX(EQA.Controllab_Dados!J$2:J$5000,MATCH(ROW()-4,EQA.Controllab_Dados!$S$2:$S$5000,0)),"")</f>
        <v/>
      </c>
      <c r="K200" s="9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93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97" t="str">
        <f>IFERROR(INDEX(EQA.Controllab_Dados!O$2:O$5000,MATCH(ROW()-4,EQA.Controllab_Dados!$S$2:$S$5000,0)),"")</f>
        <v/>
      </c>
      <c r="P200" s="97" t="str">
        <f>IFERROR(INDEX(EQA.Controllab_Dados!P$2:P$5000,MATCH(ROW()-4,EQA.Controllab_Dados!$S$2:$S$5000,0)),"")</f>
        <v/>
      </c>
      <c r="Q200" s="93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93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97" t="str">
        <f>IFERROR(INDEX(EQA.Controllab_Dados!F$2:F$5000,MATCH(ROW()-4,EQA.Controllab_Dados!$S$2:$S$5000,0)),"")</f>
        <v/>
      </c>
      <c r="G201" s="98" t="str">
        <f>IFERROR(INDEX(EQA.Controllab_Dados!G$2:G$5000,MATCH(ROW()-4,EQA.Controllab_Dados!$S$2:$S$5000,0)),"")</f>
        <v/>
      </c>
      <c r="H201" s="98" t="str">
        <f>IFERROR(INDEX(EQA.Controllab_Dados!H$2:H$5000,MATCH(ROW()-4,EQA.Controllab_Dados!$S$2:$S$5000,0)),"")</f>
        <v/>
      </c>
      <c r="I201" s="99" t="str">
        <f>IFERROR(INDEX(EQA.Controllab_Dados!I$2:I$5000,MATCH(ROW()-4,EQA.Controllab_Dados!$S$2:$S$5000,0)),"")</f>
        <v/>
      </c>
      <c r="J201" s="97" t="str">
        <f>IFERROR(INDEX(EQA.Controllab_Dados!J$2:J$5000,MATCH(ROW()-4,EQA.Controllab_Dados!$S$2:$S$5000,0)),"")</f>
        <v/>
      </c>
      <c r="K201" s="9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93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97" t="str">
        <f>IFERROR(INDEX(EQA.Controllab_Dados!O$2:O$5000,MATCH(ROW()-4,EQA.Controllab_Dados!$S$2:$S$5000,0)),"")</f>
        <v/>
      </c>
      <c r="P201" s="97" t="str">
        <f>IFERROR(INDEX(EQA.Controllab_Dados!P$2:P$5000,MATCH(ROW()-4,EQA.Controllab_Dados!$S$2:$S$5000,0)),"")</f>
        <v/>
      </c>
      <c r="Q201" s="93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93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97" t="str">
        <f>IFERROR(INDEX(EQA.Controllab_Dados!F$2:F$5000,MATCH(ROW()-4,EQA.Controllab_Dados!$S$2:$S$5000,0)),"")</f>
        <v/>
      </c>
      <c r="G202" s="98" t="str">
        <f>IFERROR(INDEX(EQA.Controllab_Dados!G$2:G$5000,MATCH(ROW()-4,EQA.Controllab_Dados!$S$2:$S$5000,0)),"")</f>
        <v/>
      </c>
      <c r="H202" s="98" t="str">
        <f>IFERROR(INDEX(EQA.Controllab_Dados!H$2:H$5000,MATCH(ROW()-4,EQA.Controllab_Dados!$S$2:$S$5000,0)),"")</f>
        <v/>
      </c>
      <c r="I202" s="99" t="str">
        <f>IFERROR(INDEX(EQA.Controllab_Dados!I$2:I$5000,MATCH(ROW()-4,EQA.Controllab_Dados!$S$2:$S$5000,0)),"")</f>
        <v/>
      </c>
      <c r="J202" s="97" t="str">
        <f>IFERROR(INDEX(EQA.Controllab_Dados!J$2:J$5000,MATCH(ROW()-4,EQA.Controllab_Dados!$S$2:$S$5000,0)),"")</f>
        <v/>
      </c>
      <c r="K202" s="9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93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97" t="str">
        <f>IFERROR(INDEX(EQA.Controllab_Dados!O$2:O$5000,MATCH(ROW()-4,EQA.Controllab_Dados!$S$2:$S$5000,0)),"")</f>
        <v/>
      </c>
      <c r="P202" s="97" t="str">
        <f>IFERROR(INDEX(EQA.Controllab_Dados!P$2:P$5000,MATCH(ROW()-4,EQA.Controllab_Dados!$S$2:$S$5000,0)),"")</f>
        <v/>
      </c>
      <c r="Q202" s="93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93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97" t="str">
        <f>IFERROR(INDEX(EQA.Controllab_Dados!F$2:F$5000,MATCH(ROW()-4,EQA.Controllab_Dados!$S$2:$S$5000,0)),"")</f>
        <v/>
      </c>
      <c r="G203" s="98" t="str">
        <f>IFERROR(INDEX(EQA.Controllab_Dados!G$2:G$5000,MATCH(ROW()-4,EQA.Controllab_Dados!$S$2:$S$5000,0)),"")</f>
        <v/>
      </c>
      <c r="H203" s="98" t="str">
        <f>IFERROR(INDEX(EQA.Controllab_Dados!H$2:H$5000,MATCH(ROW()-4,EQA.Controllab_Dados!$S$2:$S$5000,0)),"")</f>
        <v/>
      </c>
      <c r="I203" s="99" t="str">
        <f>IFERROR(INDEX(EQA.Controllab_Dados!I$2:I$5000,MATCH(ROW()-4,EQA.Controllab_Dados!$S$2:$S$5000,0)),"")</f>
        <v/>
      </c>
      <c r="J203" s="97" t="str">
        <f>IFERROR(INDEX(EQA.Controllab_Dados!J$2:J$5000,MATCH(ROW()-4,EQA.Controllab_Dados!$S$2:$S$5000,0)),"")</f>
        <v/>
      </c>
      <c r="K203" s="9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93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97" t="str">
        <f>IFERROR(INDEX(EQA.Controllab_Dados!O$2:O$5000,MATCH(ROW()-4,EQA.Controllab_Dados!$S$2:$S$5000,0)),"")</f>
        <v/>
      </c>
      <c r="P203" s="97" t="str">
        <f>IFERROR(INDEX(EQA.Controllab_Dados!P$2:P$5000,MATCH(ROW()-4,EQA.Controllab_Dados!$S$2:$S$5000,0)),"")</f>
        <v/>
      </c>
      <c r="Q203" s="93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93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97" t="str">
        <f>IFERROR(INDEX(EQA.Controllab_Dados!F$2:F$5000,MATCH(ROW()-4,EQA.Controllab_Dados!$S$2:$S$5000,0)),"")</f>
        <v/>
      </c>
      <c r="G204" s="98" t="str">
        <f>IFERROR(INDEX(EQA.Controllab_Dados!G$2:G$5000,MATCH(ROW()-4,EQA.Controllab_Dados!$S$2:$S$5000,0)),"")</f>
        <v/>
      </c>
      <c r="H204" s="98" t="str">
        <f>IFERROR(INDEX(EQA.Controllab_Dados!H$2:H$5000,MATCH(ROW()-4,EQA.Controllab_Dados!$S$2:$S$5000,0)),"")</f>
        <v/>
      </c>
      <c r="I204" s="99" t="str">
        <f>IFERROR(INDEX(EQA.Controllab_Dados!I$2:I$5000,MATCH(ROW()-4,EQA.Controllab_Dados!$S$2:$S$5000,0)),"")</f>
        <v/>
      </c>
      <c r="J204" s="97" t="str">
        <f>IFERROR(INDEX(EQA.Controllab_Dados!J$2:J$5000,MATCH(ROW()-4,EQA.Controllab_Dados!$S$2:$S$5000,0)),"")</f>
        <v/>
      </c>
      <c r="K204" s="9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93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97" t="str">
        <f>IFERROR(INDEX(EQA.Controllab_Dados!O$2:O$5000,MATCH(ROW()-4,EQA.Controllab_Dados!$S$2:$S$5000,0)),"")</f>
        <v/>
      </c>
      <c r="P204" s="97" t="str">
        <f>IFERROR(INDEX(EQA.Controllab_Dados!P$2:P$5000,MATCH(ROW()-4,EQA.Controllab_Dados!$S$2:$S$5000,0)),"")</f>
        <v/>
      </c>
      <c r="Q204" s="93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874B-AB35-4537-8657-CA35E36AD99F}">
  <sheetPr codeName="Planilha25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96" t="s">
        <v>318</v>
      </c>
      <c r="B1" s="96" t="s">
        <v>316</v>
      </c>
      <c r="C1" s="96" t="s">
        <v>317</v>
      </c>
      <c r="D1" s="96" t="s">
        <v>114</v>
      </c>
      <c r="E1" s="96" t="s">
        <v>429</v>
      </c>
      <c r="F1" s="96" t="s">
        <v>319</v>
      </c>
      <c r="G1" s="96" t="s">
        <v>384</v>
      </c>
      <c r="H1" s="96" t="s">
        <v>430</v>
      </c>
      <c r="I1" s="96" t="s">
        <v>415</v>
      </c>
      <c r="J1" s="96" t="s">
        <v>323</v>
      </c>
      <c r="K1" s="96" t="s">
        <v>431</v>
      </c>
      <c r="L1" s="96" t="s">
        <v>432</v>
      </c>
      <c r="M1" s="96" t="s">
        <v>433</v>
      </c>
      <c r="N1" s="96" t="s">
        <v>434</v>
      </c>
      <c r="O1" s="96" t="s">
        <v>420</v>
      </c>
      <c r="P1" s="96" t="s">
        <v>435</v>
      </c>
      <c r="Q1" s="96" t="s">
        <v>436</v>
      </c>
      <c r="R1" s="96" t="s">
        <v>437</v>
      </c>
      <c r="S1" s="96" t="s">
        <v>438</v>
      </c>
      <c r="T1" s="96" t="s">
        <v>439</v>
      </c>
      <c r="U1" s="96" t="s">
        <v>440</v>
      </c>
      <c r="W1" s="96" t="s">
        <v>318</v>
      </c>
      <c r="X1" s="96" t="s">
        <v>441</v>
      </c>
      <c r="Y1" s="96" t="s">
        <v>442</v>
      </c>
      <c r="Z1" t="s">
        <v>964</v>
      </c>
    </row>
    <row r="2" spans="1:26" x14ac:dyDescent="0.25">
      <c r="A2" t="s">
        <v>428</v>
      </c>
      <c r="B2">
        <v>2025</v>
      </c>
      <c r="C2" t="s">
        <v>465</v>
      </c>
      <c r="D2" t="s">
        <v>444</v>
      </c>
      <c r="E2" t="s">
        <v>163</v>
      </c>
      <c r="F2" t="s">
        <v>466</v>
      </c>
      <c r="G2" s="97">
        <v>4.8</v>
      </c>
      <c r="H2" s="98">
        <v>4.82</v>
      </c>
      <c r="I2" s="98">
        <v>0.12</v>
      </c>
      <c r="J2" s="99">
        <v>-0.2</v>
      </c>
      <c r="K2" s="97">
        <v>4.4000000000000004</v>
      </c>
      <c r="L2" s="97">
        <v>5.2</v>
      </c>
      <c r="M2" t="s">
        <v>467</v>
      </c>
      <c r="N2" t="s">
        <v>495</v>
      </c>
      <c r="O2" t="s">
        <v>468</v>
      </c>
      <c r="P2" s="97">
        <v>-0.4149377593361091</v>
      </c>
      <c r="Q2" s="97">
        <v>0.4149377593361091</v>
      </c>
      <c r="R2" s="93"/>
      <c r="T2" t="s">
        <v>390</v>
      </c>
      <c r="U2" t="s">
        <v>496</v>
      </c>
      <c r="W2" t="s">
        <v>428</v>
      </c>
      <c r="X2" t="s">
        <v>444</v>
      </c>
      <c r="Y2" t="s">
        <v>163</v>
      </c>
    </row>
    <row r="3" spans="1:26" x14ac:dyDescent="0.25">
      <c r="A3" t="s">
        <v>428</v>
      </c>
      <c r="B3">
        <v>2025</v>
      </c>
      <c r="C3" t="s">
        <v>465</v>
      </c>
      <c r="D3" t="s">
        <v>444</v>
      </c>
      <c r="E3" t="s">
        <v>163</v>
      </c>
      <c r="F3" t="s">
        <v>469</v>
      </c>
      <c r="G3" s="97">
        <v>4.7</v>
      </c>
      <c r="H3" s="98">
        <v>4.82</v>
      </c>
      <c r="I3" s="98">
        <v>0.12</v>
      </c>
      <c r="J3" s="99">
        <v>-1.1000000000000001</v>
      </c>
      <c r="K3" s="97">
        <v>4.4000000000000004</v>
      </c>
      <c r="L3" s="97">
        <v>5.2</v>
      </c>
      <c r="M3" t="s">
        <v>467</v>
      </c>
      <c r="N3" t="s">
        <v>495</v>
      </c>
      <c r="O3" t="s">
        <v>468</v>
      </c>
      <c r="P3" s="97">
        <v>-2.4896265560165993</v>
      </c>
      <c r="Q3" s="97">
        <v>2.4896265560165993</v>
      </c>
      <c r="R3" s="93"/>
      <c r="T3" t="s">
        <v>390</v>
      </c>
      <c r="U3" t="s">
        <v>497</v>
      </c>
      <c r="W3" t="s">
        <v>428</v>
      </c>
      <c r="X3" t="s">
        <v>445</v>
      </c>
      <c r="Y3" t="s">
        <v>168</v>
      </c>
    </row>
    <row r="4" spans="1:26" x14ac:dyDescent="0.25">
      <c r="A4" t="s">
        <v>428</v>
      </c>
      <c r="B4">
        <v>2025</v>
      </c>
      <c r="C4" t="s">
        <v>465</v>
      </c>
      <c r="D4" t="s">
        <v>444</v>
      </c>
      <c r="E4" t="s">
        <v>163</v>
      </c>
      <c r="F4" t="s">
        <v>470</v>
      </c>
      <c r="G4" s="97">
        <v>4.9000000000000004</v>
      </c>
      <c r="H4" s="98">
        <v>4.82</v>
      </c>
      <c r="I4" s="98">
        <v>0.16</v>
      </c>
      <c r="J4" s="99">
        <v>0.5</v>
      </c>
      <c r="K4" s="97">
        <v>4.3</v>
      </c>
      <c r="L4" s="97">
        <v>5.4</v>
      </c>
      <c r="M4" t="s">
        <v>467</v>
      </c>
      <c r="N4" t="s">
        <v>495</v>
      </c>
      <c r="O4" t="s">
        <v>468</v>
      </c>
      <c r="P4" s="97">
        <v>1.6597510373443998</v>
      </c>
      <c r="Q4" s="97">
        <v>1.6597510373443998</v>
      </c>
      <c r="R4" s="93"/>
      <c r="T4" t="s">
        <v>390</v>
      </c>
      <c r="U4" t="s">
        <v>498</v>
      </c>
      <c r="W4" t="s">
        <v>428</v>
      </c>
      <c r="X4" t="s">
        <v>446</v>
      </c>
      <c r="Y4" t="s">
        <v>162</v>
      </c>
    </row>
    <row r="5" spans="1:26" x14ac:dyDescent="0.25">
      <c r="A5" t="s">
        <v>428</v>
      </c>
      <c r="B5">
        <v>2025</v>
      </c>
      <c r="C5" t="s">
        <v>465</v>
      </c>
      <c r="D5" t="s">
        <v>444</v>
      </c>
      <c r="E5" t="s">
        <v>163</v>
      </c>
      <c r="F5" t="s">
        <v>471</v>
      </c>
      <c r="G5" s="97">
        <v>4.8</v>
      </c>
      <c r="H5" s="98">
        <v>4.78</v>
      </c>
      <c r="I5" s="98">
        <v>0.17</v>
      </c>
      <c r="J5" s="99">
        <v>0.1</v>
      </c>
      <c r="K5" s="97">
        <v>4.2</v>
      </c>
      <c r="L5" s="97">
        <v>5.3</v>
      </c>
      <c r="M5" t="s">
        <v>467</v>
      </c>
      <c r="N5" t="s">
        <v>495</v>
      </c>
      <c r="O5" t="s">
        <v>468</v>
      </c>
      <c r="P5" s="97">
        <v>0.41841004184099523</v>
      </c>
      <c r="Q5" s="97">
        <v>0.41841004184099523</v>
      </c>
      <c r="R5" s="93"/>
      <c r="T5" t="s">
        <v>390</v>
      </c>
      <c r="U5" t="s">
        <v>499</v>
      </c>
      <c r="W5" t="s">
        <v>428</v>
      </c>
      <c r="X5" t="s">
        <v>447</v>
      </c>
      <c r="Y5" t="s">
        <v>167</v>
      </c>
    </row>
    <row r="6" spans="1:26" x14ac:dyDescent="0.25">
      <c r="A6" t="s">
        <v>428</v>
      </c>
      <c r="B6">
        <v>2025</v>
      </c>
      <c r="C6" t="s">
        <v>465</v>
      </c>
      <c r="D6" t="s">
        <v>444</v>
      </c>
      <c r="E6" t="s">
        <v>163</v>
      </c>
      <c r="F6" t="s">
        <v>472</v>
      </c>
      <c r="G6" s="97">
        <v>5</v>
      </c>
      <c r="H6" s="98">
        <v>4.8099999999999996</v>
      </c>
      <c r="I6" s="98">
        <v>0.13</v>
      </c>
      <c r="J6" s="99">
        <v>1.5</v>
      </c>
      <c r="K6" s="97">
        <v>4.4000000000000004</v>
      </c>
      <c r="L6" s="97">
        <v>5.2</v>
      </c>
      <c r="M6" t="s">
        <v>467</v>
      </c>
      <c r="N6" t="s">
        <v>495</v>
      </c>
      <c r="O6" t="s">
        <v>468</v>
      </c>
      <c r="P6" s="97">
        <v>3.9501039501039585</v>
      </c>
      <c r="Q6" s="97">
        <v>3.9501039501039585</v>
      </c>
      <c r="R6" s="93"/>
      <c r="T6" t="s">
        <v>390</v>
      </c>
      <c r="U6" t="s">
        <v>500</v>
      </c>
      <c r="W6" t="s">
        <v>428</v>
      </c>
      <c r="X6" t="s">
        <v>448</v>
      </c>
      <c r="Y6" t="s">
        <v>154</v>
      </c>
    </row>
    <row r="7" spans="1:26" x14ac:dyDescent="0.25">
      <c r="A7" t="s">
        <v>428</v>
      </c>
      <c r="B7">
        <v>2025</v>
      </c>
      <c r="C7" t="s">
        <v>465</v>
      </c>
      <c r="D7" t="s">
        <v>445</v>
      </c>
      <c r="E7" t="s">
        <v>168</v>
      </c>
      <c r="F7" t="s">
        <v>466</v>
      </c>
      <c r="G7" s="97">
        <v>0.3</v>
      </c>
      <c r="H7" s="98">
        <v>0.30199999999999999</v>
      </c>
      <c r="I7" s="98">
        <v>0.01</v>
      </c>
      <c r="J7" s="99">
        <v>-0.2</v>
      </c>
      <c r="K7" s="97">
        <v>0.27</v>
      </c>
      <c r="L7" s="97">
        <v>0.34</v>
      </c>
      <c r="M7" t="s">
        <v>467</v>
      </c>
      <c r="N7" t="s">
        <v>495</v>
      </c>
      <c r="O7" t="s">
        <v>473</v>
      </c>
      <c r="P7" s="97">
        <v>-0.66225165562913968</v>
      </c>
      <c r="Q7" s="97">
        <v>0.66225165562913968</v>
      </c>
      <c r="R7" s="93"/>
      <c r="T7" t="s">
        <v>390</v>
      </c>
      <c r="U7" t="s">
        <v>501</v>
      </c>
      <c r="W7" t="s">
        <v>428</v>
      </c>
      <c r="X7" t="s">
        <v>449</v>
      </c>
      <c r="Y7" t="s">
        <v>153</v>
      </c>
    </row>
    <row r="8" spans="1:26" x14ac:dyDescent="0.25">
      <c r="A8" t="s">
        <v>428</v>
      </c>
      <c r="B8">
        <v>2025</v>
      </c>
      <c r="C8" t="s">
        <v>465</v>
      </c>
      <c r="D8" t="s">
        <v>445</v>
      </c>
      <c r="E8" t="s">
        <v>168</v>
      </c>
      <c r="F8" t="s">
        <v>469</v>
      </c>
      <c r="G8" s="97">
        <v>0.8</v>
      </c>
      <c r="H8" s="98">
        <v>0.82699999999999996</v>
      </c>
      <c r="I8" s="98">
        <v>2.3E-2</v>
      </c>
      <c r="J8" s="99">
        <v>-1.2</v>
      </c>
      <c r="K8" s="97">
        <v>0.75</v>
      </c>
      <c r="L8" s="97">
        <v>0.9</v>
      </c>
      <c r="M8" t="s">
        <v>467</v>
      </c>
      <c r="N8" t="s">
        <v>495</v>
      </c>
      <c r="O8" t="s">
        <v>473</v>
      </c>
      <c r="P8" s="97">
        <v>-3.2648125755743553</v>
      </c>
      <c r="Q8" s="97">
        <v>3.2648125755743553</v>
      </c>
      <c r="R8" s="93"/>
      <c r="T8" t="s">
        <v>390</v>
      </c>
      <c r="U8" t="s">
        <v>502</v>
      </c>
      <c r="W8" t="s">
        <v>428</v>
      </c>
      <c r="X8" t="s">
        <v>450</v>
      </c>
      <c r="Y8" t="s">
        <v>169</v>
      </c>
    </row>
    <row r="9" spans="1:26" x14ac:dyDescent="0.25">
      <c r="A9" t="s">
        <v>428</v>
      </c>
      <c r="B9">
        <v>2025</v>
      </c>
      <c r="C9" t="s">
        <v>465</v>
      </c>
      <c r="D9" t="s">
        <v>445</v>
      </c>
      <c r="E9" t="s">
        <v>168</v>
      </c>
      <c r="F9" t="s">
        <v>470</v>
      </c>
      <c r="G9" s="97">
        <v>0.13</v>
      </c>
      <c r="H9" s="98">
        <v>0.13600000000000001</v>
      </c>
      <c r="I9" s="98">
        <v>6.0000000000000001E-3</v>
      </c>
      <c r="J9" s="99">
        <v>-1</v>
      </c>
      <c r="K9" s="97">
        <v>0.11</v>
      </c>
      <c r="L9" s="97">
        <v>0.16</v>
      </c>
      <c r="M9" t="s">
        <v>467</v>
      </c>
      <c r="N9" t="s">
        <v>495</v>
      </c>
      <c r="O9" t="s">
        <v>473</v>
      </c>
      <c r="P9" s="97">
        <v>-4.4117647058823568</v>
      </c>
      <c r="Q9" s="97">
        <v>4.4117647058823568</v>
      </c>
      <c r="R9" s="93"/>
      <c r="T9" t="s">
        <v>390</v>
      </c>
      <c r="U9" t="s">
        <v>503</v>
      </c>
      <c r="W9" t="s">
        <v>428</v>
      </c>
      <c r="X9" t="s">
        <v>451</v>
      </c>
      <c r="Y9" t="s">
        <v>170</v>
      </c>
    </row>
    <row r="10" spans="1:26" x14ac:dyDescent="0.25">
      <c r="A10" t="s">
        <v>428</v>
      </c>
      <c r="B10">
        <v>2025</v>
      </c>
      <c r="C10" t="s">
        <v>465</v>
      </c>
      <c r="D10" t="s">
        <v>445</v>
      </c>
      <c r="E10" t="s">
        <v>168</v>
      </c>
      <c r="F10" t="s">
        <v>471</v>
      </c>
      <c r="G10" s="97">
        <v>0.14000000000000001</v>
      </c>
      <c r="H10" s="98">
        <v>0.13800000000000001</v>
      </c>
      <c r="I10" s="98">
        <v>7.0000000000000001E-3</v>
      </c>
      <c r="J10" s="99">
        <v>0.2</v>
      </c>
      <c r="K10" s="97">
        <v>0.11</v>
      </c>
      <c r="L10" s="97">
        <v>0.16</v>
      </c>
      <c r="M10" t="s">
        <v>467</v>
      </c>
      <c r="N10" t="s">
        <v>495</v>
      </c>
      <c r="O10" t="s">
        <v>473</v>
      </c>
      <c r="P10" s="97">
        <v>1.4492753623188419</v>
      </c>
      <c r="Q10" s="97">
        <v>1.4492753623188419</v>
      </c>
      <c r="R10" s="93"/>
      <c r="T10" t="s">
        <v>390</v>
      </c>
      <c r="U10" t="s">
        <v>504</v>
      </c>
      <c r="W10" t="s">
        <v>428</v>
      </c>
      <c r="X10" t="s">
        <v>452</v>
      </c>
    </row>
    <row r="11" spans="1:26" x14ac:dyDescent="0.25">
      <c r="A11" t="s">
        <v>428</v>
      </c>
      <c r="B11">
        <v>2025</v>
      </c>
      <c r="C11" t="s">
        <v>465</v>
      </c>
      <c r="D11" t="s">
        <v>445</v>
      </c>
      <c r="E11" t="s">
        <v>168</v>
      </c>
      <c r="F11" t="s">
        <v>472</v>
      </c>
      <c r="G11" s="97">
        <v>0.38</v>
      </c>
      <c r="H11" s="98">
        <v>0.378</v>
      </c>
      <c r="I11" s="98">
        <v>1.2E-2</v>
      </c>
      <c r="J11" s="99">
        <v>0.2</v>
      </c>
      <c r="K11" s="97">
        <v>0.34</v>
      </c>
      <c r="L11" s="97">
        <v>0.42</v>
      </c>
      <c r="M11" t="s">
        <v>467</v>
      </c>
      <c r="N11" t="s">
        <v>495</v>
      </c>
      <c r="O11" t="s">
        <v>473</v>
      </c>
      <c r="P11" s="97">
        <v>0.52910052910052963</v>
      </c>
      <c r="Q11" s="97">
        <v>0.52910052910052963</v>
      </c>
      <c r="R11" s="93"/>
      <c r="T11" t="s">
        <v>390</v>
      </c>
      <c r="U11" t="s">
        <v>505</v>
      </c>
      <c r="W11" t="s">
        <v>428</v>
      </c>
      <c r="X11" t="s">
        <v>453</v>
      </c>
      <c r="Y11" t="s">
        <v>160</v>
      </c>
    </row>
    <row r="12" spans="1:26" x14ac:dyDescent="0.25">
      <c r="A12" t="s">
        <v>428</v>
      </c>
      <c r="B12">
        <v>2025</v>
      </c>
      <c r="C12" t="s">
        <v>465</v>
      </c>
      <c r="D12" t="s">
        <v>446</v>
      </c>
      <c r="E12" t="s">
        <v>162</v>
      </c>
      <c r="F12" t="s">
        <v>466</v>
      </c>
      <c r="G12" s="97">
        <v>11.8</v>
      </c>
      <c r="H12" s="98">
        <v>10.77</v>
      </c>
      <c r="I12" s="98">
        <v>0.78</v>
      </c>
      <c r="J12" s="99">
        <v>1.3</v>
      </c>
      <c r="K12" s="97">
        <v>8.4</v>
      </c>
      <c r="L12" s="97">
        <v>13.2</v>
      </c>
      <c r="M12" t="s">
        <v>467</v>
      </c>
      <c r="N12" t="s">
        <v>495</v>
      </c>
      <c r="O12" t="s">
        <v>468</v>
      </c>
      <c r="P12" s="97">
        <v>9.5636025998143097</v>
      </c>
      <c r="Q12" s="97">
        <v>9.5636025998143097</v>
      </c>
      <c r="R12" s="93"/>
      <c r="T12" t="s">
        <v>390</v>
      </c>
      <c r="U12" t="s">
        <v>506</v>
      </c>
      <c r="W12" t="s">
        <v>428</v>
      </c>
      <c r="X12" t="s">
        <v>454</v>
      </c>
      <c r="Y12" t="s">
        <v>165</v>
      </c>
    </row>
    <row r="13" spans="1:26" x14ac:dyDescent="0.25">
      <c r="A13" t="s">
        <v>428</v>
      </c>
      <c r="B13">
        <v>2025</v>
      </c>
      <c r="C13" t="s">
        <v>465</v>
      </c>
      <c r="D13" t="s">
        <v>446</v>
      </c>
      <c r="E13" t="s">
        <v>162</v>
      </c>
      <c r="F13" t="s">
        <v>469</v>
      </c>
      <c r="G13" s="97">
        <v>11</v>
      </c>
      <c r="H13" s="98">
        <v>11.58</v>
      </c>
      <c r="I13" s="98">
        <v>0.81</v>
      </c>
      <c r="J13" s="99">
        <v>-0.7</v>
      </c>
      <c r="K13" s="97">
        <v>9.1</v>
      </c>
      <c r="L13" s="97">
        <v>14</v>
      </c>
      <c r="M13" t="s">
        <v>467</v>
      </c>
      <c r="N13" t="s">
        <v>495</v>
      </c>
      <c r="O13" t="s">
        <v>468</v>
      </c>
      <c r="P13" s="97">
        <v>-5.0086355785837657</v>
      </c>
      <c r="Q13" s="97">
        <v>5.0086355785837657</v>
      </c>
      <c r="R13" s="93"/>
      <c r="T13" t="s">
        <v>390</v>
      </c>
      <c r="U13" t="s">
        <v>507</v>
      </c>
      <c r="W13" t="s">
        <v>428</v>
      </c>
      <c r="X13" t="s">
        <v>156</v>
      </c>
      <c r="Y13" t="s">
        <v>156</v>
      </c>
    </row>
    <row r="14" spans="1:26" x14ac:dyDescent="0.25">
      <c r="A14" t="s">
        <v>428</v>
      </c>
      <c r="B14">
        <v>2025</v>
      </c>
      <c r="C14" t="s">
        <v>465</v>
      </c>
      <c r="D14" t="s">
        <v>446</v>
      </c>
      <c r="E14" t="s">
        <v>162</v>
      </c>
      <c r="F14" t="s">
        <v>470</v>
      </c>
      <c r="G14" s="97">
        <v>9</v>
      </c>
      <c r="H14" s="98">
        <v>9.89</v>
      </c>
      <c r="I14" s="98">
        <v>0.69</v>
      </c>
      <c r="J14" s="99">
        <v>-1.3</v>
      </c>
      <c r="K14" s="97">
        <v>7.8</v>
      </c>
      <c r="L14" s="97">
        <v>12</v>
      </c>
      <c r="M14" t="s">
        <v>467</v>
      </c>
      <c r="N14" t="s">
        <v>495</v>
      </c>
      <c r="O14" t="s">
        <v>468</v>
      </c>
      <c r="P14" s="97">
        <v>-8.9989888776542024</v>
      </c>
      <c r="Q14" s="97">
        <v>8.9989888776542024</v>
      </c>
      <c r="R14" s="93"/>
      <c r="T14" t="s">
        <v>390</v>
      </c>
      <c r="U14" t="s">
        <v>508</v>
      </c>
      <c r="W14" t="s">
        <v>428</v>
      </c>
      <c r="X14" t="s">
        <v>157</v>
      </c>
      <c r="Y14" t="s">
        <v>157</v>
      </c>
    </row>
    <row r="15" spans="1:26" x14ac:dyDescent="0.25">
      <c r="A15" t="s">
        <v>428</v>
      </c>
      <c r="B15">
        <v>2025</v>
      </c>
      <c r="C15" t="s">
        <v>465</v>
      </c>
      <c r="D15" t="s">
        <v>446</v>
      </c>
      <c r="E15" t="s">
        <v>162</v>
      </c>
      <c r="F15" t="s">
        <v>471</v>
      </c>
      <c r="G15" s="97">
        <v>11.7</v>
      </c>
      <c r="H15" s="98">
        <v>10.74</v>
      </c>
      <c r="I15" s="98">
        <v>0.78</v>
      </c>
      <c r="J15" s="99">
        <v>1.2</v>
      </c>
      <c r="K15" s="97">
        <v>8.3000000000000007</v>
      </c>
      <c r="L15" s="97">
        <v>13.1</v>
      </c>
      <c r="M15" t="s">
        <v>467</v>
      </c>
      <c r="N15" t="s">
        <v>495</v>
      </c>
      <c r="O15" t="s">
        <v>468</v>
      </c>
      <c r="P15" s="97">
        <v>8.9385474860335101</v>
      </c>
      <c r="Q15" s="97">
        <v>8.9385474860335101</v>
      </c>
      <c r="R15" s="93"/>
      <c r="T15" t="s">
        <v>390</v>
      </c>
      <c r="U15" t="s">
        <v>509</v>
      </c>
      <c r="W15" t="s">
        <v>428</v>
      </c>
      <c r="X15" t="s">
        <v>155</v>
      </c>
      <c r="Y15" t="s">
        <v>155</v>
      </c>
    </row>
    <row r="16" spans="1:26" x14ac:dyDescent="0.25">
      <c r="A16" t="s">
        <v>428</v>
      </c>
      <c r="B16">
        <v>2025</v>
      </c>
      <c r="C16" t="s">
        <v>465</v>
      </c>
      <c r="D16" t="s">
        <v>446</v>
      </c>
      <c r="E16" t="s">
        <v>162</v>
      </c>
      <c r="F16" t="s">
        <v>472</v>
      </c>
      <c r="G16" s="97">
        <v>9.6</v>
      </c>
      <c r="H16" s="98">
        <v>10.74</v>
      </c>
      <c r="I16" s="98">
        <v>0.76</v>
      </c>
      <c r="J16" s="99">
        <v>-1.5</v>
      </c>
      <c r="K16" s="97">
        <v>8.4</v>
      </c>
      <c r="L16" s="97">
        <v>13.1</v>
      </c>
      <c r="M16" t="s">
        <v>467</v>
      </c>
      <c r="N16" t="s">
        <v>495</v>
      </c>
      <c r="O16" t="s">
        <v>468</v>
      </c>
      <c r="P16" s="97">
        <v>-10.61452513966481</v>
      </c>
      <c r="Q16" s="97">
        <v>10.61452513966481</v>
      </c>
      <c r="R16" s="93"/>
      <c r="T16" t="s">
        <v>390</v>
      </c>
      <c r="U16" t="s">
        <v>510</v>
      </c>
      <c r="W16" t="s">
        <v>428</v>
      </c>
      <c r="X16" t="s">
        <v>175</v>
      </c>
      <c r="Y16" t="s">
        <v>175</v>
      </c>
    </row>
    <row r="17" spans="1:25" x14ac:dyDescent="0.25">
      <c r="A17" t="s">
        <v>428</v>
      </c>
      <c r="B17">
        <v>2025</v>
      </c>
      <c r="C17" t="s">
        <v>465</v>
      </c>
      <c r="D17" t="s">
        <v>447</v>
      </c>
      <c r="E17" t="s">
        <v>167</v>
      </c>
      <c r="F17" t="s">
        <v>466</v>
      </c>
      <c r="G17" s="97">
        <v>0.73</v>
      </c>
      <c r="H17" s="98">
        <v>0.67500000000000004</v>
      </c>
      <c r="I17" s="98">
        <v>5.0999999999999997E-2</v>
      </c>
      <c r="J17" s="99">
        <v>1.1000000000000001</v>
      </c>
      <c r="K17" s="97">
        <v>0.52</v>
      </c>
      <c r="L17" s="97">
        <v>0.83</v>
      </c>
      <c r="M17" t="s">
        <v>467</v>
      </c>
      <c r="N17" t="s">
        <v>495</v>
      </c>
      <c r="O17" t="s">
        <v>473</v>
      </c>
      <c r="P17" s="97">
        <v>8.1481481481481399</v>
      </c>
      <c r="Q17" s="97">
        <v>8.1481481481481399</v>
      </c>
      <c r="R17" s="93"/>
      <c r="T17" t="s">
        <v>390</v>
      </c>
      <c r="U17" t="s">
        <v>511</v>
      </c>
      <c r="W17" t="s">
        <v>428</v>
      </c>
      <c r="X17" t="s">
        <v>455</v>
      </c>
      <c r="Y17" t="s">
        <v>161</v>
      </c>
    </row>
    <row r="18" spans="1:25" x14ac:dyDescent="0.25">
      <c r="A18" t="s">
        <v>428</v>
      </c>
      <c r="B18">
        <v>2025</v>
      </c>
      <c r="C18" t="s">
        <v>465</v>
      </c>
      <c r="D18" t="s">
        <v>447</v>
      </c>
      <c r="E18" t="s">
        <v>167</v>
      </c>
      <c r="F18" t="s">
        <v>469</v>
      </c>
      <c r="G18" s="97">
        <v>1.86</v>
      </c>
      <c r="H18" s="98">
        <v>1.986</v>
      </c>
      <c r="I18" s="98">
        <v>0.14099999999999999</v>
      </c>
      <c r="J18" s="99">
        <v>-0.9</v>
      </c>
      <c r="K18" s="97">
        <v>1.56</v>
      </c>
      <c r="L18" s="97">
        <v>2.41</v>
      </c>
      <c r="M18" t="s">
        <v>467</v>
      </c>
      <c r="N18" t="s">
        <v>495</v>
      </c>
      <c r="O18" t="s">
        <v>473</v>
      </c>
      <c r="P18" s="97">
        <v>-6.3444108761329252</v>
      </c>
      <c r="Q18" s="97">
        <v>6.3444108761329252</v>
      </c>
      <c r="R18" s="93"/>
      <c r="T18" t="s">
        <v>390</v>
      </c>
      <c r="U18" t="s">
        <v>512</v>
      </c>
      <c r="W18" t="s">
        <v>428</v>
      </c>
      <c r="X18" t="s">
        <v>456</v>
      </c>
      <c r="Y18" t="s">
        <v>166</v>
      </c>
    </row>
    <row r="19" spans="1:25" x14ac:dyDescent="0.25">
      <c r="A19" t="s">
        <v>428</v>
      </c>
      <c r="B19">
        <v>2025</v>
      </c>
      <c r="C19" t="s">
        <v>465</v>
      </c>
      <c r="D19" t="s">
        <v>447</v>
      </c>
      <c r="E19" t="s">
        <v>167</v>
      </c>
      <c r="F19" t="s">
        <v>470</v>
      </c>
      <c r="G19" s="97">
        <v>0.24</v>
      </c>
      <c r="H19" s="98">
        <v>0.28000000000000003</v>
      </c>
      <c r="I19" s="98">
        <v>2.1000000000000001E-2</v>
      </c>
      <c r="J19" s="99">
        <v>-1.9</v>
      </c>
      <c r="K19" s="97">
        <v>0.21</v>
      </c>
      <c r="L19" s="97">
        <v>0.35</v>
      </c>
      <c r="M19" t="s">
        <v>467</v>
      </c>
      <c r="N19" t="s">
        <v>495</v>
      </c>
      <c r="O19" t="s">
        <v>473</v>
      </c>
      <c r="P19" s="97">
        <v>-14.285714285714295</v>
      </c>
      <c r="Q19" s="97">
        <v>14.285714285714295</v>
      </c>
      <c r="R19" s="93"/>
      <c r="T19" t="s">
        <v>390</v>
      </c>
      <c r="U19" t="s">
        <v>513</v>
      </c>
      <c r="W19" t="s">
        <v>428</v>
      </c>
      <c r="X19" t="s">
        <v>457</v>
      </c>
      <c r="Y19" t="s">
        <v>159</v>
      </c>
    </row>
    <row r="20" spans="1:25" x14ac:dyDescent="0.25">
      <c r="A20" t="s">
        <v>428</v>
      </c>
      <c r="B20">
        <v>2025</v>
      </c>
      <c r="C20" t="s">
        <v>465</v>
      </c>
      <c r="D20" t="s">
        <v>447</v>
      </c>
      <c r="E20" t="s">
        <v>167</v>
      </c>
      <c r="F20" t="s">
        <v>471</v>
      </c>
      <c r="G20" s="97">
        <v>0.34</v>
      </c>
      <c r="H20" s="98">
        <v>0.311</v>
      </c>
      <c r="I20" s="98">
        <v>2.4E-2</v>
      </c>
      <c r="J20" s="99">
        <v>1.2</v>
      </c>
      <c r="K20" s="97">
        <v>0.23</v>
      </c>
      <c r="L20" s="97">
        <v>0.39</v>
      </c>
      <c r="M20" t="s">
        <v>467</v>
      </c>
      <c r="N20" t="s">
        <v>495</v>
      </c>
      <c r="O20" t="s">
        <v>473</v>
      </c>
      <c r="P20" s="97">
        <v>9.3247588424437389</v>
      </c>
      <c r="Q20" s="97">
        <v>9.3247588424437389</v>
      </c>
      <c r="R20" s="93"/>
      <c r="T20" t="s">
        <v>390</v>
      </c>
      <c r="U20" t="s">
        <v>514</v>
      </c>
      <c r="W20" t="s">
        <v>428</v>
      </c>
      <c r="X20" t="s">
        <v>458</v>
      </c>
      <c r="Y20" t="s">
        <v>164</v>
      </c>
    </row>
    <row r="21" spans="1:25" x14ac:dyDescent="0.25">
      <c r="A21" t="s">
        <v>428</v>
      </c>
      <c r="B21">
        <v>2025</v>
      </c>
      <c r="C21" t="s">
        <v>465</v>
      </c>
      <c r="D21" t="s">
        <v>447</v>
      </c>
      <c r="E21" t="s">
        <v>167</v>
      </c>
      <c r="F21" t="s">
        <v>472</v>
      </c>
      <c r="G21" s="97">
        <v>0.73</v>
      </c>
      <c r="H21" s="98">
        <v>0.84399999999999997</v>
      </c>
      <c r="I21" s="98">
        <v>6.2E-2</v>
      </c>
      <c r="J21" s="99">
        <v>-1.9</v>
      </c>
      <c r="K21" s="97">
        <v>0.65</v>
      </c>
      <c r="L21" s="97">
        <v>1.03</v>
      </c>
      <c r="M21" t="s">
        <v>467</v>
      </c>
      <c r="N21" t="s">
        <v>495</v>
      </c>
      <c r="O21" t="s">
        <v>473</v>
      </c>
      <c r="P21" s="97">
        <v>-13.507109004739334</v>
      </c>
      <c r="Q21" s="97">
        <v>13.507109004739334</v>
      </c>
      <c r="R21" s="93"/>
      <c r="T21" t="s">
        <v>390</v>
      </c>
      <c r="U21" t="s">
        <v>515</v>
      </c>
      <c r="W21" t="s">
        <v>428</v>
      </c>
      <c r="X21" t="s">
        <v>459</v>
      </c>
      <c r="Y21" t="s">
        <v>158</v>
      </c>
    </row>
    <row r="22" spans="1:25" x14ac:dyDescent="0.25">
      <c r="A22" t="s">
        <v>428</v>
      </c>
      <c r="B22">
        <v>2025</v>
      </c>
      <c r="C22" t="s">
        <v>465</v>
      </c>
      <c r="D22" t="s">
        <v>448</v>
      </c>
      <c r="E22" t="s">
        <v>154</v>
      </c>
      <c r="F22" t="s">
        <v>466</v>
      </c>
      <c r="G22" s="97">
        <v>34.200000000000003</v>
      </c>
      <c r="H22" s="98">
        <v>34.468000000000004</v>
      </c>
      <c r="I22" s="98">
        <v>0.46899999999999997</v>
      </c>
      <c r="J22" s="99">
        <v>-0.6</v>
      </c>
      <c r="K22" s="97">
        <v>33.08</v>
      </c>
      <c r="L22" s="97">
        <v>35.85</v>
      </c>
      <c r="M22" t="s">
        <v>467</v>
      </c>
      <c r="N22" t="s">
        <v>495</v>
      </c>
      <c r="O22" t="s">
        <v>468</v>
      </c>
      <c r="P22" s="97">
        <v>-0.77753278403156745</v>
      </c>
      <c r="Q22" s="97">
        <v>0.77753278403156745</v>
      </c>
      <c r="R22" s="93"/>
      <c r="T22" t="s">
        <v>390</v>
      </c>
      <c r="U22" t="s">
        <v>516</v>
      </c>
      <c r="W22" t="s">
        <v>428</v>
      </c>
      <c r="X22" t="s">
        <v>460</v>
      </c>
      <c r="Y22" t="s">
        <v>174</v>
      </c>
    </row>
    <row r="23" spans="1:25" x14ac:dyDescent="0.25">
      <c r="A23" t="s">
        <v>428</v>
      </c>
      <c r="B23">
        <v>2025</v>
      </c>
      <c r="C23" t="s">
        <v>465</v>
      </c>
      <c r="D23" t="s">
        <v>448</v>
      </c>
      <c r="E23" t="s">
        <v>154</v>
      </c>
      <c r="F23" t="s">
        <v>469</v>
      </c>
      <c r="G23" s="97">
        <v>45.3</v>
      </c>
      <c r="H23" s="98">
        <v>45.926000000000002</v>
      </c>
      <c r="I23" s="98">
        <v>0.61399999999999999</v>
      </c>
      <c r="J23" s="99">
        <v>-1</v>
      </c>
      <c r="K23" s="97">
        <v>44.08</v>
      </c>
      <c r="L23" s="97">
        <v>47.77</v>
      </c>
      <c r="M23" t="s">
        <v>467</v>
      </c>
      <c r="N23" t="s">
        <v>495</v>
      </c>
      <c r="O23" t="s">
        <v>468</v>
      </c>
      <c r="P23" s="97">
        <v>-1.3630623176414334</v>
      </c>
      <c r="Q23" s="97">
        <v>1.3630623176414334</v>
      </c>
      <c r="R23" s="93"/>
      <c r="T23" t="s">
        <v>390</v>
      </c>
      <c r="U23" t="s">
        <v>517</v>
      </c>
      <c r="W23" t="s">
        <v>428</v>
      </c>
      <c r="X23" t="s">
        <v>461</v>
      </c>
      <c r="Y23" t="s">
        <v>151</v>
      </c>
    </row>
    <row r="24" spans="1:25" x14ac:dyDescent="0.25">
      <c r="A24" t="s">
        <v>428</v>
      </c>
      <c r="B24">
        <v>2025</v>
      </c>
      <c r="C24" t="s">
        <v>465</v>
      </c>
      <c r="D24" t="s">
        <v>448</v>
      </c>
      <c r="E24" t="s">
        <v>154</v>
      </c>
      <c r="F24" t="s">
        <v>470</v>
      </c>
      <c r="G24" s="97">
        <v>15.9</v>
      </c>
      <c r="H24" s="98">
        <v>16.236999999999998</v>
      </c>
      <c r="I24" s="98">
        <v>0.26700000000000002</v>
      </c>
      <c r="J24" s="99">
        <v>-1.3</v>
      </c>
      <c r="K24" s="97">
        <v>15.58</v>
      </c>
      <c r="L24" s="97">
        <v>16.89</v>
      </c>
      <c r="M24" t="s">
        <v>467</v>
      </c>
      <c r="N24" t="s">
        <v>495</v>
      </c>
      <c r="O24" t="s">
        <v>468</v>
      </c>
      <c r="P24" s="97">
        <v>-2.0755065590934163</v>
      </c>
      <c r="Q24" s="97">
        <v>2.0755065590934163</v>
      </c>
      <c r="R24" s="93"/>
      <c r="T24" t="s">
        <v>390</v>
      </c>
      <c r="U24" t="s">
        <v>518</v>
      </c>
      <c r="W24" t="s">
        <v>428</v>
      </c>
      <c r="X24" t="s">
        <v>462</v>
      </c>
      <c r="Y24" t="s">
        <v>148</v>
      </c>
    </row>
    <row r="25" spans="1:25" x14ac:dyDescent="0.25">
      <c r="A25" t="s">
        <v>428</v>
      </c>
      <c r="B25">
        <v>2025</v>
      </c>
      <c r="C25" t="s">
        <v>465</v>
      </c>
      <c r="D25" t="s">
        <v>448</v>
      </c>
      <c r="E25" t="s">
        <v>154</v>
      </c>
      <c r="F25" t="s">
        <v>471</v>
      </c>
      <c r="G25" s="97">
        <v>44.1</v>
      </c>
      <c r="H25" s="98">
        <v>44.316000000000003</v>
      </c>
      <c r="I25" s="98">
        <v>0.60199999999999998</v>
      </c>
      <c r="J25" s="99">
        <v>-0.4</v>
      </c>
      <c r="K25" s="97">
        <v>42.54</v>
      </c>
      <c r="L25" s="97">
        <v>46.09</v>
      </c>
      <c r="M25" t="s">
        <v>467</v>
      </c>
      <c r="N25" t="s">
        <v>495</v>
      </c>
      <c r="O25" t="s">
        <v>468</v>
      </c>
      <c r="P25" s="97">
        <v>-0.48740861088546145</v>
      </c>
      <c r="Q25" s="97">
        <v>0.48740861088546145</v>
      </c>
      <c r="R25" s="93"/>
      <c r="T25" t="s">
        <v>390</v>
      </c>
      <c r="U25" t="s">
        <v>519</v>
      </c>
      <c r="W25" t="s">
        <v>428</v>
      </c>
      <c r="X25" t="s">
        <v>463</v>
      </c>
      <c r="Y25" t="s">
        <v>172</v>
      </c>
    </row>
    <row r="26" spans="1:25" x14ac:dyDescent="0.25">
      <c r="A26" t="s">
        <v>428</v>
      </c>
      <c r="B26">
        <v>2025</v>
      </c>
      <c r="C26" t="s">
        <v>465</v>
      </c>
      <c r="D26" t="s">
        <v>448</v>
      </c>
      <c r="E26" t="s">
        <v>154</v>
      </c>
      <c r="F26" t="s">
        <v>472</v>
      </c>
      <c r="G26" s="97">
        <v>17.3</v>
      </c>
      <c r="H26" s="98">
        <v>17.547000000000001</v>
      </c>
      <c r="I26" s="98">
        <v>0.28100000000000003</v>
      </c>
      <c r="J26" s="99">
        <v>-0.9</v>
      </c>
      <c r="K26" s="97">
        <v>16.84</v>
      </c>
      <c r="L26" s="97">
        <v>18.25</v>
      </c>
      <c r="M26" t="s">
        <v>467</v>
      </c>
      <c r="N26" t="s">
        <v>495</v>
      </c>
      <c r="O26" t="s">
        <v>468</v>
      </c>
      <c r="P26" s="97">
        <v>-1.4076480310024497</v>
      </c>
      <c r="Q26" s="97">
        <v>1.4076480310024497</v>
      </c>
      <c r="R26" s="93"/>
      <c r="T26" t="s">
        <v>390</v>
      </c>
      <c r="U26" t="s">
        <v>520</v>
      </c>
      <c r="W26" t="s">
        <v>428</v>
      </c>
      <c r="X26" t="s">
        <v>464</v>
      </c>
      <c r="Y26" t="s">
        <v>171</v>
      </c>
    </row>
    <row r="27" spans="1:25" x14ac:dyDescent="0.25">
      <c r="A27" t="s">
        <v>428</v>
      </c>
      <c r="B27">
        <v>2025</v>
      </c>
      <c r="C27" t="s">
        <v>465</v>
      </c>
      <c r="D27" t="s">
        <v>449</v>
      </c>
      <c r="E27" t="s">
        <v>153</v>
      </c>
      <c r="F27" t="s">
        <v>466</v>
      </c>
      <c r="G27" s="97">
        <v>12</v>
      </c>
      <c r="H27" s="98">
        <v>11.75</v>
      </c>
      <c r="I27" s="98">
        <v>0.11</v>
      </c>
      <c r="J27" s="99">
        <v>2.4</v>
      </c>
      <c r="K27" s="97">
        <v>11.2</v>
      </c>
      <c r="L27" s="97">
        <v>12.3</v>
      </c>
      <c r="M27" t="s">
        <v>467</v>
      </c>
      <c r="N27" t="s">
        <v>495</v>
      </c>
      <c r="O27" t="s">
        <v>474</v>
      </c>
      <c r="P27" s="97">
        <v>2.1276595744680851</v>
      </c>
      <c r="Q27" s="97">
        <v>2.1276595744680851</v>
      </c>
      <c r="R27" s="93"/>
      <c r="T27" t="s">
        <v>390</v>
      </c>
      <c r="U27" t="s">
        <v>521</v>
      </c>
      <c r="W27" t="s">
        <v>428</v>
      </c>
      <c r="X27" t="s">
        <v>154</v>
      </c>
      <c r="Y27" t="s">
        <v>154</v>
      </c>
    </row>
    <row r="28" spans="1:25" x14ac:dyDescent="0.25">
      <c r="A28" t="s">
        <v>428</v>
      </c>
      <c r="B28">
        <v>2025</v>
      </c>
      <c r="C28" t="s">
        <v>465</v>
      </c>
      <c r="D28" t="s">
        <v>449</v>
      </c>
      <c r="E28" t="s">
        <v>153</v>
      </c>
      <c r="F28" t="s">
        <v>469</v>
      </c>
      <c r="G28" s="97">
        <v>16.100000000000001</v>
      </c>
      <c r="H28" s="98">
        <v>15.9</v>
      </c>
      <c r="I28" s="98">
        <v>0.15</v>
      </c>
      <c r="J28" s="99">
        <v>1.3</v>
      </c>
      <c r="K28" s="97">
        <v>15.2</v>
      </c>
      <c r="L28" s="97">
        <v>16.600000000000001</v>
      </c>
      <c r="M28" t="s">
        <v>467</v>
      </c>
      <c r="N28" t="s">
        <v>495</v>
      </c>
      <c r="O28" t="s">
        <v>474</v>
      </c>
      <c r="P28" s="97">
        <v>1.2578616352201324</v>
      </c>
      <c r="Q28" s="97">
        <v>1.2578616352201324</v>
      </c>
      <c r="R28" s="93"/>
      <c r="T28" t="s">
        <v>390</v>
      </c>
      <c r="U28" t="s">
        <v>522</v>
      </c>
      <c r="W28" t="s">
        <v>428</v>
      </c>
      <c r="X28" t="s">
        <v>153</v>
      </c>
      <c r="Y28" t="s">
        <v>153</v>
      </c>
    </row>
    <row r="29" spans="1:25" x14ac:dyDescent="0.25">
      <c r="A29" t="s">
        <v>428</v>
      </c>
      <c r="B29">
        <v>2025</v>
      </c>
      <c r="C29" t="s">
        <v>465</v>
      </c>
      <c r="D29" t="s">
        <v>449</v>
      </c>
      <c r="E29" t="s">
        <v>153</v>
      </c>
      <c r="F29" t="s">
        <v>470</v>
      </c>
      <c r="G29" s="97">
        <v>5.5</v>
      </c>
      <c r="H29" s="98">
        <v>5.39</v>
      </c>
      <c r="I29" s="98">
        <v>7.0000000000000007E-2</v>
      </c>
      <c r="J29" s="99">
        <v>1.5</v>
      </c>
      <c r="K29" s="97">
        <v>5.0999999999999996</v>
      </c>
      <c r="L29" s="97">
        <v>5.7</v>
      </c>
      <c r="M29" t="s">
        <v>467</v>
      </c>
      <c r="N29" t="s">
        <v>495</v>
      </c>
      <c r="O29" t="s">
        <v>474</v>
      </c>
      <c r="P29" s="97">
        <v>2.0408163265306185</v>
      </c>
      <c r="Q29" s="97">
        <v>2.0408163265306185</v>
      </c>
      <c r="R29" s="93"/>
      <c r="T29" t="s">
        <v>390</v>
      </c>
      <c r="U29" t="s">
        <v>523</v>
      </c>
      <c r="W29" t="s">
        <v>428</v>
      </c>
      <c r="X29" t="s">
        <v>156</v>
      </c>
      <c r="Y29" t="s">
        <v>156</v>
      </c>
    </row>
    <row r="30" spans="1:25" x14ac:dyDescent="0.25">
      <c r="A30" t="s">
        <v>428</v>
      </c>
      <c r="B30">
        <v>2025</v>
      </c>
      <c r="C30" t="s">
        <v>465</v>
      </c>
      <c r="D30" t="s">
        <v>449</v>
      </c>
      <c r="E30" t="s">
        <v>153</v>
      </c>
      <c r="F30" t="s">
        <v>471</v>
      </c>
      <c r="G30" s="97">
        <v>15.5</v>
      </c>
      <c r="H30" s="98">
        <v>15.11</v>
      </c>
      <c r="I30" s="98">
        <v>0.15</v>
      </c>
      <c r="J30" s="99">
        <v>2.7</v>
      </c>
      <c r="K30" s="97">
        <v>14.5</v>
      </c>
      <c r="L30" s="97">
        <v>15.8</v>
      </c>
      <c r="M30" t="s">
        <v>467</v>
      </c>
      <c r="N30" t="s">
        <v>495</v>
      </c>
      <c r="O30" t="s">
        <v>474</v>
      </c>
      <c r="P30" s="97">
        <v>2.5810721376571846</v>
      </c>
      <c r="Q30" s="97">
        <v>2.5810721376571846</v>
      </c>
      <c r="R30" s="93"/>
      <c r="T30" t="s">
        <v>390</v>
      </c>
      <c r="U30" t="s">
        <v>524</v>
      </c>
      <c r="W30" t="s">
        <v>428</v>
      </c>
      <c r="X30" t="s">
        <v>155</v>
      </c>
      <c r="Y30" t="s">
        <v>155</v>
      </c>
    </row>
    <row r="31" spans="1:25" x14ac:dyDescent="0.25">
      <c r="A31" t="s">
        <v>428</v>
      </c>
      <c r="B31">
        <v>2025</v>
      </c>
      <c r="C31" t="s">
        <v>465</v>
      </c>
      <c r="D31" t="s">
        <v>449</v>
      </c>
      <c r="E31" t="s">
        <v>153</v>
      </c>
      <c r="F31" t="s">
        <v>472</v>
      </c>
      <c r="G31" s="97">
        <v>6.3</v>
      </c>
      <c r="H31" s="98">
        <v>6.07</v>
      </c>
      <c r="I31" s="98">
        <v>0.08</v>
      </c>
      <c r="J31" s="99">
        <v>3</v>
      </c>
      <c r="K31" s="97">
        <v>5.8</v>
      </c>
      <c r="L31" s="97">
        <v>6.4</v>
      </c>
      <c r="M31" t="s">
        <v>467</v>
      </c>
      <c r="N31" t="s">
        <v>495</v>
      </c>
      <c r="O31" t="s">
        <v>474</v>
      </c>
      <c r="P31" s="97">
        <v>3.7891268533772573</v>
      </c>
      <c r="Q31" s="97">
        <v>3.7891268533772573</v>
      </c>
      <c r="R31" s="93"/>
      <c r="T31" t="s">
        <v>390</v>
      </c>
      <c r="U31" t="s">
        <v>525</v>
      </c>
      <c r="W31" t="s">
        <v>428</v>
      </c>
      <c r="X31" t="s">
        <v>151</v>
      </c>
      <c r="Y31" t="s">
        <v>151</v>
      </c>
    </row>
    <row r="32" spans="1:25" x14ac:dyDescent="0.25">
      <c r="A32" t="s">
        <v>428</v>
      </c>
      <c r="B32">
        <v>2025</v>
      </c>
      <c r="C32" t="s">
        <v>465</v>
      </c>
      <c r="D32" t="s">
        <v>450</v>
      </c>
      <c r="E32" t="s">
        <v>169</v>
      </c>
      <c r="F32" t="s">
        <v>466</v>
      </c>
      <c r="G32" s="97">
        <v>11.6</v>
      </c>
      <c r="H32" s="98">
        <v>11.41</v>
      </c>
      <c r="I32" s="98">
        <v>0.38</v>
      </c>
      <c r="J32" s="99">
        <v>0.5</v>
      </c>
      <c r="K32" s="97"/>
      <c r="L32" s="97"/>
      <c r="M32" t="s">
        <v>475</v>
      </c>
      <c r="N32" t="s">
        <v>526</v>
      </c>
      <c r="O32" t="s">
        <v>468</v>
      </c>
      <c r="P32" s="97">
        <v>1.665205959684483</v>
      </c>
      <c r="Q32" s="97">
        <v>1.665205959684483</v>
      </c>
      <c r="R32" s="93"/>
      <c r="T32" t="s">
        <v>390</v>
      </c>
      <c r="U32" t="s">
        <v>527</v>
      </c>
      <c r="W32" t="s">
        <v>428</v>
      </c>
      <c r="X32" t="s">
        <v>148</v>
      </c>
      <c r="Y32" t="s">
        <v>148</v>
      </c>
    </row>
    <row r="33" spans="1:21" x14ac:dyDescent="0.25">
      <c r="A33" t="s">
        <v>428</v>
      </c>
      <c r="B33">
        <v>2025</v>
      </c>
      <c r="C33" t="s">
        <v>465</v>
      </c>
      <c r="D33" t="s">
        <v>450</v>
      </c>
      <c r="E33" t="s">
        <v>169</v>
      </c>
      <c r="F33" t="s">
        <v>469</v>
      </c>
      <c r="G33" s="97">
        <v>11.8</v>
      </c>
      <c r="H33" s="98">
        <v>12.21</v>
      </c>
      <c r="I33" s="98">
        <v>0.38</v>
      </c>
      <c r="J33" s="99">
        <v>-1.1000000000000001</v>
      </c>
      <c r="K33" s="97"/>
      <c r="L33" s="97"/>
      <c r="M33" t="s">
        <v>475</v>
      </c>
      <c r="N33" t="s">
        <v>526</v>
      </c>
      <c r="O33" t="s">
        <v>468</v>
      </c>
      <c r="P33" s="97">
        <v>-3.3579033579033588</v>
      </c>
      <c r="Q33" s="97">
        <v>3.3579033579033588</v>
      </c>
      <c r="R33" s="93"/>
      <c r="T33" t="s">
        <v>390</v>
      </c>
      <c r="U33" t="s">
        <v>528</v>
      </c>
    </row>
    <row r="34" spans="1:21" x14ac:dyDescent="0.25">
      <c r="A34" t="s">
        <v>428</v>
      </c>
      <c r="B34">
        <v>2025</v>
      </c>
      <c r="C34" t="s">
        <v>465</v>
      </c>
      <c r="D34" t="s">
        <v>450</v>
      </c>
      <c r="E34" t="s">
        <v>169</v>
      </c>
      <c r="F34" t="s">
        <v>470</v>
      </c>
      <c r="G34" s="97">
        <v>9.6999999999999993</v>
      </c>
      <c r="H34" s="98">
        <v>10.32</v>
      </c>
      <c r="I34" s="98">
        <v>0.37</v>
      </c>
      <c r="J34" s="99">
        <v>-1.7</v>
      </c>
      <c r="K34" s="97"/>
      <c r="L34" s="97"/>
      <c r="M34" t="s">
        <v>475</v>
      </c>
      <c r="N34" t="s">
        <v>526</v>
      </c>
      <c r="O34" t="s">
        <v>468</v>
      </c>
      <c r="P34" s="97">
        <v>-6.007751937984505</v>
      </c>
      <c r="Q34" s="97">
        <v>6.007751937984505</v>
      </c>
      <c r="R34" s="93"/>
      <c r="T34" t="s">
        <v>390</v>
      </c>
      <c r="U34" t="s">
        <v>529</v>
      </c>
    </row>
    <row r="35" spans="1:21" x14ac:dyDescent="0.25">
      <c r="A35" t="s">
        <v>428</v>
      </c>
      <c r="B35">
        <v>2025</v>
      </c>
      <c r="C35" t="s">
        <v>465</v>
      </c>
      <c r="D35" t="s">
        <v>450</v>
      </c>
      <c r="E35" t="s">
        <v>169</v>
      </c>
      <c r="F35" t="s">
        <v>471</v>
      </c>
      <c r="G35" s="97">
        <v>11</v>
      </c>
      <c r="H35" s="98">
        <v>11.34</v>
      </c>
      <c r="I35" s="98">
        <v>0.42</v>
      </c>
      <c r="J35" s="99">
        <v>-0.8</v>
      </c>
      <c r="K35" s="97"/>
      <c r="L35" s="97"/>
      <c r="M35" t="s">
        <v>475</v>
      </c>
      <c r="N35" t="s">
        <v>526</v>
      </c>
      <c r="O35" t="s">
        <v>468</v>
      </c>
      <c r="P35" s="97">
        <v>-2.9982363315696636</v>
      </c>
      <c r="Q35" s="97">
        <v>2.9982363315696636</v>
      </c>
      <c r="R35" s="93"/>
      <c r="T35" t="s">
        <v>390</v>
      </c>
      <c r="U35" t="s">
        <v>530</v>
      </c>
    </row>
    <row r="36" spans="1:21" x14ac:dyDescent="0.25">
      <c r="A36" t="s">
        <v>428</v>
      </c>
      <c r="B36">
        <v>2025</v>
      </c>
      <c r="C36" t="s">
        <v>465</v>
      </c>
      <c r="D36" t="s">
        <v>450</v>
      </c>
      <c r="E36" t="s">
        <v>169</v>
      </c>
      <c r="F36" t="s">
        <v>472</v>
      </c>
      <c r="G36" s="97">
        <v>10.9</v>
      </c>
      <c r="H36" s="98">
        <v>11.33</v>
      </c>
      <c r="I36" s="98">
        <v>0.33</v>
      </c>
      <c r="J36" s="99">
        <v>-1.3</v>
      </c>
      <c r="K36" s="97"/>
      <c r="L36" s="97"/>
      <c r="M36" t="s">
        <v>475</v>
      </c>
      <c r="N36" t="s">
        <v>526</v>
      </c>
      <c r="O36" t="s">
        <v>468</v>
      </c>
      <c r="P36" s="97">
        <v>-3.7952338923212681</v>
      </c>
      <c r="Q36" s="97">
        <v>3.7952338923212681</v>
      </c>
      <c r="R36" s="93"/>
      <c r="T36" t="s">
        <v>390</v>
      </c>
      <c r="U36" t="s">
        <v>531</v>
      </c>
    </row>
    <row r="37" spans="1:21" x14ac:dyDescent="0.25">
      <c r="A37" t="s">
        <v>428</v>
      </c>
      <c r="B37">
        <v>2025</v>
      </c>
      <c r="C37" t="s">
        <v>465</v>
      </c>
      <c r="D37" t="s">
        <v>451</v>
      </c>
      <c r="E37" t="s">
        <v>170</v>
      </c>
      <c r="F37" t="s">
        <v>466</v>
      </c>
      <c r="G37" s="97">
        <v>0.72</v>
      </c>
      <c r="H37" s="98">
        <v>0.71499999999999997</v>
      </c>
      <c r="I37" s="98">
        <v>2.8000000000000001E-2</v>
      </c>
      <c r="J37" s="99">
        <v>0.2</v>
      </c>
      <c r="K37" s="97"/>
      <c r="L37" s="97"/>
      <c r="M37" t="s">
        <v>475</v>
      </c>
      <c r="N37" t="s">
        <v>526</v>
      </c>
      <c r="O37" t="s">
        <v>473</v>
      </c>
      <c r="P37" s="97">
        <v>0.69930069930070005</v>
      </c>
      <c r="Q37" s="97">
        <v>0.69930069930070005</v>
      </c>
      <c r="R37" s="93"/>
      <c r="T37" t="s">
        <v>390</v>
      </c>
      <c r="U37" t="s">
        <v>532</v>
      </c>
    </row>
    <row r="38" spans="1:21" x14ac:dyDescent="0.25">
      <c r="A38" t="s">
        <v>428</v>
      </c>
      <c r="B38">
        <v>2025</v>
      </c>
      <c r="C38" t="s">
        <v>465</v>
      </c>
      <c r="D38" t="s">
        <v>451</v>
      </c>
      <c r="E38" t="s">
        <v>170</v>
      </c>
      <c r="F38" t="s">
        <v>469</v>
      </c>
      <c r="G38" s="97">
        <v>2</v>
      </c>
      <c r="H38" s="98">
        <v>2.093</v>
      </c>
      <c r="I38" s="98">
        <v>7.0999999999999994E-2</v>
      </c>
      <c r="J38" s="99">
        <v>-1.3</v>
      </c>
      <c r="K38" s="97"/>
      <c r="L38" s="97"/>
      <c r="M38" t="s">
        <v>475</v>
      </c>
      <c r="N38" t="s">
        <v>526</v>
      </c>
      <c r="O38" t="s">
        <v>473</v>
      </c>
      <c r="P38" s="97">
        <v>-4.4433827042522678</v>
      </c>
      <c r="Q38" s="97">
        <v>4.4433827042522678</v>
      </c>
      <c r="R38" s="93"/>
      <c r="T38" t="s">
        <v>390</v>
      </c>
      <c r="U38" t="s">
        <v>533</v>
      </c>
    </row>
    <row r="39" spans="1:21" x14ac:dyDescent="0.25">
      <c r="A39" t="s">
        <v>428</v>
      </c>
      <c r="B39">
        <v>2025</v>
      </c>
      <c r="C39" t="s">
        <v>465</v>
      </c>
      <c r="D39" t="s">
        <v>451</v>
      </c>
      <c r="E39" t="s">
        <v>170</v>
      </c>
      <c r="F39" t="s">
        <v>470</v>
      </c>
      <c r="G39" s="97">
        <v>0.26</v>
      </c>
      <c r="H39" s="98">
        <v>0.29199999999999998</v>
      </c>
      <c r="I39" s="98">
        <v>1.2999999999999999E-2</v>
      </c>
      <c r="J39" s="99">
        <v>-2.5</v>
      </c>
      <c r="K39" s="97"/>
      <c r="L39" s="97"/>
      <c r="M39" t="s">
        <v>475</v>
      </c>
      <c r="N39" t="s">
        <v>526</v>
      </c>
      <c r="O39" t="s">
        <v>473</v>
      </c>
      <c r="P39" s="97">
        <v>-10.958904109589032</v>
      </c>
      <c r="Q39" s="97">
        <v>10.958904109589032</v>
      </c>
      <c r="R39" s="93"/>
      <c r="T39" t="s">
        <v>390</v>
      </c>
      <c r="U39" t="s">
        <v>534</v>
      </c>
    </row>
    <row r="40" spans="1:21" x14ac:dyDescent="0.25">
      <c r="A40" t="s">
        <v>428</v>
      </c>
      <c r="B40">
        <v>2025</v>
      </c>
      <c r="C40" t="s">
        <v>465</v>
      </c>
      <c r="D40" t="s">
        <v>451</v>
      </c>
      <c r="E40" t="s">
        <v>170</v>
      </c>
      <c r="F40" t="s">
        <v>471</v>
      </c>
      <c r="G40" s="97">
        <v>0.32</v>
      </c>
      <c r="H40" s="98">
        <v>0.32900000000000001</v>
      </c>
      <c r="I40" s="98">
        <v>1.4999999999999999E-2</v>
      </c>
      <c r="J40" s="99">
        <v>-0.6</v>
      </c>
      <c r="K40" s="97"/>
      <c r="L40" s="97"/>
      <c r="M40" t="s">
        <v>475</v>
      </c>
      <c r="N40" t="s">
        <v>526</v>
      </c>
      <c r="O40" t="s">
        <v>473</v>
      </c>
      <c r="P40" s="97">
        <v>-2.7355623100303976</v>
      </c>
      <c r="Q40" s="97">
        <v>2.7355623100303976</v>
      </c>
      <c r="R40" s="93"/>
      <c r="T40" t="s">
        <v>390</v>
      </c>
      <c r="U40" t="s">
        <v>535</v>
      </c>
    </row>
    <row r="41" spans="1:21" x14ac:dyDescent="0.25">
      <c r="A41" t="s">
        <v>428</v>
      </c>
      <c r="B41">
        <v>2025</v>
      </c>
      <c r="C41" t="s">
        <v>465</v>
      </c>
      <c r="D41" t="s">
        <v>451</v>
      </c>
      <c r="E41" t="s">
        <v>170</v>
      </c>
      <c r="F41" t="s">
        <v>472</v>
      </c>
      <c r="G41" s="97">
        <v>0.83</v>
      </c>
      <c r="H41" s="98">
        <v>0.89</v>
      </c>
      <c r="I41" s="98">
        <v>3.1E-2</v>
      </c>
      <c r="J41" s="99">
        <v>-1.9</v>
      </c>
      <c r="K41" s="97"/>
      <c r="L41" s="97"/>
      <c r="M41" t="s">
        <v>475</v>
      </c>
      <c r="N41" t="s">
        <v>526</v>
      </c>
      <c r="O41" t="s">
        <v>473</v>
      </c>
      <c r="P41" s="97">
        <v>-6.741573033707871</v>
      </c>
      <c r="Q41" s="97">
        <v>6.741573033707871</v>
      </c>
      <c r="R41" s="93"/>
      <c r="T41" t="s">
        <v>390</v>
      </c>
      <c r="U41" t="s">
        <v>536</v>
      </c>
    </row>
    <row r="42" spans="1:21" x14ac:dyDescent="0.25">
      <c r="A42" t="s">
        <v>428</v>
      </c>
      <c r="B42">
        <v>2025</v>
      </c>
      <c r="C42" t="s">
        <v>465</v>
      </c>
      <c r="D42" t="s">
        <v>452</v>
      </c>
      <c r="F42" t="s">
        <v>466</v>
      </c>
      <c r="G42" s="97">
        <v>19.899999999999999</v>
      </c>
      <c r="H42" s="98">
        <v>20.010000000000002</v>
      </c>
      <c r="I42" s="98">
        <v>0.74</v>
      </c>
      <c r="J42" s="99">
        <v>-0.1</v>
      </c>
      <c r="K42" s="97"/>
      <c r="L42" s="97"/>
      <c r="M42" t="s">
        <v>475</v>
      </c>
      <c r="N42" t="s">
        <v>526</v>
      </c>
      <c r="O42" t="s">
        <v>468</v>
      </c>
      <c r="P42" s="97">
        <v>-0.54972513743129925</v>
      </c>
      <c r="Q42" s="97">
        <v>0.54972513743129925</v>
      </c>
      <c r="R42" s="93"/>
      <c r="T42" t="s">
        <v>390</v>
      </c>
      <c r="U42" t="s">
        <v>537</v>
      </c>
    </row>
    <row r="43" spans="1:21" x14ac:dyDescent="0.25">
      <c r="A43" t="s">
        <v>428</v>
      </c>
      <c r="B43">
        <v>2025</v>
      </c>
      <c r="C43" t="s">
        <v>465</v>
      </c>
      <c r="D43" t="s">
        <v>452</v>
      </c>
      <c r="F43" t="s">
        <v>469</v>
      </c>
      <c r="G43" s="97">
        <v>20</v>
      </c>
      <c r="H43" s="98">
        <v>20.03</v>
      </c>
      <c r="I43" s="98">
        <v>0.76</v>
      </c>
      <c r="J43" s="99">
        <v>0</v>
      </c>
      <c r="K43" s="97"/>
      <c r="L43" s="97"/>
      <c r="M43" t="s">
        <v>475</v>
      </c>
      <c r="N43" t="s">
        <v>526</v>
      </c>
      <c r="O43" t="s">
        <v>468</v>
      </c>
      <c r="P43" s="97">
        <v>-0.1497753369945139</v>
      </c>
      <c r="Q43" s="97">
        <v>0.1497753369945139</v>
      </c>
      <c r="R43" s="93"/>
      <c r="T43" t="s">
        <v>390</v>
      </c>
      <c r="U43" t="s">
        <v>538</v>
      </c>
    </row>
    <row r="44" spans="1:21" x14ac:dyDescent="0.25">
      <c r="A44" t="s">
        <v>428</v>
      </c>
      <c r="B44">
        <v>2025</v>
      </c>
      <c r="C44" t="s">
        <v>465</v>
      </c>
      <c r="D44" t="s">
        <v>452</v>
      </c>
      <c r="F44" t="s">
        <v>470</v>
      </c>
      <c r="G44" s="97">
        <v>19.5</v>
      </c>
      <c r="H44" s="98">
        <v>19.989999999999998</v>
      </c>
      <c r="I44" s="98">
        <v>0.57999999999999996</v>
      </c>
      <c r="J44" s="99">
        <v>-0.8</v>
      </c>
      <c r="K44" s="97"/>
      <c r="L44" s="97"/>
      <c r="M44" t="s">
        <v>475</v>
      </c>
      <c r="N44" t="s">
        <v>526</v>
      </c>
      <c r="O44" t="s">
        <v>468</v>
      </c>
      <c r="P44" s="97">
        <v>-2.4512256128063954</v>
      </c>
      <c r="Q44" s="97">
        <v>2.4512256128063954</v>
      </c>
      <c r="R44" s="93"/>
      <c r="T44" t="s">
        <v>390</v>
      </c>
      <c r="U44" t="s">
        <v>539</v>
      </c>
    </row>
    <row r="45" spans="1:21" x14ac:dyDescent="0.25">
      <c r="A45" t="s">
        <v>428</v>
      </c>
      <c r="B45">
        <v>2025</v>
      </c>
      <c r="C45" t="s">
        <v>465</v>
      </c>
      <c r="D45" t="s">
        <v>452</v>
      </c>
      <c r="F45" t="s">
        <v>471</v>
      </c>
      <c r="G45" s="97">
        <v>20.8</v>
      </c>
      <c r="H45" s="98">
        <v>20.010000000000002</v>
      </c>
      <c r="I45" s="98">
        <v>0.65</v>
      </c>
      <c r="J45" s="99">
        <v>1.2</v>
      </c>
      <c r="K45" s="97"/>
      <c r="L45" s="97"/>
      <c r="M45" t="s">
        <v>475</v>
      </c>
      <c r="N45" t="s">
        <v>526</v>
      </c>
      <c r="O45" t="s">
        <v>468</v>
      </c>
      <c r="P45" s="97">
        <v>3.948025987006492</v>
      </c>
      <c r="Q45" s="97">
        <v>3.948025987006492</v>
      </c>
      <c r="R45" s="93"/>
      <c r="T45" t="s">
        <v>390</v>
      </c>
      <c r="U45" t="s">
        <v>540</v>
      </c>
    </row>
    <row r="46" spans="1:21" x14ac:dyDescent="0.25">
      <c r="A46" t="s">
        <v>428</v>
      </c>
      <c r="B46">
        <v>2025</v>
      </c>
      <c r="C46" t="s">
        <v>465</v>
      </c>
      <c r="D46" t="s">
        <v>452</v>
      </c>
      <c r="F46" t="s">
        <v>472</v>
      </c>
      <c r="G46" s="97">
        <v>20.6</v>
      </c>
      <c r="H46" s="98">
        <v>20</v>
      </c>
      <c r="I46" s="98">
        <v>0.79</v>
      </c>
      <c r="J46" s="99">
        <v>0.8</v>
      </c>
      <c r="K46" s="97"/>
      <c r="L46" s="97"/>
      <c r="M46" t="s">
        <v>475</v>
      </c>
      <c r="N46" t="s">
        <v>526</v>
      </c>
      <c r="O46" t="s">
        <v>468</v>
      </c>
      <c r="P46" s="97">
        <v>3.0000000000000071</v>
      </c>
      <c r="Q46" s="97">
        <v>3.0000000000000071</v>
      </c>
      <c r="R46" s="93"/>
      <c r="T46" t="s">
        <v>390</v>
      </c>
      <c r="U46" t="s">
        <v>541</v>
      </c>
    </row>
    <row r="47" spans="1:21" x14ac:dyDescent="0.25">
      <c r="A47" t="s">
        <v>428</v>
      </c>
      <c r="B47">
        <v>2025</v>
      </c>
      <c r="C47" t="s">
        <v>465</v>
      </c>
      <c r="D47" t="s">
        <v>453</v>
      </c>
      <c r="E47" t="s">
        <v>160</v>
      </c>
      <c r="F47" t="s">
        <v>466</v>
      </c>
      <c r="G47" s="97">
        <v>28.2</v>
      </c>
      <c r="H47" s="98">
        <v>27.94</v>
      </c>
      <c r="I47" s="98">
        <v>1.07</v>
      </c>
      <c r="J47" s="99">
        <v>0.2</v>
      </c>
      <c r="K47" s="97">
        <v>24.7</v>
      </c>
      <c r="L47" s="97">
        <v>31.2</v>
      </c>
      <c r="M47" t="s">
        <v>467</v>
      </c>
      <c r="N47" t="s">
        <v>495</v>
      </c>
      <c r="O47" t="s">
        <v>468</v>
      </c>
      <c r="P47" s="97">
        <v>0.93056549749462414</v>
      </c>
      <c r="Q47" s="97">
        <v>0.93056549749462414</v>
      </c>
      <c r="R47" s="93"/>
      <c r="T47" t="s">
        <v>390</v>
      </c>
      <c r="U47" t="s">
        <v>542</v>
      </c>
    </row>
    <row r="48" spans="1:21" x14ac:dyDescent="0.25">
      <c r="A48" t="s">
        <v>428</v>
      </c>
      <c r="B48">
        <v>2025</v>
      </c>
      <c r="C48" t="s">
        <v>465</v>
      </c>
      <c r="D48" t="s">
        <v>453</v>
      </c>
      <c r="E48" t="s">
        <v>160</v>
      </c>
      <c r="F48" t="s">
        <v>469</v>
      </c>
      <c r="G48" s="97">
        <v>24.6</v>
      </c>
      <c r="H48" s="98">
        <v>23.88</v>
      </c>
      <c r="I48" s="98">
        <v>0.84</v>
      </c>
      <c r="J48" s="99">
        <v>0.9</v>
      </c>
      <c r="K48" s="97">
        <v>21.3</v>
      </c>
      <c r="L48" s="97">
        <v>26.4</v>
      </c>
      <c r="M48" t="s">
        <v>467</v>
      </c>
      <c r="N48" t="s">
        <v>495</v>
      </c>
      <c r="O48" t="s">
        <v>468</v>
      </c>
      <c r="P48" s="97">
        <v>3.0150753768844325</v>
      </c>
      <c r="Q48" s="97">
        <v>3.0150753768844325</v>
      </c>
      <c r="R48" s="93"/>
      <c r="T48" t="s">
        <v>390</v>
      </c>
      <c r="U48" t="s">
        <v>543</v>
      </c>
    </row>
    <row r="49" spans="1:21" x14ac:dyDescent="0.25">
      <c r="A49" t="s">
        <v>428</v>
      </c>
      <c r="B49">
        <v>2025</v>
      </c>
      <c r="C49" t="s">
        <v>465</v>
      </c>
      <c r="D49" t="s">
        <v>453</v>
      </c>
      <c r="E49" t="s">
        <v>160</v>
      </c>
      <c r="F49" t="s">
        <v>470</v>
      </c>
      <c r="G49" s="97">
        <v>36.700000000000003</v>
      </c>
      <c r="H49" s="98">
        <v>32.93</v>
      </c>
      <c r="I49" s="98">
        <v>1.45</v>
      </c>
      <c r="J49" s="99">
        <v>2.6</v>
      </c>
      <c r="K49" s="97">
        <v>28.5</v>
      </c>
      <c r="L49" s="97">
        <v>37.299999999999997</v>
      </c>
      <c r="M49" t="s">
        <v>467</v>
      </c>
      <c r="N49" t="s">
        <v>495</v>
      </c>
      <c r="O49" t="s">
        <v>468</v>
      </c>
      <c r="P49" s="97">
        <v>11.448527178864266</v>
      </c>
      <c r="Q49" s="97">
        <v>11.448527178864266</v>
      </c>
      <c r="R49" s="93"/>
      <c r="T49" t="s">
        <v>390</v>
      </c>
      <c r="U49" t="s">
        <v>544</v>
      </c>
    </row>
    <row r="50" spans="1:21" x14ac:dyDescent="0.25">
      <c r="A50" t="s">
        <v>428</v>
      </c>
      <c r="B50">
        <v>2025</v>
      </c>
      <c r="C50" t="s">
        <v>465</v>
      </c>
      <c r="D50" t="s">
        <v>453</v>
      </c>
      <c r="E50" t="s">
        <v>160</v>
      </c>
      <c r="F50" t="s">
        <v>471</v>
      </c>
      <c r="G50" s="97">
        <v>29.3</v>
      </c>
      <c r="H50" s="98">
        <v>27.55</v>
      </c>
      <c r="I50" s="98">
        <v>1.1499999999999999</v>
      </c>
      <c r="J50" s="99">
        <v>1.5</v>
      </c>
      <c r="K50" s="97">
        <v>24.1</v>
      </c>
      <c r="L50" s="97">
        <v>31.1</v>
      </c>
      <c r="M50" t="s">
        <v>467</v>
      </c>
      <c r="N50" t="s">
        <v>495</v>
      </c>
      <c r="O50" t="s">
        <v>468</v>
      </c>
      <c r="P50" s="97">
        <v>6.3520871143375679</v>
      </c>
      <c r="Q50" s="97">
        <v>6.3520871143375679</v>
      </c>
      <c r="R50" s="93"/>
      <c r="T50" t="s">
        <v>390</v>
      </c>
      <c r="U50" t="s">
        <v>545</v>
      </c>
    </row>
    <row r="51" spans="1:21" x14ac:dyDescent="0.25">
      <c r="A51" t="s">
        <v>428</v>
      </c>
      <c r="B51">
        <v>2025</v>
      </c>
      <c r="C51" t="s">
        <v>465</v>
      </c>
      <c r="D51" t="s">
        <v>453</v>
      </c>
      <c r="E51" t="s">
        <v>160</v>
      </c>
      <c r="F51" t="s">
        <v>472</v>
      </c>
      <c r="G51" s="97">
        <v>28.5</v>
      </c>
      <c r="H51" s="98">
        <v>27.37</v>
      </c>
      <c r="I51" s="98">
        <v>0.93</v>
      </c>
      <c r="J51" s="99">
        <v>1.2</v>
      </c>
      <c r="K51" s="97">
        <v>24.5</v>
      </c>
      <c r="L51" s="97">
        <v>30.2</v>
      </c>
      <c r="M51" t="s">
        <v>467</v>
      </c>
      <c r="N51" t="s">
        <v>495</v>
      </c>
      <c r="O51" t="s">
        <v>468</v>
      </c>
      <c r="P51" s="97">
        <v>4.1286079649250969</v>
      </c>
      <c r="Q51" s="97">
        <v>4.1286079649250969</v>
      </c>
      <c r="R51" s="93"/>
      <c r="T51" t="s">
        <v>390</v>
      </c>
      <c r="U51" t="s">
        <v>546</v>
      </c>
    </row>
    <row r="52" spans="1:21" x14ac:dyDescent="0.25">
      <c r="A52" t="s">
        <v>428</v>
      </c>
      <c r="B52">
        <v>2025</v>
      </c>
      <c r="C52" t="s">
        <v>465</v>
      </c>
      <c r="D52" t="s">
        <v>454</v>
      </c>
      <c r="E52" t="s">
        <v>165</v>
      </c>
      <c r="F52" t="s">
        <v>466</v>
      </c>
      <c r="G52" s="97">
        <v>1.75</v>
      </c>
      <c r="H52" s="98">
        <v>1.7509999999999999</v>
      </c>
      <c r="I52" s="98">
        <v>7.5999999999999998E-2</v>
      </c>
      <c r="J52" s="99">
        <v>0</v>
      </c>
      <c r="K52" s="97">
        <v>1.52</v>
      </c>
      <c r="L52" s="97">
        <v>1.98</v>
      </c>
      <c r="M52" t="s">
        <v>467</v>
      </c>
      <c r="N52" t="s">
        <v>495</v>
      </c>
      <c r="O52" t="s">
        <v>473</v>
      </c>
      <c r="P52" s="97">
        <v>-5.711022272986236E-2</v>
      </c>
      <c r="Q52" s="97">
        <v>5.711022272986236E-2</v>
      </c>
      <c r="R52" s="93"/>
      <c r="T52" t="s">
        <v>390</v>
      </c>
      <c r="U52" t="s">
        <v>547</v>
      </c>
    </row>
    <row r="53" spans="1:21" x14ac:dyDescent="0.25">
      <c r="A53" t="s">
        <v>428</v>
      </c>
      <c r="B53">
        <v>2025</v>
      </c>
      <c r="C53" t="s">
        <v>465</v>
      </c>
      <c r="D53" t="s">
        <v>454</v>
      </c>
      <c r="E53" t="s">
        <v>165</v>
      </c>
      <c r="F53" t="s">
        <v>469</v>
      </c>
      <c r="G53" s="97">
        <v>4.16</v>
      </c>
      <c r="H53" s="98">
        <v>4.093</v>
      </c>
      <c r="I53" s="98">
        <v>0.159</v>
      </c>
      <c r="J53" s="99">
        <v>0.4</v>
      </c>
      <c r="K53" s="97">
        <v>3.61</v>
      </c>
      <c r="L53" s="97">
        <v>4.57</v>
      </c>
      <c r="M53" t="s">
        <v>467</v>
      </c>
      <c r="N53" t="s">
        <v>495</v>
      </c>
      <c r="O53" t="s">
        <v>473</v>
      </c>
      <c r="P53" s="97">
        <v>1.6369411189836349</v>
      </c>
      <c r="Q53" s="97">
        <v>1.6369411189836349</v>
      </c>
      <c r="R53" s="93"/>
      <c r="T53" t="s">
        <v>390</v>
      </c>
      <c r="U53" t="s">
        <v>548</v>
      </c>
    </row>
    <row r="54" spans="1:21" x14ac:dyDescent="0.25">
      <c r="A54" t="s">
        <v>428</v>
      </c>
      <c r="B54">
        <v>2025</v>
      </c>
      <c r="C54" t="s">
        <v>465</v>
      </c>
      <c r="D54" t="s">
        <v>454</v>
      </c>
      <c r="E54" t="s">
        <v>165</v>
      </c>
      <c r="F54" t="s">
        <v>470</v>
      </c>
      <c r="G54" s="97">
        <v>0.98</v>
      </c>
      <c r="H54" s="98">
        <v>0.93200000000000005</v>
      </c>
      <c r="I54" s="98">
        <v>4.7E-2</v>
      </c>
      <c r="J54" s="99">
        <v>1</v>
      </c>
      <c r="K54" s="97">
        <v>0.78</v>
      </c>
      <c r="L54" s="97">
        <v>1.08</v>
      </c>
      <c r="M54" t="s">
        <v>467</v>
      </c>
      <c r="N54" t="s">
        <v>495</v>
      </c>
      <c r="O54" t="s">
        <v>473</v>
      </c>
      <c r="P54" s="97">
        <v>5.1502145922746703</v>
      </c>
      <c r="Q54" s="97">
        <v>5.1502145922746703</v>
      </c>
      <c r="R54" s="93"/>
      <c r="T54" t="s">
        <v>390</v>
      </c>
      <c r="U54" t="s">
        <v>549</v>
      </c>
    </row>
    <row r="55" spans="1:21" x14ac:dyDescent="0.25">
      <c r="A55" t="s">
        <v>428</v>
      </c>
      <c r="B55">
        <v>2025</v>
      </c>
      <c r="C55" t="s">
        <v>465</v>
      </c>
      <c r="D55" t="s">
        <v>454</v>
      </c>
      <c r="E55" t="s">
        <v>165</v>
      </c>
      <c r="F55" t="s">
        <v>471</v>
      </c>
      <c r="G55" s="97">
        <v>0.85</v>
      </c>
      <c r="H55" s="98">
        <v>0.79900000000000004</v>
      </c>
      <c r="I55" s="98">
        <v>0.04</v>
      </c>
      <c r="J55" s="99">
        <v>1.3</v>
      </c>
      <c r="K55" s="97">
        <v>0.67</v>
      </c>
      <c r="L55" s="97">
        <v>0.92</v>
      </c>
      <c r="M55" t="s">
        <v>467</v>
      </c>
      <c r="N55" t="s">
        <v>495</v>
      </c>
      <c r="O55" t="s">
        <v>473</v>
      </c>
      <c r="P55" s="97">
        <v>6.3829787234042463</v>
      </c>
      <c r="Q55" s="97">
        <v>6.3829787234042463</v>
      </c>
      <c r="R55" s="93"/>
      <c r="T55" t="s">
        <v>390</v>
      </c>
      <c r="U55" t="s">
        <v>550</v>
      </c>
    </row>
    <row r="56" spans="1:21" x14ac:dyDescent="0.25">
      <c r="A56" t="s">
        <v>428</v>
      </c>
      <c r="B56">
        <v>2025</v>
      </c>
      <c r="C56" t="s">
        <v>465</v>
      </c>
      <c r="D56" t="s">
        <v>454</v>
      </c>
      <c r="E56" t="s">
        <v>165</v>
      </c>
      <c r="F56" t="s">
        <v>472</v>
      </c>
      <c r="G56" s="97">
        <v>2.16</v>
      </c>
      <c r="H56" s="98">
        <v>2.15</v>
      </c>
      <c r="I56" s="98">
        <v>8.3000000000000004E-2</v>
      </c>
      <c r="J56" s="99">
        <v>0.1</v>
      </c>
      <c r="K56" s="97">
        <v>1.9</v>
      </c>
      <c r="L56" s="97">
        <v>2.4</v>
      </c>
      <c r="M56" t="s">
        <v>467</v>
      </c>
      <c r="N56" t="s">
        <v>495</v>
      </c>
      <c r="O56" t="s">
        <v>473</v>
      </c>
      <c r="P56" s="97">
        <v>0.4651162790697782</v>
      </c>
      <c r="Q56" s="97">
        <v>0.4651162790697782</v>
      </c>
      <c r="R56" s="93"/>
      <c r="T56" t="s">
        <v>390</v>
      </c>
      <c r="U56" t="s">
        <v>551</v>
      </c>
    </row>
    <row r="57" spans="1:21" x14ac:dyDescent="0.25">
      <c r="A57" t="s">
        <v>428</v>
      </c>
      <c r="B57">
        <v>2025</v>
      </c>
      <c r="C57" t="s">
        <v>465</v>
      </c>
      <c r="D57" t="s">
        <v>156</v>
      </c>
      <c r="E57" t="s">
        <v>156</v>
      </c>
      <c r="F57" t="s">
        <v>466</v>
      </c>
      <c r="G57" s="97">
        <v>27.9</v>
      </c>
      <c r="H57" s="98">
        <v>27.6</v>
      </c>
      <c r="I57" s="98">
        <v>0.32</v>
      </c>
      <c r="J57" s="99">
        <v>0.9</v>
      </c>
      <c r="K57" s="97">
        <v>26.6</v>
      </c>
      <c r="L57" s="97">
        <v>28.6</v>
      </c>
      <c r="M57" t="s">
        <v>467</v>
      </c>
      <c r="N57" t="s">
        <v>495</v>
      </c>
      <c r="O57" t="s">
        <v>476</v>
      </c>
      <c r="P57" s="97">
        <v>1.0869565217391199</v>
      </c>
      <c r="Q57" s="97">
        <v>1.0869565217391199</v>
      </c>
      <c r="R57" s="93"/>
      <c r="T57" t="s">
        <v>390</v>
      </c>
      <c r="U57" t="s">
        <v>552</v>
      </c>
    </row>
    <row r="58" spans="1:21" x14ac:dyDescent="0.25">
      <c r="A58" t="s">
        <v>428</v>
      </c>
      <c r="B58">
        <v>2025</v>
      </c>
      <c r="C58" t="s">
        <v>465</v>
      </c>
      <c r="D58" t="s">
        <v>156</v>
      </c>
      <c r="E58" t="s">
        <v>156</v>
      </c>
      <c r="F58" t="s">
        <v>469</v>
      </c>
      <c r="G58" s="97">
        <v>30.8</v>
      </c>
      <c r="H58" s="98">
        <v>30.51</v>
      </c>
      <c r="I58" s="98">
        <v>0.35</v>
      </c>
      <c r="J58" s="99">
        <v>0.8</v>
      </c>
      <c r="K58" s="97">
        <v>29.4</v>
      </c>
      <c r="L58" s="97">
        <v>31.6</v>
      </c>
      <c r="M58" t="s">
        <v>467</v>
      </c>
      <c r="N58" t="s">
        <v>495</v>
      </c>
      <c r="O58" t="s">
        <v>476</v>
      </c>
      <c r="P58" s="97">
        <v>0.95050803015404495</v>
      </c>
      <c r="Q58" s="97">
        <v>0.95050803015404495</v>
      </c>
      <c r="R58" s="93"/>
      <c r="T58" t="s">
        <v>390</v>
      </c>
      <c r="U58" t="s">
        <v>553</v>
      </c>
    </row>
    <row r="59" spans="1:21" x14ac:dyDescent="0.25">
      <c r="A59" t="s">
        <v>428</v>
      </c>
      <c r="B59">
        <v>2025</v>
      </c>
      <c r="C59" t="s">
        <v>465</v>
      </c>
      <c r="D59" t="s">
        <v>156</v>
      </c>
      <c r="E59" t="s">
        <v>156</v>
      </c>
      <c r="F59" t="s">
        <v>470</v>
      </c>
      <c r="G59" s="97">
        <v>24.8</v>
      </c>
      <c r="H59" s="98">
        <v>24.36</v>
      </c>
      <c r="I59" s="98">
        <v>0.34</v>
      </c>
      <c r="J59" s="99">
        <v>1.3</v>
      </c>
      <c r="K59" s="97">
        <v>23.3</v>
      </c>
      <c r="L59" s="97">
        <v>25.4</v>
      </c>
      <c r="M59" t="s">
        <v>467</v>
      </c>
      <c r="N59" t="s">
        <v>495</v>
      </c>
      <c r="O59" t="s">
        <v>476</v>
      </c>
      <c r="P59" s="97">
        <v>1.8062397372742254</v>
      </c>
      <c r="Q59" s="97">
        <v>1.8062397372742254</v>
      </c>
      <c r="R59" s="93"/>
      <c r="T59" t="s">
        <v>390</v>
      </c>
      <c r="U59" t="s">
        <v>554</v>
      </c>
    </row>
    <row r="60" spans="1:21" x14ac:dyDescent="0.25">
      <c r="A60" t="s">
        <v>428</v>
      </c>
      <c r="B60">
        <v>2025</v>
      </c>
      <c r="C60" t="s">
        <v>465</v>
      </c>
      <c r="D60" t="s">
        <v>156</v>
      </c>
      <c r="E60" t="s">
        <v>156</v>
      </c>
      <c r="F60" t="s">
        <v>471</v>
      </c>
      <c r="G60" s="97">
        <v>29.2</v>
      </c>
      <c r="H60" s="98">
        <v>28.87</v>
      </c>
      <c r="I60" s="98">
        <v>0.33</v>
      </c>
      <c r="J60" s="99">
        <v>1</v>
      </c>
      <c r="K60" s="97">
        <v>27.8</v>
      </c>
      <c r="L60" s="97">
        <v>29.9</v>
      </c>
      <c r="M60" t="s">
        <v>467</v>
      </c>
      <c r="N60" t="s">
        <v>495</v>
      </c>
      <c r="O60" t="s">
        <v>476</v>
      </c>
      <c r="P60" s="97">
        <v>1.143055074471764</v>
      </c>
      <c r="Q60" s="97">
        <v>1.143055074471764</v>
      </c>
      <c r="R60" s="93"/>
      <c r="T60" t="s">
        <v>390</v>
      </c>
      <c r="U60" t="s">
        <v>555</v>
      </c>
    </row>
    <row r="61" spans="1:21" x14ac:dyDescent="0.25">
      <c r="A61" t="s">
        <v>428</v>
      </c>
      <c r="B61">
        <v>2025</v>
      </c>
      <c r="C61" t="s">
        <v>465</v>
      </c>
      <c r="D61" t="s">
        <v>156</v>
      </c>
      <c r="E61" t="s">
        <v>156</v>
      </c>
      <c r="F61" t="s">
        <v>472</v>
      </c>
      <c r="G61" s="97">
        <v>26</v>
      </c>
      <c r="H61" s="98">
        <v>25.27</v>
      </c>
      <c r="I61" s="98">
        <v>0.32</v>
      </c>
      <c r="J61" s="99">
        <v>2.2999999999999998</v>
      </c>
      <c r="K61" s="97">
        <v>24.2</v>
      </c>
      <c r="L61" s="97">
        <v>26.3</v>
      </c>
      <c r="M61" t="s">
        <v>467</v>
      </c>
      <c r="N61" t="s">
        <v>495</v>
      </c>
      <c r="O61" t="s">
        <v>476</v>
      </c>
      <c r="P61" s="97">
        <v>2.8888009497427798</v>
      </c>
      <c r="Q61" s="97">
        <v>2.8888009497427798</v>
      </c>
      <c r="R61" s="93"/>
      <c r="T61" t="s">
        <v>390</v>
      </c>
      <c r="U61" t="s">
        <v>556</v>
      </c>
    </row>
    <row r="62" spans="1:21" x14ac:dyDescent="0.25">
      <c r="A62" t="s">
        <v>428</v>
      </c>
      <c r="B62">
        <v>2025</v>
      </c>
      <c r="C62" t="s">
        <v>465</v>
      </c>
      <c r="D62" t="s">
        <v>157</v>
      </c>
      <c r="E62" t="s">
        <v>157</v>
      </c>
      <c r="F62" t="s">
        <v>466</v>
      </c>
      <c r="G62" s="97">
        <v>35.1</v>
      </c>
      <c r="H62" s="98">
        <v>34.08</v>
      </c>
      <c r="I62" s="98">
        <v>0.5</v>
      </c>
      <c r="J62" s="99">
        <v>2</v>
      </c>
      <c r="K62" s="97">
        <v>32.5</v>
      </c>
      <c r="L62" s="97">
        <v>35.6</v>
      </c>
      <c r="M62" t="s">
        <v>467</v>
      </c>
      <c r="N62" t="s">
        <v>495</v>
      </c>
      <c r="O62" t="s">
        <v>474</v>
      </c>
      <c r="P62" s="97">
        <v>2.9929577464788824</v>
      </c>
      <c r="Q62" s="97">
        <v>2.9929577464788824</v>
      </c>
      <c r="R62" s="93"/>
      <c r="T62" t="s">
        <v>390</v>
      </c>
      <c r="U62" t="s">
        <v>557</v>
      </c>
    </row>
    <row r="63" spans="1:21" x14ac:dyDescent="0.25">
      <c r="A63" t="s">
        <v>428</v>
      </c>
      <c r="B63">
        <v>2025</v>
      </c>
      <c r="C63" t="s">
        <v>465</v>
      </c>
      <c r="D63" t="s">
        <v>157</v>
      </c>
      <c r="E63" t="s">
        <v>157</v>
      </c>
      <c r="F63" t="s">
        <v>469</v>
      </c>
      <c r="G63" s="97">
        <v>35.5</v>
      </c>
      <c r="H63" s="98">
        <v>34.630000000000003</v>
      </c>
      <c r="I63" s="98">
        <v>0.5</v>
      </c>
      <c r="J63" s="99">
        <v>1.7</v>
      </c>
      <c r="K63" s="97">
        <v>33.1</v>
      </c>
      <c r="L63" s="97">
        <v>36.200000000000003</v>
      </c>
      <c r="M63" t="s">
        <v>467</v>
      </c>
      <c r="N63" t="s">
        <v>495</v>
      </c>
      <c r="O63" t="s">
        <v>474</v>
      </c>
      <c r="P63" s="97">
        <v>2.5122725960150083</v>
      </c>
      <c r="Q63" s="97">
        <v>2.5122725960150083</v>
      </c>
      <c r="R63" s="93"/>
      <c r="T63" t="s">
        <v>390</v>
      </c>
      <c r="U63" t="s">
        <v>558</v>
      </c>
    </row>
    <row r="64" spans="1:21" x14ac:dyDescent="0.25">
      <c r="A64" t="s">
        <v>428</v>
      </c>
      <c r="B64">
        <v>2025</v>
      </c>
      <c r="C64" t="s">
        <v>465</v>
      </c>
      <c r="D64" t="s">
        <v>157</v>
      </c>
      <c r="E64" t="s">
        <v>157</v>
      </c>
      <c r="F64" t="s">
        <v>470</v>
      </c>
      <c r="G64" s="97">
        <v>34.6</v>
      </c>
      <c r="H64" s="98">
        <v>33.159999999999997</v>
      </c>
      <c r="I64" s="98">
        <v>0.59</v>
      </c>
      <c r="J64" s="99">
        <v>2.4</v>
      </c>
      <c r="K64" s="97">
        <v>31.3</v>
      </c>
      <c r="L64" s="97">
        <v>35</v>
      </c>
      <c r="M64" t="s">
        <v>467</v>
      </c>
      <c r="N64" t="s">
        <v>495</v>
      </c>
      <c r="O64" t="s">
        <v>474</v>
      </c>
      <c r="P64" s="97">
        <v>4.3425814234017039</v>
      </c>
      <c r="Q64" s="97">
        <v>4.3425814234017039</v>
      </c>
      <c r="R64" s="93"/>
      <c r="T64" t="s">
        <v>390</v>
      </c>
      <c r="U64" t="s">
        <v>559</v>
      </c>
    </row>
    <row r="65" spans="1:21" x14ac:dyDescent="0.25">
      <c r="A65" t="s">
        <v>428</v>
      </c>
      <c r="B65">
        <v>2025</v>
      </c>
      <c r="C65" t="s">
        <v>465</v>
      </c>
      <c r="D65" t="s">
        <v>157</v>
      </c>
      <c r="E65" t="s">
        <v>157</v>
      </c>
      <c r="F65" t="s">
        <v>471</v>
      </c>
      <c r="G65" s="97">
        <v>35.1</v>
      </c>
      <c r="H65" s="98">
        <v>34.11</v>
      </c>
      <c r="I65" s="98">
        <v>0.5</v>
      </c>
      <c r="J65" s="99">
        <v>2</v>
      </c>
      <c r="K65" s="97">
        <v>32.5</v>
      </c>
      <c r="L65" s="97">
        <v>35.700000000000003</v>
      </c>
      <c r="M65" t="s">
        <v>467</v>
      </c>
      <c r="N65" t="s">
        <v>495</v>
      </c>
      <c r="O65" t="s">
        <v>474</v>
      </c>
      <c r="P65" s="97">
        <v>2.9023746701847024</v>
      </c>
      <c r="Q65" s="97">
        <v>2.9023746701847024</v>
      </c>
      <c r="R65" s="93"/>
      <c r="T65" t="s">
        <v>390</v>
      </c>
      <c r="U65" t="s">
        <v>560</v>
      </c>
    </row>
    <row r="66" spans="1:21" x14ac:dyDescent="0.25">
      <c r="A66" t="s">
        <v>428</v>
      </c>
      <c r="B66">
        <v>2025</v>
      </c>
      <c r="C66" t="s">
        <v>465</v>
      </c>
      <c r="D66" t="s">
        <v>157</v>
      </c>
      <c r="E66" t="s">
        <v>157</v>
      </c>
      <c r="F66" t="s">
        <v>472</v>
      </c>
      <c r="G66" s="97">
        <v>36.4</v>
      </c>
      <c r="H66" s="98">
        <v>34.590000000000003</v>
      </c>
      <c r="I66" s="98">
        <v>0.56999999999999995</v>
      </c>
      <c r="J66" s="99">
        <v>3.2</v>
      </c>
      <c r="K66" s="97">
        <v>32.799999999999997</v>
      </c>
      <c r="L66" s="97">
        <v>36.299999999999997</v>
      </c>
      <c r="M66" t="s">
        <v>477</v>
      </c>
      <c r="N66" t="s">
        <v>561</v>
      </c>
      <c r="O66" t="s">
        <v>474</v>
      </c>
      <c r="P66" s="97">
        <v>5.232726221451272</v>
      </c>
      <c r="Q66" s="97">
        <v>5.232726221451272</v>
      </c>
      <c r="R66" s="93"/>
      <c r="T66" t="s">
        <v>390</v>
      </c>
      <c r="U66" t="s">
        <v>562</v>
      </c>
    </row>
    <row r="67" spans="1:21" x14ac:dyDescent="0.25">
      <c r="A67" t="s">
        <v>428</v>
      </c>
      <c r="B67">
        <v>2025</v>
      </c>
      <c r="C67" t="s">
        <v>465</v>
      </c>
      <c r="D67" t="s">
        <v>155</v>
      </c>
      <c r="E67" t="s">
        <v>155</v>
      </c>
      <c r="F67" t="s">
        <v>466</v>
      </c>
      <c r="G67" s="97">
        <v>79.5</v>
      </c>
      <c r="H67" s="98">
        <v>80.959999999999994</v>
      </c>
      <c r="I67" s="98">
        <v>0.81</v>
      </c>
      <c r="J67" s="99">
        <v>-1.8</v>
      </c>
      <c r="K67" s="97">
        <v>78.5</v>
      </c>
      <c r="L67" s="97">
        <v>83.4</v>
      </c>
      <c r="M67" t="s">
        <v>467</v>
      </c>
      <c r="N67" t="s">
        <v>495</v>
      </c>
      <c r="O67" t="s">
        <v>478</v>
      </c>
      <c r="P67" s="97">
        <v>-1.8033596837944588</v>
      </c>
      <c r="Q67" s="97">
        <v>1.8033596837944588</v>
      </c>
      <c r="R67" s="93"/>
      <c r="T67" t="s">
        <v>390</v>
      </c>
      <c r="U67" t="s">
        <v>563</v>
      </c>
    </row>
    <row r="68" spans="1:21" x14ac:dyDescent="0.25">
      <c r="A68" t="s">
        <v>428</v>
      </c>
      <c r="B68">
        <v>2025</v>
      </c>
      <c r="C68" t="s">
        <v>465</v>
      </c>
      <c r="D68" t="s">
        <v>155</v>
      </c>
      <c r="E68" t="s">
        <v>155</v>
      </c>
      <c r="F68" t="s">
        <v>469</v>
      </c>
      <c r="G68" s="97">
        <v>86.6</v>
      </c>
      <c r="H68" s="98">
        <v>88.12</v>
      </c>
      <c r="I68" s="98">
        <v>0.88</v>
      </c>
      <c r="J68" s="99">
        <v>-1.7</v>
      </c>
      <c r="K68" s="97">
        <v>85.4</v>
      </c>
      <c r="L68" s="97">
        <v>90.8</v>
      </c>
      <c r="M68" t="s">
        <v>467</v>
      </c>
      <c r="N68" t="s">
        <v>495</v>
      </c>
      <c r="O68" t="s">
        <v>478</v>
      </c>
      <c r="P68" s="97">
        <v>-1.7249205628688269</v>
      </c>
      <c r="Q68" s="97">
        <v>1.7249205628688269</v>
      </c>
      <c r="R68" s="93"/>
      <c r="T68" t="s">
        <v>390</v>
      </c>
      <c r="U68" t="s">
        <v>564</v>
      </c>
    </row>
    <row r="69" spans="1:21" x14ac:dyDescent="0.25">
      <c r="A69" t="s">
        <v>428</v>
      </c>
      <c r="B69">
        <v>2025</v>
      </c>
      <c r="C69" t="s">
        <v>465</v>
      </c>
      <c r="D69" t="s">
        <v>155</v>
      </c>
      <c r="E69" t="s">
        <v>155</v>
      </c>
      <c r="F69" t="s">
        <v>470</v>
      </c>
      <c r="G69" s="97">
        <v>71.599999999999994</v>
      </c>
      <c r="H69" s="98">
        <v>73.44</v>
      </c>
      <c r="I69" s="98">
        <v>0.83</v>
      </c>
      <c r="J69" s="99">
        <v>-2.2000000000000002</v>
      </c>
      <c r="K69" s="97">
        <v>70.900000000000006</v>
      </c>
      <c r="L69" s="97">
        <v>76</v>
      </c>
      <c r="M69" t="s">
        <v>467</v>
      </c>
      <c r="N69" t="s">
        <v>495</v>
      </c>
      <c r="O69" t="s">
        <v>478</v>
      </c>
      <c r="P69" s="97">
        <v>-2.5054466230936869</v>
      </c>
      <c r="Q69" s="97">
        <v>2.5054466230936869</v>
      </c>
      <c r="R69" s="93"/>
      <c r="T69" t="s">
        <v>390</v>
      </c>
      <c r="U69" t="s">
        <v>565</v>
      </c>
    </row>
    <row r="70" spans="1:21" x14ac:dyDescent="0.25">
      <c r="A70" t="s">
        <v>428</v>
      </c>
      <c r="B70">
        <v>2025</v>
      </c>
      <c r="C70" t="s">
        <v>465</v>
      </c>
      <c r="D70" t="s">
        <v>155</v>
      </c>
      <c r="E70" t="s">
        <v>155</v>
      </c>
      <c r="F70" t="s">
        <v>471</v>
      </c>
      <c r="G70" s="97">
        <v>83.1</v>
      </c>
      <c r="H70" s="98">
        <v>84.65</v>
      </c>
      <c r="I70" s="98">
        <v>0.87</v>
      </c>
      <c r="J70" s="99">
        <v>-1.8</v>
      </c>
      <c r="K70" s="97">
        <v>82</v>
      </c>
      <c r="L70" s="97">
        <v>87.3</v>
      </c>
      <c r="M70" t="s">
        <v>467</v>
      </c>
      <c r="N70" t="s">
        <v>495</v>
      </c>
      <c r="O70" t="s">
        <v>478</v>
      </c>
      <c r="P70" s="97">
        <v>-1.8310691080921575</v>
      </c>
      <c r="Q70" s="97">
        <v>1.8310691080921575</v>
      </c>
      <c r="R70" s="93"/>
      <c r="T70" t="s">
        <v>390</v>
      </c>
      <c r="U70" t="s">
        <v>566</v>
      </c>
    </row>
    <row r="71" spans="1:21" x14ac:dyDescent="0.25">
      <c r="A71" t="s">
        <v>428</v>
      </c>
      <c r="B71">
        <v>2025</v>
      </c>
      <c r="C71" t="s">
        <v>465</v>
      </c>
      <c r="D71" t="s">
        <v>155</v>
      </c>
      <c r="E71" t="s">
        <v>155</v>
      </c>
      <c r="F71" t="s">
        <v>472</v>
      </c>
      <c r="G71" s="97">
        <v>71.5</v>
      </c>
      <c r="H71" s="98">
        <v>73.12</v>
      </c>
      <c r="I71" s="98">
        <v>0.79</v>
      </c>
      <c r="J71" s="99">
        <v>-2</v>
      </c>
      <c r="K71" s="97">
        <v>70.7</v>
      </c>
      <c r="L71" s="97">
        <v>75.5</v>
      </c>
      <c r="M71" t="s">
        <v>467</v>
      </c>
      <c r="N71" t="s">
        <v>495</v>
      </c>
      <c r="O71" t="s">
        <v>478</v>
      </c>
      <c r="P71" s="97">
        <v>-2.2155361050328288</v>
      </c>
      <c r="Q71" s="97">
        <v>2.2155361050328288</v>
      </c>
      <c r="R71" s="93"/>
      <c r="T71" t="s">
        <v>390</v>
      </c>
      <c r="U71" t="s">
        <v>567</v>
      </c>
    </row>
    <row r="72" spans="1:21" x14ac:dyDescent="0.25">
      <c r="A72" t="s">
        <v>428</v>
      </c>
      <c r="B72">
        <v>2025</v>
      </c>
      <c r="C72" t="s">
        <v>465</v>
      </c>
      <c r="D72" t="s">
        <v>175</v>
      </c>
      <c r="E72" t="s">
        <v>175</v>
      </c>
      <c r="F72" t="s">
        <v>466</v>
      </c>
      <c r="G72" s="97">
        <v>9.4</v>
      </c>
      <c r="H72" s="98">
        <v>9.48</v>
      </c>
      <c r="I72" s="98">
        <v>0.15</v>
      </c>
      <c r="J72" s="99">
        <v>-0.5</v>
      </c>
      <c r="K72" s="97">
        <v>9</v>
      </c>
      <c r="L72" s="97">
        <v>10</v>
      </c>
      <c r="M72" t="s">
        <v>467</v>
      </c>
      <c r="N72" t="s">
        <v>495</v>
      </c>
      <c r="O72" t="s">
        <v>478</v>
      </c>
      <c r="P72" s="97">
        <v>-0.84388185654008518</v>
      </c>
      <c r="Q72" s="97">
        <v>0.84388185654008518</v>
      </c>
      <c r="R72" s="93"/>
      <c r="T72" t="s">
        <v>390</v>
      </c>
      <c r="U72" t="s">
        <v>568</v>
      </c>
    </row>
    <row r="73" spans="1:21" x14ac:dyDescent="0.25">
      <c r="A73" t="s">
        <v>428</v>
      </c>
      <c r="B73">
        <v>2025</v>
      </c>
      <c r="C73" t="s">
        <v>465</v>
      </c>
      <c r="D73" t="s">
        <v>175</v>
      </c>
      <c r="E73" t="s">
        <v>175</v>
      </c>
      <c r="F73" t="s">
        <v>469</v>
      </c>
      <c r="G73" s="97">
        <v>9</v>
      </c>
      <c r="H73" s="98">
        <v>9.33</v>
      </c>
      <c r="I73" s="98">
        <v>0.13</v>
      </c>
      <c r="J73" s="99">
        <v>-2.5</v>
      </c>
      <c r="K73" s="97">
        <v>8.9</v>
      </c>
      <c r="L73" s="97">
        <v>9.8000000000000007</v>
      </c>
      <c r="M73" t="s">
        <v>467</v>
      </c>
      <c r="N73" t="s">
        <v>495</v>
      </c>
      <c r="O73" t="s">
        <v>478</v>
      </c>
      <c r="P73" s="97">
        <v>-3.5369774919614154</v>
      </c>
      <c r="Q73" s="97">
        <v>3.5369774919614154</v>
      </c>
      <c r="R73" s="93"/>
      <c r="T73" t="s">
        <v>390</v>
      </c>
      <c r="U73" t="s">
        <v>569</v>
      </c>
    </row>
    <row r="74" spans="1:21" x14ac:dyDescent="0.25">
      <c r="A74" t="s">
        <v>428</v>
      </c>
      <c r="B74">
        <v>2025</v>
      </c>
      <c r="C74" t="s">
        <v>465</v>
      </c>
      <c r="D74" t="s">
        <v>175</v>
      </c>
      <c r="E74" t="s">
        <v>175</v>
      </c>
      <c r="F74" t="s">
        <v>470</v>
      </c>
      <c r="G74" s="97">
        <v>9.9</v>
      </c>
      <c r="H74" s="98">
        <v>9.84</v>
      </c>
      <c r="I74" s="98">
        <v>0.25</v>
      </c>
      <c r="J74" s="99">
        <v>0.2</v>
      </c>
      <c r="K74" s="97">
        <v>9</v>
      </c>
      <c r="L74" s="97">
        <v>10.6</v>
      </c>
      <c r="M74" t="s">
        <v>467</v>
      </c>
      <c r="N74" t="s">
        <v>495</v>
      </c>
      <c r="O74" t="s">
        <v>478</v>
      </c>
      <c r="P74" s="97">
        <v>0.6097560975609807</v>
      </c>
      <c r="Q74" s="97">
        <v>0.6097560975609807</v>
      </c>
      <c r="R74" s="93"/>
      <c r="T74" t="s">
        <v>390</v>
      </c>
      <c r="U74" t="s">
        <v>570</v>
      </c>
    </row>
    <row r="75" spans="1:21" x14ac:dyDescent="0.25">
      <c r="A75" t="s">
        <v>428</v>
      </c>
      <c r="B75">
        <v>2025</v>
      </c>
      <c r="C75" t="s">
        <v>465</v>
      </c>
      <c r="D75" t="s">
        <v>175</v>
      </c>
      <c r="E75" t="s">
        <v>175</v>
      </c>
      <c r="F75" t="s">
        <v>471</v>
      </c>
      <c r="G75" s="97">
        <v>9.1999999999999993</v>
      </c>
      <c r="H75" s="98">
        <v>9.4700000000000006</v>
      </c>
      <c r="I75" s="98">
        <v>0.19</v>
      </c>
      <c r="J75" s="99">
        <v>-1.4</v>
      </c>
      <c r="K75" s="97">
        <v>8.8000000000000007</v>
      </c>
      <c r="L75" s="97">
        <v>10.1</v>
      </c>
      <c r="M75" t="s">
        <v>467</v>
      </c>
      <c r="N75" t="s">
        <v>495</v>
      </c>
      <c r="O75" t="s">
        <v>478</v>
      </c>
      <c r="P75" s="97">
        <v>-2.8511087645195494</v>
      </c>
      <c r="Q75" s="97">
        <v>2.8511087645195494</v>
      </c>
      <c r="R75" s="93"/>
      <c r="T75" t="s">
        <v>390</v>
      </c>
      <c r="U75" t="s">
        <v>571</v>
      </c>
    </row>
    <row r="76" spans="1:21" x14ac:dyDescent="0.25">
      <c r="A76" t="s">
        <v>428</v>
      </c>
      <c r="B76">
        <v>2025</v>
      </c>
      <c r="C76" t="s">
        <v>465</v>
      </c>
      <c r="D76" t="s">
        <v>175</v>
      </c>
      <c r="E76" t="s">
        <v>175</v>
      </c>
      <c r="F76" t="s">
        <v>472</v>
      </c>
      <c r="G76" s="97">
        <v>9.4</v>
      </c>
      <c r="H76" s="98">
        <v>9.6</v>
      </c>
      <c r="I76" s="98">
        <v>0.14000000000000001</v>
      </c>
      <c r="J76" s="99">
        <v>-1.4</v>
      </c>
      <c r="K76" s="97">
        <v>9.1</v>
      </c>
      <c r="L76" s="97">
        <v>10.1</v>
      </c>
      <c r="M76" t="s">
        <v>467</v>
      </c>
      <c r="N76" t="s">
        <v>495</v>
      </c>
      <c r="O76" t="s">
        <v>478</v>
      </c>
      <c r="P76" s="97">
        <v>-2.0833333333333259</v>
      </c>
      <c r="Q76" s="97">
        <v>2.0833333333333259</v>
      </c>
      <c r="R76" s="93"/>
      <c r="T76" t="s">
        <v>390</v>
      </c>
      <c r="U76" t="s">
        <v>572</v>
      </c>
    </row>
    <row r="77" spans="1:21" x14ac:dyDescent="0.25">
      <c r="A77" t="s">
        <v>428</v>
      </c>
      <c r="B77">
        <v>2025</v>
      </c>
      <c r="C77" t="s">
        <v>465</v>
      </c>
      <c r="D77" t="s">
        <v>455</v>
      </c>
      <c r="E77" t="s">
        <v>161</v>
      </c>
      <c r="F77" t="s">
        <v>466</v>
      </c>
      <c r="G77" s="97">
        <v>12.1</v>
      </c>
      <c r="H77" s="98">
        <v>11.51</v>
      </c>
      <c r="I77" s="98">
        <v>1</v>
      </c>
      <c r="J77" s="99">
        <v>0.6</v>
      </c>
      <c r="K77" s="97">
        <v>8.5</v>
      </c>
      <c r="L77" s="97">
        <v>14.5</v>
      </c>
      <c r="M77" t="s">
        <v>467</v>
      </c>
      <c r="N77" t="s">
        <v>495</v>
      </c>
      <c r="O77" t="s">
        <v>468</v>
      </c>
      <c r="P77" s="97">
        <v>5.1259774109470015</v>
      </c>
      <c r="Q77" s="97">
        <v>5.1259774109470015</v>
      </c>
      <c r="R77" s="93"/>
      <c r="T77" t="s">
        <v>390</v>
      </c>
      <c r="U77" t="s">
        <v>573</v>
      </c>
    </row>
    <row r="78" spans="1:21" x14ac:dyDescent="0.25">
      <c r="A78" t="s">
        <v>428</v>
      </c>
      <c r="B78">
        <v>2025</v>
      </c>
      <c r="C78" t="s">
        <v>465</v>
      </c>
      <c r="D78" t="s">
        <v>455</v>
      </c>
      <c r="E78" t="s">
        <v>161</v>
      </c>
      <c r="F78" t="s">
        <v>469</v>
      </c>
      <c r="G78" s="97">
        <v>12.1</v>
      </c>
      <c r="H78" s="98">
        <v>11.24</v>
      </c>
      <c r="I78" s="98">
        <v>0.86</v>
      </c>
      <c r="J78" s="99">
        <v>1</v>
      </c>
      <c r="K78" s="97">
        <v>8.6</v>
      </c>
      <c r="L78" s="97">
        <v>13.9</v>
      </c>
      <c r="M78" t="s">
        <v>467</v>
      </c>
      <c r="N78" t="s">
        <v>495</v>
      </c>
      <c r="O78" t="s">
        <v>468</v>
      </c>
      <c r="P78" s="97">
        <v>7.6512455516014182</v>
      </c>
      <c r="Q78" s="97">
        <v>7.6512455516014182</v>
      </c>
      <c r="R78" s="93"/>
      <c r="T78" t="s">
        <v>390</v>
      </c>
      <c r="U78" t="s">
        <v>574</v>
      </c>
    </row>
    <row r="79" spans="1:21" x14ac:dyDescent="0.25">
      <c r="A79" t="s">
        <v>428</v>
      </c>
      <c r="B79">
        <v>2025</v>
      </c>
      <c r="C79" t="s">
        <v>465</v>
      </c>
      <c r="D79" t="s">
        <v>455</v>
      </c>
      <c r="E79" t="s">
        <v>161</v>
      </c>
      <c r="F79" t="s">
        <v>470</v>
      </c>
      <c r="G79" s="97">
        <v>10.5</v>
      </c>
      <c r="H79" s="98">
        <v>12.02</v>
      </c>
      <c r="I79" s="98">
        <v>1.27</v>
      </c>
      <c r="J79" s="99">
        <v>-1.2</v>
      </c>
      <c r="K79" s="97">
        <v>8.1999999999999993</v>
      </c>
      <c r="L79" s="97">
        <v>15.9</v>
      </c>
      <c r="M79" t="s">
        <v>467</v>
      </c>
      <c r="N79" t="s">
        <v>495</v>
      </c>
      <c r="O79" t="s">
        <v>468</v>
      </c>
      <c r="P79" s="97">
        <v>-12.645590682196337</v>
      </c>
      <c r="Q79" s="97">
        <v>12.645590682196337</v>
      </c>
      <c r="R79" s="93"/>
      <c r="T79" t="s">
        <v>390</v>
      </c>
      <c r="U79" t="s">
        <v>575</v>
      </c>
    </row>
    <row r="80" spans="1:21" x14ac:dyDescent="0.25">
      <c r="A80" t="s">
        <v>428</v>
      </c>
      <c r="B80">
        <v>2025</v>
      </c>
      <c r="C80" t="s">
        <v>465</v>
      </c>
      <c r="D80" t="s">
        <v>455</v>
      </c>
      <c r="E80" t="s">
        <v>161</v>
      </c>
      <c r="F80" t="s">
        <v>471</v>
      </c>
      <c r="G80" s="97">
        <v>12.4</v>
      </c>
      <c r="H80" s="98">
        <v>12.36</v>
      </c>
      <c r="I80" s="98">
        <v>1.01</v>
      </c>
      <c r="J80" s="99">
        <v>0</v>
      </c>
      <c r="K80" s="97">
        <v>9.3000000000000007</v>
      </c>
      <c r="L80" s="97">
        <v>15.4</v>
      </c>
      <c r="M80" t="s">
        <v>467</v>
      </c>
      <c r="N80" t="s">
        <v>495</v>
      </c>
      <c r="O80" t="s">
        <v>468</v>
      </c>
      <c r="P80" s="97">
        <v>0.32362459546926314</v>
      </c>
      <c r="Q80" s="97">
        <v>0.32362459546926314</v>
      </c>
      <c r="R80" s="93"/>
      <c r="T80" t="s">
        <v>390</v>
      </c>
      <c r="U80" t="s">
        <v>576</v>
      </c>
    </row>
    <row r="81" spans="1:21" x14ac:dyDescent="0.25">
      <c r="A81" t="s">
        <v>428</v>
      </c>
      <c r="B81">
        <v>2025</v>
      </c>
      <c r="C81" t="s">
        <v>465</v>
      </c>
      <c r="D81" t="s">
        <v>455</v>
      </c>
      <c r="E81" t="s">
        <v>161</v>
      </c>
      <c r="F81" t="s">
        <v>472</v>
      </c>
      <c r="G81" s="97">
        <v>12</v>
      </c>
      <c r="H81" s="98">
        <v>12.34</v>
      </c>
      <c r="I81" s="98">
        <v>0.88</v>
      </c>
      <c r="J81" s="99">
        <v>-0.4</v>
      </c>
      <c r="K81" s="97">
        <v>9.6</v>
      </c>
      <c r="L81" s="97">
        <v>15</v>
      </c>
      <c r="M81" t="s">
        <v>467</v>
      </c>
      <c r="N81" t="s">
        <v>495</v>
      </c>
      <c r="O81" t="s">
        <v>468</v>
      </c>
      <c r="P81" s="97">
        <v>-2.7552674230145855</v>
      </c>
      <c r="Q81" s="97">
        <v>2.7552674230145855</v>
      </c>
      <c r="R81" s="93"/>
      <c r="T81" t="s">
        <v>390</v>
      </c>
      <c r="U81" t="s">
        <v>577</v>
      </c>
    </row>
    <row r="82" spans="1:21" x14ac:dyDescent="0.25">
      <c r="A82" t="s">
        <v>428</v>
      </c>
      <c r="B82">
        <v>2025</v>
      </c>
      <c r="C82" t="s">
        <v>465</v>
      </c>
      <c r="D82" t="s">
        <v>456</v>
      </c>
      <c r="E82" t="s">
        <v>166</v>
      </c>
      <c r="F82" t="s">
        <v>466</v>
      </c>
      <c r="G82" s="97">
        <v>0.75</v>
      </c>
      <c r="H82" s="98">
        <v>0.72099999999999997</v>
      </c>
      <c r="I82" s="98">
        <v>6.5000000000000002E-2</v>
      </c>
      <c r="J82" s="99">
        <v>0.5</v>
      </c>
      <c r="K82" s="97">
        <v>0.52</v>
      </c>
      <c r="L82" s="97">
        <v>0.92</v>
      </c>
      <c r="M82" t="s">
        <v>467</v>
      </c>
      <c r="N82" t="s">
        <v>495</v>
      </c>
      <c r="O82" t="s">
        <v>473</v>
      </c>
      <c r="P82" s="97">
        <v>4.0221914008321811</v>
      </c>
      <c r="Q82" s="97">
        <v>4.0221914008321811</v>
      </c>
      <c r="R82" s="93"/>
      <c r="T82" t="s">
        <v>390</v>
      </c>
      <c r="U82" t="s">
        <v>578</v>
      </c>
    </row>
    <row r="83" spans="1:21" x14ac:dyDescent="0.25">
      <c r="A83" t="s">
        <v>428</v>
      </c>
      <c r="B83">
        <v>2025</v>
      </c>
      <c r="C83" t="s">
        <v>465</v>
      </c>
      <c r="D83" t="s">
        <v>456</v>
      </c>
      <c r="E83" t="s">
        <v>166</v>
      </c>
      <c r="F83" t="s">
        <v>469</v>
      </c>
      <c r="G83" s="97">
        <v>2.0499999999999998</v>
      </c>
      <c r="H83" s="98">
        <v>1.9259999999999999</v>
      </c>
      <c r="I83" s="98">
        <v>0.151</v>
      </c>
      <c r="J83" s="99">
        <v>0.8</v>
      </c>
      <c r="K83" s="97">
        <v>1.47</v>
      </c>
      <c r="L83" s="97">
        <v>2.38</v>
      </c>
      <c r="M83" t="s">
        <v>467</v>
      </c>
      <c r="N83" t="s">
        <v>495</v>
      </c>
      <c r="O83" t="s">
        <v>473</v>
      </c>
      <c r="P83" s="97">
        <v>6.438213914849424</v>
      </c>
      <c r="Q83" s="97">
        <v>6.438213914849424</v>
      </c>
      <c r="R83" s="93"/>
      <c r="T83" t="s">
        <v>390</v>
      </c>
      <c r="U83" t="s">
        <v>579</v>
      </c>
    </row>
    <row r="84" spans="1:21" x14ac:dyDescent="0.25">
      <c r="A84" t="s">
        <v>428</v>
      </c>
      <c r="B84">
        <v>2025</v>
      </c>
      <c r="C84" t="s">
        <v>465</v>
      </c>
      <c r="D84" t="s">
        <v>456</v>
      </c>
      <c r="E84" t="s">
        <v>166</v>
      </c>
      <c r="F84" t="s">
        <v>470</v>
      </c>
      <c r="G84" s="97">
        <v>0.28000000000000003</v>
      </c>
      <c r="H84" s="98">
        <v>0.34</v>
      </c>
      <c r="I84" s="98">
        <v>3.7999999999999999E-2</v>
      </c>
      <c r="J84" s="99">
        <v>-1.6</v>
      </c>
      <c r="K84" s="97">
        <v>0.22</v>
      </c>
      <c r="L84" s="97">
        <v>0.46</v>
      </c>
      <c r="M84" t="s">
        <v>467</v>
      </c>
      <c r="N84" t="s">
        <v>495</v>
      </c>
      <c r="O84" t="s">
        <v>473</v>
      </c>
      <c r="P84" s="97">
        <v>-17.647058823529409</v>
      </c>
      <c r="Q84" s="97">
        <v>17.647058823529409</v>
      </c>
      <c r="R84" s="93"/>
      <c r="T84" t="s">
        <v>390</v>
      </c>
      <c r="U84" t="s">
        <v>580</v>
      </c>
    </row>
    <row r="85" spans="1:21" x14ac:dyDescent="0.25">
      <c r="A85" t="s">
        <v>428</v>
      </c>
      <c r="B85">
        <v>2025</v>
      </c>
      <c r="C85" t="s">
        <v>465</v>
      </c>
      <c r="D85" t="s">
        <v>456</v>
      </c>
      <c r="E85" t="s">
        <v>166</v>
      </c>
      <c r="F85" t="s">
        <v>471</v>
      </c>
      <c r="G85" s="97">
        <v>0.36</v>
      </c>
      <c r="H85" s="98">
        <v>0.35799999999999998</v>
      </c>
      <c r="I85" s="98">
        <v>3.2000000000000001E-2</v>
      </c>
      <c r="J85" s="99">
        <v>0.1</v>
      </c>
      <c r="K85" s="97">
        <v>0.26</v>
      </c>
      <c r="L85" s="97">
        <v>0.46</v>
      </c>
      <c r="M85" t="s">
        <v>467</v>
      </c>
      <c r="N85" t="s">
        <v>495</v>
      </c>
      <c r="O85" t="s">
        <v>473</v>
      </c>
      <c r="P85" s="97">
        <v>0.55865921787709549</v>
      </c>
      <c r="Q85" s="97">
        <v>0.55865921787709549</v>
      </c>
      <c r="R85" s="93"/>
      <c r="T85" t="s">
        <v>390</v>
      </c>
      <c r="U85" t="s">
        <v>581</v>
      </c>
    </row>
    <row r="86" spans="1:21" x14ac:dyDescent="0.25">
      <c r="A86" t="s">
        <v>428</v>
      </c>
      <c r="B86">
        <v>2025</v>
      </c>
      <c r="C86" t="s">
        <v>465</v>
      </c>
      <c r="D86" t="s">
        <v>456</v>
      </c>
      <c r="E86" t="s">
        <v>166</v>
      </c>
      <c r="F86" t="s">
        <v>472</v>
      </c>
      <c r="G86" s="97">
        <v>0.92</v>
      </c>
      <c r="H86" s="98">
        <v>0.96799999999999997</v>
      </c>
      <c r="I86" s="98">
        <v>7.2999999999999995E-2</v>
      </c>
      <c r="J86" s="99">
        <v>-0.7</v>
      </c>
      <c r="K86" s="97">
        <v>0.74</v>
      </c>
      <c r="L86" s="97">
        <v>1.19</v>
      </c>
      <c r="M86" t="s">
        <v>467</v>
      </c>
      <c r="N86" t="s">
        <v>495</v>
      </c>
      <c r="O86" t="s">
        <v>473</v>
      </c>
      <c r="P86" s="97">
        <v>-4.9586776859504065</v>
      </c>
      <c r="Q86" s="97">
        <v>4.9586776859504065</v>
      </c>
      <c r="R86" s="93"/>
      <c r="T86" t="s">
        <v>390</v>
      </c>
      <c r="U86" t="s">
        <v>582</v>
      </c>
    </row>
    <row r="87" spans="1:21" x14ac:dyDescent="0.25">
      <c r="A87" t="s">
        <v>428</v>
      </c>
      <c r="B87">
        <v>2025</v>
      </c>
      <c r="C87" t="s">
        <v>465</v>
      </c>
      <c r="D87" t="s">
        <v>457</v>
      </c>
      <c r="E87" t="s">
        <v>159</v>
      </c>
      <c r="F87" t="s">
        <v>466</v>
      </c>
      <c r="G87" s="97">
        <v>43.1</v>
      </c>
      <c r="H87" s="98">
        <v>44.93</v>
      </c>
      <c r="I87" s="98">
        <v>0.96</v>
      </c>
      <c r="J87" s="99">
        <v>-1.9</v>
      </c>
      <c r="K87" s="97">
        <v>42</v>
      </c>
      <c r="L87" s="97">
        <v>47.9</v>
      </c>
      <c r="M87" t="s">
        <v>467</v>
      </c>
      <c r="N87" t="s">
        <v>495</v>
      </c>
      <c r="O87" t="s">
        <v>468</v>
      </c>
      <c r="P87" s="97">
        <v>-4.0730024482528338</v>
      </c>
      <c r="Q87" s="97">
        <v>4.0730024482528338</v>
      </c>
      <c r="R87" s="93"/>
      <c r="T87" t="s">
        <v>390</v>
      </c>
      <c r="U87" t="s">
        <v>583</v>
      </c>
    </row>
    <row r="88" spans="1:21" x14ac:dyDescent="0.25">
      <c r="A88" t="s">
        <v>428</v>
      </c>
      <c r="B88">
        <v>2025</v>
      </c>
      <c r="C88" t="s">
        <v>465</v>
      </c>
      <c r="D88" t="s">
        <v>457</v>
      </c>
      <c r="E88" t="s">
        <v>159</v>
      </c>
      <c r="F88" t="s">
        <v>469</v>
      </c>
      <c r="G88" s="97">
        <v>47.6</v>
      </c>
      <c r="H88" s="98">
        <v>48.46</v>
      </c>
      <c r="I88" s="98">
        <v>0.91</v>
      </c>
      <c r="J88" s="99">
        <v>-0.9</v>
      </c>
      <c r="K88" s="97">
        <v>45.7</v>
      </c>
      <c r="L88" s="97">
        <v>51.2</v>
      </c>
      <c r="M88" t="s">
        <v>467</v>
      </c>
      <c r="N88" t="s">
        <v>495</v>
      </c>
      <c r="O88" t="s">
        <v>468</v>
      </c>
      <c r="P88" s="97">
        <v>-1.7746595130004115</v>
      </c>
      <c r="Q88" s="97">
        <v>1.7746595130004115</v>
      </c>
      <c r="R88" s="93"/>
      <c r="T88" t="s">
        <v>390</v>
      </c>
      <c r="U88" t="s">
        <v>584</v>
      </c>
    </row>
    <row r="89" spans="1:21" x14ac:dyDescent="0.25">
      <c r="A89" t="s">
        <v>428</v>
      </c>
      <c r="B89">
        <v>2025</v>
      </c>
      <c r="C89" t="s">
        <v>465</v>
      </c>
      <c r="D89" t="s">
        <v>457</v>
      </c>
      <c r="E89" t="s">
        <v>159</v>
      </c>
      <c r="F89" t="s">
        <v>470</v>
      </c>
      <c r="G89" s="97">
        <v>38.9</v>
      </c>
      <c r="H89" s="98">
        <v>40.299999999999997</v>
      </c>
      <c r="I89" s="98">
        <v>1.1299999999999999</v>
      </c>
      <c r="J89" s="99">
        <v>-1.2</v>
      </c>
      <c r="K89" s="97">
        <v>36.9</v>
      </c>
      <c r="L89" s="97">
        <v>43.7</v>
      </c>
      <c r="M89" t="s">
        <v>467</v>
      </c>
      <c r="N89" t="s">
        <v>495</v>
      </c>
      <c r="O89" t="s">
        <v>468</v>
      </c>
      <c r="P89" s="97">
        <v>-3.4739454094292772</v>
      </c>
      <c r="Q89" s="97">
        <v>3.4739454094292772</v>
      </c>
      <c r="R89" s="93"/>
      <c r="T89" t="s">
        <v>390</v>
      </c>
      <c r="U89" t="s">
        <v>585</v>
      </c>
    </row>
    <row r="90" spans="1:21" x14ac:dyDescent="0.25">
      <c r="A90" t="s">
        <v>428</v>
      </c>
      <c r="B90">
        <v>2025</v>
      </c>
      <c r="C90" t="s">
        <v>465</v>
      </c>
      <c r="D90" t="s">
        <v>457</v>
      </c>
      <c r="E90" t="s">
        <v>159</v>
      </c>
      <c r="F90" t="s">
        <v>471</v>
      </c>
      <c r="G90" s="97">
        <v>41.8</v>
      </c>
      <c r="H90" s="98">
        <v>44.56</v>
      </c>
      <c r="I90" s="98">
        <v>1.1299999999999999</v>
      </c>
      <c r="J90" s="99">
        <v>-2.4</v>
      </c>
      <c r="K90" s="97">
        <v>41.4</v>
      </c>
      <c r="L90" s="97">
        <v>48</v>
      </c>
      <c r="M90" t="s">
        <v>467</v>
      </c>
      <c r="N90" t="s">
        <v>495</v>
      </c>
      <c r="O90" t="s">
        <v>468</v>
      </c>
      <c r="P90" s="97">
        <v>-6.1938958707360969</v>
      </c>
      <c r="Q90" s="97">
        <v>6.1938958707360969</v>
      </c>
      <c r="R90" s="93"/>
      <c r="T90" t="s">
        <v>390</v>
      </c>
      <c r="U90" t="s">
        <v>586</v>
      </c>
    </row>
    <row r="91" spans="1:21" x14ac:dyDescent="0.25">
      <c r="A91" t="s">
        <v>428</v>
      </c>
      <c r="B91">
        <v>2025</v>
      </c>
      <c r="C91" t="s">
        <v>465</v>
      </c>
      <c r="D91" t="s">
        <v>457</v>
      </c>
      <c r="E91" t="s">
        <v>159</v>
      </c>
      <c r="F91" t="s">
        <v>472</v>
      </c>
      <c r="G91" s="97">
        <v>44.9</v>
      </c>
      <c r="H91" s="98">
        <v>44.74</v>
      </c>
      <c r="I91" s="98">
        <v>0.91</v>
      </c>
      <c r="J91" s="99">
        <v>0.2</v>
      </c>
      <c r="K91" s="97">
        <v>42</v>
      </c>
      <c r="L91" s="97">
        <v>47.5</v>
      </c>
      <c r="M91" t="s">
        <v>467</v>
      </c>
      <c r="N91" t="s">
        <v>495</v>
      </c>
      <c r="O91" t="s">
        <v>468</v>
      </c>
      <c r="P91" s="97">
        <v>0.35762181493070316</v>
      </c>
      <c r="Q91" s="97">
        <v>0.35762181493070316</v>
      </c>
      <c r="R91" s="93"/>
      <c r="T91" t="s">
        <v>390</v>
      </c>
      <c r="U91" t="s">
        <v>587</v>
      </c>
    </row>
    <row r="92" spans="1:21" x14ac:dyDescent="0.25">
      <c r="A92" t="s">
        <v>428</v>
      </c>
      <c r="B92">
        <v>2025</v>
      </c>
      <c r="C92" t="s">
        <v>465</v>
      </c>
      <c r="D92" t="s">
        <v>458</v>
      </c>
      <c r="E92" t="s">
        <v>164</v>
      </c>
      <c r="F92" t="s">
        <v>466</v>
      </c>
      <c r="G92" s="97">
        <v>2.68</v>
      </c>
      <c r="H92" s="98">
        <v>2.8159999999999998</v>
      </c>
      <c r="I92" s="98">
        <v>8.3000000000000004E-2</v>
      </c>
      <c r="J92" s="99">
        <v>-1.6</v>
      </c>
      <c r="K92" s="97">
        <v>2.56</v>
      </c>
      <c r="L92" s="97">
        <v>3.07</v>
      </c>
      <c r="M92" t="s">
        <v>467</v>
      </c>
      <c r="N92" t="s">
        <v>495</v>
      </c>
      <c r="O92" t="s">
        <v>473</v>
      </c>
      <c r="P92" s="97">
        <v>-4.8295454545454435</v>
      </c>
      <c r="Q92" s="97">
        <v>4.8295454545454435</v>
      </c>
      <c r="R92" s="93"/>
      <c r="T92" t="s">
        <v>390</v>
      </c>
      <c r="U92" t="s">
        <v>588</v>
      </c>
    </row>
    <row r="93" spans="1:21" x14ac:dyDescent="0.25">
      <c r="A93" t="s">
        <v>428</v>
      </c>
      <c r="B93">
        <v>2025</v>
      </c>
      <c r="C93" t="s">
        <v>465</v>
      </c>
      <c r="D93" t="s">
        <v>458</v>
      </c>
      <c r="E93" t="s">
        <v>164</v>
      </c>
      <c r="F93" t="s">
        <v>469</v>
      </c>
      <c r="G93" s="97">
        <v>8.02</v>
      </c>
      <c r="H93" s="98">
        <v>8.3070000000000004</v>
      </c>
      <c r="I93" s="98">
        <v>0.20100000000000001</v>
      </c>
      <c r="J93" s="99">
        <v>-1.4</v>
      </c>
      <c r="K93" s="97">
        <v>7.7</v>
      </c>
      <c r="L93" s="97">
        <v>8.91</v>
      </c>
      <c r="M93" t="s">
        <v>467</v>
      </c>
      <c r="N93" t="s">
        <v>495</v>
      </c>
      <c r="O93" t="s">
        <v>473</v>
      </c>
      <c r="P93" s="97">
        <v>-3.4549175394245917</v>
      </c>
      <c r="Q93" s="97">
        <v>3.4549175394245917</v>
      </c>
      <c r="R93" s="93"/>
      <c r="T93" t="s">
        <v>390</v>
      </c>
      <c r="U93" t="s">
        <v>589</v>
      </c>
    </row>
    <row r="94" spans="1:21" x14ac:dyDescent="0.25">
      <c r="A94" t="s">
        <v>428</v>
      </c>
      <c r="B94">
        <v>2025</v>
      </c>
      <c r="C94" t="s">
        <v>465</v>
      </c>
      <c r="D94" t="s">
        <v>458</v>
      </c>
      <c r="E94" t="s">
        <v>164</v>
      </c>
      <c r="F94" t="s">
        <v>470</v>
      </c>
      <c r="G94" s="97">
        <v>1.04</v>
      </c>
      <c r="H94" s="98">
        <v>1.141</v>
      </c>
      <c r="I94" s="98">
        <v>4.2000000000000003E-2</v>
      </c>
      <c r="J94" s="99">
        <v>-2.4</v>
      </c>
      <c r="K94" s="97">
        <v>1.01</v>
      </c>
      <c r="L94" s="97">
        <v>1.27</v>
      </c>
      <c r="M94" t="s">
        <v>467</v>
      </c>
      <c r="N94" t="s">
        <v>495</v>
      </c>
      <c r="O94" t="s">
        <v>473</v>
      </c>
      <c r="P94" s="97">
        <v>-8.8518843120070088</v>
      </c>
      <c r="Q94" s="97">
        <v>8.8518843120070088</v>
      </c>
      <c r="R94" s="93"/>
      <c r="T94" t="s">
        <v>390</v>
      </c>
      <c r="U94" t="s">
        <v>590</v>
      </c>
    </row>
    <row r="95" spans="1:21" x14ac:dyDescent="0.25">
      <c r="A95" t="s">
        <v>428</v>
      </c>
      <c r="B95">
        <v>2025</v>
      </c>
      <c r="C95" t="s">
        <v>465</v>
      </c>
      <c r="D95" t="s">
        <v>458</v>
      </c>
      <c r="E95" t="s">
        <v>164</v>
      </c>
      <c r="F95" t="s">
        <v>471</v>
      </c>
      <c r="G95" s="97">
        <v>1.21</v>
      </c>
      <c r="H95" s="98">
        <v>1.292</v>
      </c>
      <c r="I95" s="98">
        <v>4.4999999999999998E-2</v>
      </c>
      <c r="J95" s="99">
        <v>-1.8</v>
      </c>
      <c r="K95" s="97">
        <v>1.1499999999999999</v>
      </c>
      <c r="L95" s="97">
        <v>1.43</v>
      </c>
      <c r="M95" t="s">
        <v>467</v>
      </c>
      <c r="N95" t="s">
        <v>495</v>
      </c>
      <c r="O95" t="s">
        <v>473</v>
      </c>
      <c r="P95" s="97">
        <v>-6.3467492260061968</v>
      </c>
      <c r="Q95" s="97">
        <v>6.3467492260061968</v>
      </c>
      <c r="R95" s="93"/>
      <c r="T95" t="s">
        <v>390</v>
      </c>
      <c r="U95" t="s">
        <v>591</v>
      </c>
    </row>
    <row r="96" spans="1:21" x14ac:dyDescent="0.25">
      <c r="A96" t="s">
        <v>428</v>
      </c>
      <c r="B96">
        <v>2025</v>
      </c>
      <c r="C96" t="s">
        <v>465</v>
      </c>
      <c r="D96" t="s">
        <v>458</v>
      </c>
      <c r="E96" t="s">
        <v>164</v>
      </c>
      <c r="F96" t="s">
        <v>472</v>
      </c>
      <c r="G96" s="97">
        <v>3.41</v>
      </c>
      <c r="H96" s="98">
        <v>3.5150000000000001</v>
      </c>
      <c r="I96" s="98">
        <v>9.6000000000000002E-2</v>
      </c>
      <c r="J96" s="99">
        <v>-1.1000000000000001</v>
      </c>
      <c r="K96" s="97">
        <v>3.22</v>
      </c>
      <c r="L96" s="97">
        <v>3.81</v>
      </c>
      <c r="M96" t="s">
        <v>467</v>
      </c>
      <c r="N96" t="s">
        <v>495</v>
      </c>
      <c r="O96" t="s">
        <v>473</v>
      </c>
      <c r="P96" s="97">
        <v>-2.9871977240398286</v>
      </c>
      <c r="Q96" s="97">
        <v>2.9871977240398286</v>
      </c>
      <c r="R96" s="93"/>
      <c r="T96" t="s">
        <v>390</v>
      </c>
      <c r="U96" t="s">
        <v>592</v>
      </c>
    </row>
    <row r="97" spans="1:21" x14ac:dyDescent="0.25">
      <c r="A97" t="s">
        <v>428</v>
      </c>
      <c r="B97">
        <v>2025</v>
      </c>
      <c r="C97" t="s">
        <v>465</v>
      </c>
      <c r="D97" t="s">
        <v>459</v>
      </c>
      <c r="E97" t="s">
        <v>158</v>
      </c>
      <c r="F97" t="s">
        <v>466</v>
      </c>
      <c r="G97" s="97">
        <v>207</v>
      </c>
      <c r="H97" s="98">
        <v>208.2</v>
      </c>
      <c r="I97" s="98">
        <v>5.9</v>
      </c>
      <c r="J97" s="99">
        <v>-0.2</v>
      </c>
      <c r="K97" s="97">
        <v>156</v>
      </c>
      <c r="L97" s="97">
        <v>261</v>
      </c>
      <c r="M97" t="s">
        <v>467</v>
      </c>
      <c r="N97" t="s">
        <v>495</v>
      </c>
      <c r="O97" t="s">
        <v>473</v>
      </c>
      <c r="P97" s="97">
        <v>-0.57636887608068621</v>
      </c>
      <c r="Q97" s="97">
        <v>0.57636887608068621</v>
      </c>
      <c r="R97" s="93"/>
      <c r="T97" t="s">
        <v>390</v>
      </c>
      <c r="U97" t="s">
        <v>593</v>
      </c>
    </row>
    <row r="98" spans="1:21" x14ac:dyDescent="0.25">
      <c r="A98" t="s">
        <v>428</v>
      </c>
      <c r="B98">
        <v>2025</v>
      </c>
      <c r="C98" t="s">
        <v>465</v>
      </c>
      <c r="D98" t="s">
        <v>459</v>
      </c>
      <c r="E98" t="s">
        <v>158</v>
      </c>
      <c r="F98" t="s">
        <v>469</v>
      </c>
      <c r="G98" s="97">
        <v>496</v>
      </c>
      <c r="H98" s="98">
        <v>494.8</v>
      </c>
      <c r="I98" s="98">
        <v>10.6</v>
      </c>
      <c r="J98" s="99">
        <v>0.1</v>
      </c>
      <c r="K98" s="97">
        <v>371</v>
      </c>
      <c r="L98" s="97">
        <v>619</v>
      </c>
      <c r="M98" t="s">
        <v>467</v>
      </c>
      <c r="N98" t="s">
        <v>495</v>
      </c>
      <c r="O98" t="s">
        <v>473</v>
      </c>
      <c r="P98" s="97">
        <v>0.24252223120452476</v>
      </c>
      <c r="Q98" s="97">
        <v>0.24252223120452476</v>
      </c>
      <c r="R98" s="93"/>
      <c r="T98" t="s">
        <v>390</v>
      </c>
      <c r="U98" t="s">
        <v>594</v>
      </c>
    </row>
    <row r="99" spans="1:21" x14ac:dyDescent="0.25">
      <c r="A99" t="s">
        <v>428</v>
      </c>
      <c r="B99">
        <v>2025</v>
      </c>
      <c r="C99" t="s">
        <v>465</v>
      </c>
      <c r="D99" t="s">
        <v>459</v>
      </c>
      <c r="E99" t="s">
        <v>158</v>
      </c>
      <c r="F99" t="s">
        <v>470</v>
      </c>
      <c r="G99" s="97">
        <v>52</v>
      </c>
      <c r="H99" s="98">
        <v>50.8</v>
      </c>
      <c r="I99" s="98">
        <v>2.7</v>
      </c>
      <c r="J99" s="99">
        <v>0.4</v>
      </c>
      <c r="K99" s="97">
        <v>38</v>
      </c>
      <c r="L99" s="97">
        <v>64</v>
      </c>
      <c r="M99" t="s">
        <v>467</v>
      </c>
      <c r="N99" t="s">
        <v>495</v>
      </c>
      <c r="O99" t="s">
        <v>473</v>
      </c>
      <c r="P99" s="97">
        <v>2.3622047244094548</v>
      </c>
      <c r="Q99" s="97">
        <v>2.3622047244094548</v>
      </c>
      <c r="R99" s="93"/>
      <c r="T99" t="s">
        <v>390</v>
      </c>
      <c r="U99" t="s">
        <v>595</v>
      </c>
    </row>
    <row r="100" spans="1:21" x14ac:dyDescent="0.25">
      <c r="A100" t="s">
        <v>428</v>
      </c>
      <c r="B100">
        <v>2025</v>
      </c>
      <c r="C100" t="s">
        <v>465</v>
      </c>
      <c r="D100" t="s">
        <v>459</v>
      </c>
      <c r="E100" t="s">
        <v>158</v>
      </c>
      <c r="F100" t="s">
        <v>471</v>
      </c>
      <c r="G100" s="97">
        <v>121</v>
      </c>
      <c r="H100" s="98">
        <v>120.8</v>
      </c>
      <c r="I100" s="98">
        <v>4.4000000000000004</v>
      </c>
      <c r="J100" s="99">
        <v>0</v>
      </c>
      <c r="K100" s="97">
        <v>90</v>
      </c>
      <c r="L100" s="97">
        <v>152</v>
      </c>
      <c r="M100" t="s">
        <v>467</v>
      </c>
      <c r="N100" t="s">
        <v>495</v>
      </c>
      <c r="O100" t="s">
        <v>473</v>
      </c>
      <c r="P100" s="97">
        <v>0.16556291390728714</v>
      </c>
      <c r="Q100" s="97">
        <v>0.16556291390728714</v>
      </c>
      <c r="R100" s="93"/>
      <c r="T100" t="s">
        <v>390</v>
      </c>
      <c r="U100" t="s">
        <v>596</v>
      </c>
    </row>
    <row r="101" spans="1:21" x14ac:dyDescent="0.25">
      <c r="A101" t="s">
        <v>428</v>
      </c>
      <c r="B101">
        <v>2025</v>
      </c>
      <c r="C101" t="s">
        <v>465</v>
      </c>
      <c r="D101" t="s">
        <v>459</v>
      </c>
      <c r="E101" t="s">
        <v>158</v>
      </c>
      <c r="F101" t="s">
        <v>472</v>
      </c>
      <c r="G101" s="97">
        <v>291</v>
      </c>
      <c r="H101" s="98">
        <v>299.2</v>
      </c>
      <c r="I101" s="98">
        <v>9</v>
      </c>
      <c r="J101" s="99">
        <v>-0.9</v>
      </c>
      <c r="K101" s="97">
        <v>224</v>
      </c>
      <c r="L101" s="97">
        <v>375</v>
      </c>
      <c r="M101" t="s">
        <v>467</v>
      </c>
      <c r="N101" t="s">
        <v>495</v>
      </c>
      <c r="O101" t="s">
        <v>473</v>
      </c>
      <c r="P101" s="97">
        <v>-2.740641711229943</v>
      </c>
      <c r="Q101" s="97">
        <v>2.740641711229943</v>
      </c>
      <c r="R101" s="93"/>
      <c r="T101" t="s">
        <v>390</v>
      </c>
      <c r="U101" t="s">
        <v>597</v>
      </c>
    </row>
    <row r="102" spans="1:21" x14ac:dyDescent="0.25">
      <c r="A102" t="s">
        <v>428</v>
      </c>
      <c r="B102">
        <v>2025</v>
      </c>
      <c r="C102" t="s">
        <v>465</v>
      </c>
      <c r="D102" t="s">
        <v>460</v>
      </c>
      <c r="E102" t="s">
        <v>174</v>
      </c>
      <c r="F102" t="s">
        <v>466</v>
      </c>
      <c r="G102" s="97">
        <v>16.399999999999999</v>
      </c>
      <c r="H102" s="98">
        <v>16.190000000000001</v>
      </c>
      <c r="I102" s="98">
        <v>0.11</v>
      </c>
      <c r="J102" s="99">
        <v>1.9</v>
      </c>
      <c r="K102" s="97">
        <v>15.8</v>
      </c>
      <c r="L102" s="97">
        <v>16.600000000000001</v>
      </c>
      <c r="M102" t="s">
        <v>467</v>
      </c>
      <c r="N102" t="s">
        <v>495</v>
      </c>
      <c r="O102" t="s">
        <v>468</v>
      </c>
      <c r="P102" s="97">
        <v>1.2970969734403786</v>
      </c>
      <c r="Q102" s="97">
        <v>1.2970969734403786</v>
      </c>
      <c r="R102" s="93"/>
      <c r="T102" t="s">
        <v>390</v>
      </c>
      <c r="U102" t="s">
        <v>598</v>
      </c>
    </row>
    <row r="103" spans="1:21" x14ac:dyDescent="0.25">
      <c r="A103" t="s">
        <v>428</v>
      </c>
      <c r="B103">
        <v>2025</v>
      </c>
      <c r="C103" t="s">
        <v>465</v>
      </c>
      <c r="D103" t="s">
        <v>460</v>
      </c>
      <c r="E103" t="s">
        <v>174</v>
      </c>
      <c r="F103" t="s">
        <v>469</v>
      </c>
      <c r="G103" s="97">
        <v>15</v>
      </c>
      <c r="H103" s="98">
        <v>14.84</v>
      </c>
      <c r="I103" s="98">
        <v>0.13</v>
      </c>
      <c r="J103" s="99">
        <v>1.3</v>
      </c>
      <c r="K103" s="97">
        <v>14.4</v>
      </c>
      <c r="L103" s="97">
        <v>15.3</v>
      </c>
      <c r="M103" t="s">
        <v>467</v>
      </c>
      <c r="N103" t="s">
        <v>495</v>
      </c>
      <c r="O103" t="s">
        <v>468</v>
      </c>
      <c r="P103" s="97">
        <v>1.078167115902966</v>
      </c>
      <c r="Q103" s="97">
        <v>1.078167115902966</v>
      </c>
      <c r="R103" s="93"/>
      <c r="T103" t="s">
        <v>390</v>
      </c>
      <c r="U103" t="s">
        <v>599</v>
      </c>
    </row>
    <row r="104" spans="1:21" x14ac:dyDescent="0.25">
      <c r="A104" t="s">
        <v>428</v>
      </c>
      <c r="B104">
        <v>2025</v>
      </c>
      <c r="C104" t="s">
        <v>465</v>
      </c>
      <c r="D104" t="s">
        <v>460</v>
      </c>
      <c r="E104" t="s">
        <v>174</v>
      </c>
      <c r="F104" t="s">
        <v>470</v>
      </c>
      <c r="G104" s="97">
        <v>18.899999999999999</v>
      </c>
      <c r="H104" s="98">
        <v>18.559999999999999</v>
      </c>
      <c r="I104" s="98">
        <v>0.13</v>
      </c>
      <c r="J104" s="99">
        <v>2.6</v>
      </c>
      <c r="K104" s="97">
        <v>18.100000000000001</v>
      </c>
      <c r="L104" s="97">
        <v>19</v>
      </c>
      <c r="M104" t="s">
        <v>467</v>
      </c>
      <c r="N104" t="s">
        <v>495</v>
      </c>
      <c r="O104" t="s">
        <v>468</v>
      </c>
      <c r="P104" s="97">
        <v>1.8318965517241375</v>
      </c>
      <c r="Q104" s="97">
        <v>1.8318965517241375</v>
      </c>
      <c r="R104" s="93"/>
      <c r="T104" t="s">
        <v>390</v>
      </c>
      <c r="U104" t="s">
        <v>600</v>
      </c>
    </row>
    <row r="105" spans="1:21" x14ac:dyDescent="0.25">
      <c r="A105" t="s">
        <v>428</v>
      </c>
      <c r="B105">
        <v>2025</v>
      </c>
      <c r="C105" t="s">
        <v>465</v>
      </c>
      <c r="D105" t="s">
        <v>460</v>
      </c>
      <c r="E105" t="s">
        <v>174</v>
      </c>
      <c r="F105" t="s">
        <v>471</v>
      </c>
      <c r="G105" s="97">
        <v>15</v>
      </c>
      <c r="H105" s="98">
        <v>14.86</v>
      </c>
      <c r="I105" s="98">
        <v>0.12</v>
      </c>
      <c r="J105" s="99">
        <v>1.2</v>
      </c>
      <c r="K105" s="97">
        <v>14.5</v>
      </c>
      <c r="L105" s="97">
        <v>15.3</v>
      </c>
      <c r="M105" t="s">
        <v>467</v>
      </c>
      <c r="N105" t="s">
        <v>495</v>
      </c>
      <c r="O105" t="s">
        <v>468</v>
      </c>
      <c r="P105" s="97">
        <v>0.94212651413190152</v>
      </c>
      <c r="Q105" s="97">
        <v>0.94212651413190152</v>
      </c>
      <c r="R105" s="93"/>
      <c r="T105" t="s">
        <v>390</v>
      </c>
      <c r="U105" t="s">
        <v>601</v>
      </c>
    </row>
    <row r="106" spans="1:21" x14ac:dyDescent="0.25">
      <c r="A106" t="s">
        <v>428</v>
      </c>
      <c r="B106">
        <v>2025</v>
      </c>
      <c r="C106" t="s">
        <v>465</v>
      </c>
      <c r="D106" t="s">
        <v>460</v>
      </c>
      <c r="E106" t="s">
        <v>174</v>
      </c>
      <c r="F106" t="s">
        <v>472</v>
      </c>
      <c r="G106" s="97">
        <v>17.899999999999999</v>
      </c>
      <c r="H106" s="98">
        <v>17.600000000000001</v>
      </c>
      <c r="I106" s="98">
        <v>0.13</v>
      </c>
      <c r="J106" s="99">
        <v>2.4</v>
      </c>
      <c r="K106" s="97">
        <v>17.2</v>
      </c>
      <c r="L106" s="97">
        <v>18</v>
      </c>
      <c r="M106" t="s">
        <v>467</v>
      </c>
      <c r="N106" t="s">
        <v>495</v>
      </c>
      <c r="O106" t="s">
        <v>468</v>
      </c>
      <c r="P106" s="97">
        <v>1.7045454545454382</v>
      </c>
      <c r="Q106" s="97">
        <v>1.7045454545454382</v>
      </c>
      <c r="R106" s="93"/>
      <c r="T106" t="s">
        <v>390</v>
      </c>
      <c r="U106" t="s">
        <v>602</v>
      </c>
    </row>
    <row r="107" spans="1:21" x14ac:dyDescent="0.25">
      <c r="A107" t="s">
        <v>428</v>
      </c>
      <c r="B107">
        <v>2025</v>
      </c>
      <c r="C107" t="s">
        <v>465</v>
      </c>
      <c r="D107" t="s">
        <v>461</v>
      </c>
      <c r="E107" t="s">
        <v>151</v>
      </c>
      <c r="F107" t="s">
        <v>466</v>
      </c>
      <c r="G107" s="97">
        <v>4.3</v>
      </c>
      <c r="H107" s="98">
        <v>4.2569999999999997</v>
      </c>
      <c r="I107" s="98">
        <v>4.1000000000000002E-2</v>
      </c>
      <c r="J107" s="99">
        <v>1</v>
      </c>
      <c r="K107" s="97">
        <v>4.08</v>
      </c>
      <c r="L107" s="97">
        <v>4.43</v>
      </c>
      <c r="M107" t="s">
        <v>467</v>
      </c>
      <c r="N107" t="s">
        <v>495</v>
      </c>
      <c r="O107" t="s">
        <v>479</v>
      </c>
      <c r="P107" s="97">
        <v>1.0101010101010137</v>
      </c>
      <c r="Q107" s="97">
        <v>1.0101010101010137</v>
      </c>
      <c r="R107" s="93"/>
      <c r="T107" t="s">
        <v>390</v>
      </c>
      <c r="U107" t="s">
        <v>603</v>
      </c>
    </row>
    <row r="108" spans="1:21" x14ac:dyDescent="0.25">
      <c r="A108" t="s">
        <v>428</v>
      </c>
      <c r="B108">
        <v>2025</v>
      </c>
      <c r="C108" t="s">
        <v>465</v>
      </c>
      <c r="D108" t="s">
        <v>461</v>
      </c>
      <c r="E108" t="s">
        <v>151</v>
      </c>
      <c r="F108" t="s">
        <v>469</v>
      </c>
      <c r="G108" s="97">
        <v>5.23</v>
      </c>
      <c r="H108" s="98">
        <v>5.2119999999999997</v>
      </c>
      <c r="I108" s="98">
        <v>5.0999999999999997E-2</v>
      </c>
      <c r="J108" s="99">
        <v>0.3</v>
      </c>
      <c r="K108" s="97">
        <v>5</v>
      </c>
      <c r="L108" s="97">
        <v>5.43</v>
      </c>
      <c r="M108" t="s">
        <v>467</v>
      </c>
      <c r="N108" t="s">
        <v>495</v>
      </c>
      <c r="O108" t="s">
        <v>479</v>
      </c>
      <c r="P108" s="97">
        <v>0.34535686876440297</v>
      </c>
      <c r="Q108" s="97">
        <v>0.34535686876440297</v>
      </c>
      <c r="R108" s="93"/>
      <c r="T108" t="s">
        <v>390</v>
      </c>
      <c r="U108" t="s">
        <v>604</v>
      </c>
    </row>
    <row r="109" spans="1:21" x14ac:dyDescent="0.25">
      <c r="A109" t="s">
        <v>428</v>
      </c>
      <c r="B109">
        <v>2025</v>
      </c>
      <c r="C109" t="s">
        <v>465</v>
      </c>
      <c r="D109" t="s">
        <v>461</v>
      </c>
      <c r="E109" t="s">
        <v>151</v>
      </c>
      <c r="F109" t="s">
        <v>470</v>
      </c>
      <c r="G109" s="97">
        <v>2.2200000000000002</v>
      </c>
      <c r="H109" s="98">
        <v>2.2109999999999999</v>
      </c>
      <c r="I109" s="98">
        <v>2.8000000000000001E-2</v>
      </c>
      <c r="J109" s="99">
        <v>0.3</v>
      </c>
      <c r="K109" s="97">
        <v>2.12</v>
      </c>
      <c r="L109" s="97">
        <v>2.2999999999999998</v>
      </c>
      <c r="M109" t="s">
        <v>467</v>
      </c>
      <c r="N109" t="s">
        <v>495</v>
      </c>
      <c r="O109" t="s">
        <v>479</v>
      </c>
      <c r="P109" s="97">
        <v>0.40705563093624342</v>
      </c>
      <c r="Q109" s="97">
        <v>0.40705563093624342</v>
      </c>
      <c r="R109" s="93"/>
      <c r="T109" t="s">
        <v>390</v>
      </c>
      <c r="U109" t="s">
        <v>605</v>
      </c>
    </row>
    <row r="110" spans="1:21" x14ac:dyDescent="0.25">
      <c r="A110" t="s">
        <v>428</v>
      </c>
      <c r="B110">
        <v>2025</v>
      </c>
      <c r="C110" t="s">
        <v>465</v>
      </c>
      <c r="D110" t="s">
        <v>461</v>
      </c>
      <c r="E110" t="s">
        <v>151</v>
      </c>
      <c r="F110" t="s">
        <v>471</v>
      </c>
      <c r="G110" s="97">
        <v>5.31</v>
      </c>
      <c r="H110" s="98">
        <v>5.2350000000000003</v>
      </c>
      <c r="I110" s="98">
        <v>0.05</v>
      </c>
      <c r="J110" s="99">
        <v>1.5</v>
      </c>
      <c r="K110" s="97">
        <v>5.0199999999999996</v>
      </c>
      <c r="L110" s="97">
        <v>5.45</v>
      </c>
      <c r="M110" t="s">
        <v>467</v>
      </c>
      <c r="N110" t="s">
        <v>495</v>
      </c>
      <c r="O110" t="s">
        <v>479</v>
      </c>
      <c r="P110" s="97">
        <v>1.4326647564469779</v>
      </c>
      <c r="Q110" s="97">
        <v>1.4326647564469779</v>
      </c>
      <c r="R110" s="93"/>
      <c r="T110" t="s">
        <v>390</v>
      </c>
      <c r="U110" t="s">
        <v>606</v>
      </c>
    </row>
    <row r="111" spans="1:21" x14ac:dyDescent="0.25">
      <c r="A111" t="s">
        <v>428</v>
      </c>
      <c r="B111">
        <v>2025</v>
      </c>
      <c r="C111" t="s">
        <v>465</v>
      </c>
      <c r="D111" t="s">
        <v>461</v>
      </c>
      <c r="E111" t="s">
        <v>151</v>
      </c>
      <c r="F111" t="s">
        <v>472</v>
      </c>
      <c r="G111" s="97">
        <v>2.42</v>
      </c>
      <c r="H111" s="98">
        <v>2.4</v>
      </c>
      <c r="I111" s="98">
        <v>0.03</v>
      </c>
      <c r="J111" s="99">
        <v>0.7</v>
      </c>
      <c r="K111" s="97">
        <v>2.2999999999999998</v>
      </c>
      <c r="L111" s="97">
        <v>2.5</v>
      </c>
      <c r="M111" t="s">
        <v>467</v>
      </c>
      <c r="N111" t="s">
        <v>495</v>
      </c>
      <c r="O111" t="s">
        <v>479</v>
      </c>
      <c r="P111" s="97">
        <v>0.83333333333333415</v>
      </c>
      <c r="Q111" s="97">
        <v>0.83333333333333415</v>
      </c>
      <c r="R111" s="93"/>
      <c r="T111" t="s">
        <v>390</v>
      </c>
      <c r="U111" t="s">
        <v>607</v>
      </c>
    </row>
    <row r="112" spans="1:21" x14ac:dyDescent="0.25">
      <c r="A112" t="s">
        <v>428</v>
      </c>
      <c r="B112">
        <v>2025</v>
      </c>
      <c r="C112" t="s">
        <v>465</v>
      </c>
      <c r="D112" t="s">
        <v>462</v>
      </c>
      <c r="E112" t="s">
        <v>148</v>
      </c>
      <c r="F112" t="s">
        <v>466</v>
      </c>
      <c r="G112" s="97">
        <v>6.2</v>
      </c>
      <c r="H112" s="98">
        <v>6.27</v>
      </c>
      <c r="I112" s="98">
        <v>0.12</v>
      </c>
      <c r="J112" s="99">
        <v>-0.6</v>
      </c>
      <c r="K112" s="97">
        <v>5.6</v>
      </c>
      <c r="L112" s="97">
        <v>6.9</v>
      </c>
      <c r="M112" t="s">
        <v>467</v>
      </c>
      <c r="N112" t="s">
        <v>495</v>
      </c>
      <c r="O112" t="s">
        <v>473</v>
      </c>
      <c r="P112" s="97">
        <v>-1.1164274322168963</v>
      </c>
      <c r="Q112" s="97">
        <v>1.1164274322168963</v>
      </c>
      <c r="R112" s="93"/>
      <c r="T112" t="s">
        <v>390</v>
      </c>
      <c r="U112" t="s">
        <v>608</v>
      </c>
    </row>
    <row r="113" spans="1:21" x14ac:dyDescent="0.25">
      <c r="A113" t="s">
        <v>428</v>
      </c>
      <c r="B113">
        <v>2025</v>
      </c>
      <c r="C113" t="s">
        <v>465</v>
      </c>
      <c r="D113" t="s">
        <v>462</v>
      </c>
      <c r="E113" t="s">
        <v>148</v>
      </c>
      <c r="F113" t="s">
        <v>469</v>
      </c>
      <c r="G113" s="97">
        <v>16.899999999999999</v>
      </c>
      <c r="H113" s="98">
        <v>17.149999999999999</v>
      </c>
      <c r="I113" s="98">
        <v>0.27</v>
      </c>
      <c r="J113" s="99">
        <v>-0.9</v>
      </c>
      <c r="K113" s="97">
        <v>15.4</v>
      </c>
      <c r="L113" s="97">
        <v>18.899999999999999</v>
      </c>
      <c r="M113" t="s">
        <v>467</v>
      </c>
      <c r="N113" t="s">
        <v>495</v>
      </c>
      <c r="O113" t="s">
        <v>473</v>
      </c>
      <c r="P113" s="97">
        <v>-1.457725947521866</v>
      </c>
      <c r="Q113" s="97">
        <v>1.457725947521866</v>
      </c>
      <c r="R113" s="93"/>
      <c r="T113" t="s">
        <v>390</v>
      </c>
      <c r="U113" t="s">
        <v>609</v>
      </c>
    </row>
    <row r="114" spans="1:21" x14ac:dyDescent="0.25">
      <c r="A114" t="s">
        <v>428</v>
      </c>
      <c r="B114">
        <v>2025</v>
      </c>
      <c r="C114" t="s">
        <v>465</v>
      </c>
      <c r="D114" t="s">
        <v>462</v>
      </c>
      <c r="E114" t="s">
        <v>148</v>
      </c>
      <c r="F114" t="s">
        <v>470</v>
      </c>
      <c r="G114" s="97">
        <v>2.7</v>
      </c>
      <c r="H114" s="98">
        <v>2.83</v>
      </c>
      <c r="I114" s="98">
        <v>7.0000000000000007E-2</v>
      </c>
      <c r="J114" s="99">
        <v>-1.8</v>
      </c>
      <c r="K114" s="97">
        <v>2.5</v>
      </c>
      <c r="L114" s="97">
        <v>3.2</v>
      </c>
      <c r="M114" t="s">
        <v>467</v>
      </c>
      <c r="N114" t="s">
        <v>495</v>
      </c>
      <c r="O114" t="s">
        <v>473</v>
      </c>
      <c r="P114" s="97">
        <v>-4.5936395759717277</v>
      </c>
      <c r="Q114" s="97">
        <v>4.5936395759717277</v>
      </c>
      <c r="R114" s="93"/>
      <c r="T114" t="s">
        <v>390</v>
      </c>
      <c r="U114" t="s">
        <v>610</v>
      </c>
    </row>
    <row r="115" spans="1:21" x14ac:dyDescent="0.25">
      <c r="A115" t="s">
        <v>428</v>
      </c>
      <c r="B115">
        <v>2025</v>
      </c>
      <c r="C115" t="s">
        <v>465</v>
      </c>
      <c r="D115" t="s">
        <v>462</v>
      </c>
      <c r="E115" t="s">
        <v>148</v>
      </c>
      <c r="F115" t="s">
        <v>471</v>
      </c>
      <c r="G115" s="97">
        <v>2.9</v>
      </c>
      <c r="H115" s="98">
        <v>2.9</v>
      </c>
      <c r="I115" s="98">
        <v>0.08</v>
      </c>
      <c r="J115" s="99">
        <v>0</v>
      </c>
      <c r="K115" s="97">
        <v>2.6</v>
      </c>
      <c r="L115" s="97">
        <v>3.2</v>
      </c>
      <c r="M115" t="s">
        <v>467</v>
      </c>
      <c r="N115" t="s">
        <v>495</v>
      </c>
      <c r="O115" t="s">
        <v>473</v>
      </c>
      <c r="P115" s="97">
        <v>0</v>
      </c>
      <c r="Q115" s="97">
        <v>0</v>
      </c>
      <c r="R115" s="93"/>
      <c r="T115" t="s">
        <v>390</v>
      </c>
      <c r="U115" t="s">
        <v>611</v>
      </c>
    </row>
    <row r="116" spans="1:21" x14ac:dyDescent="0.25">
      <c r="A116" t="s">
        <v>428</v>
      </c>
      <c r="B116">
        <v>2025</v>
      </c>
      <c r="C116" t="s">
        <v>465</v>
      </c>
      <c r="D116" t="s">
        <v>462</v>
      </c>
      <c r="E116" t="s">
        <v>148</v>
      </c>
      <c r="F116" t="s">
        <v>472</v>
      </c>
      <c r="G116" s="97">
        <v>7.6</v>
      </c>
      <c r="H116" s="98">
        <v>7.86</v>
      </c>
      <c r="I116" s="98">
        <v>0.14000000000000001</v>
      </c>
      <c r="J116" s="99">
        <v>-1.8</v>
      </c>
      <c r="K116" s="97">
        <v>7</v>
      </c>
      <c r="L116" s="97">
        <v>8.6999999999999993</v>
      </c>
      <c r="M116" t="s">
        <v>467</v>
      </c>
      <c r="N116" t="s">
        <v>495</v>
      </c>
      <c r="O116" t="s">
        <v>473</v>
      </c>
      <c r="P116" s="97">
        <v>-3.3078880407124771</v>
      </c>
      <c r="Q116" s="97">
        <v>3.3078880407124771</v>
      </c>
      <c r="R116" s="93"/>
      <c r="T116" t="s">
        <v>390</v>
      </c>
      <c r="U116" t="s">
        <v>612</v>
      </c>
    </row>
    <row r="117" spans="1:21" x14ac:dyDescent="0.25">
      <c r="A117" t="s">
        <v>428</v>
      </c>
      <c r="B117">
        <v>2025</v>
      </c>
      <c r="C117" t="s">
        <v>465</v>
      </c>
      <c r="D117" t="s">
        <v>463</v>
      </c>
      <c r="E117" t="s">
        <v>172</v>
      </c>
      <c r="F117" t="s">
        <v>466</v>
      </c>
      <c r="G117" s="97">
        <v>0.38</v>
      </c>
      <c r="H117" s="98">
        <v>0.377</v>
      </c>
      <c r="I117" s="98">
        <v>2.1999999999999999E-2</v>
      </c>
      <c r="J117" s="99">
        <v>0.1</v>
      </c>
      <c r="K117" s="97"/>
      <c r="L117" s="97"/>
      <c r="M117" t="s">
        <v>475</v>
      </c>
      <c r="N117" t="s">
        <v>526</v>
      </c>
      <c r="O117" t="s">
        <v>473</v>
      </c>
      <c r="P117" s="97">
        <v>0.79575596816976202</v>
      </c>
      <c r="Q117" s="97">
        <v>0.79575596816976202</v>
      </c>
      <c r="R117" s="93"/>
      <c r="T117" t="s">
        <v>390</v>
      </c>
      <c r="U117" t="s">
        <v>613</v>
      </c>
    </row>
    <row r="118" spans="1:21" x14ac:dyDescent="0.25">
      <c r="A118" t="s">
        <v>428</v>
      </c>
      <c r="B118">
        <v>2025</v>
      </c>
      <c r="C118" t="s">
        <v>465</v>
      </c>
      <c r="D118" t="s">
        <v>463</v>
      </c>
      <c r="E118" t="s">
        <v>172</v>
      </c>
      <c r="F118" t="s">
        <v>469</v>
      </c>
      <c r="G118" s="97">
        <v>1.03</v>
      </c>
      <c r="H118" s="98">
        <v>1.0049999999999999</v>
      </c>
      <c r="I118" s="98">
        <v>3.6999999999999998E-2</v>
      </c>
      <c r="J118" s="99">
        <v>0.7</v>
      </c>
      <c r="K118" s="97"/>
      <c r="L118" s="97"/>
      <c r="M118" t="s">
        <v>475</v>
      </c>
      <c r="N118" t="s">
        <v>526</v>
      </c>
      <c r="O118" t="s">
        <v>473</v>
      </c>
      <c r="P118" s="97">
        <v>2.4875621890547399</v>
      </c>
      <c r="Q118" s="97">
        <v>2.4875621890547399</v>
      </c>
      <c r="R118" s="93"/>
      <c r="T118" t="s">
        <v>390</v>
      </c>
      <c r="U118" t="s">
        <v>614</v>
      </c>
    </row>
    <row r="119" spans="1:21" x14ac:dyDescent="0.25">
      <c r="A119" t="s">
        <v>428</v>
      </c>
      <c r="B119">
        <v>2025</v>
      </c>
      <c r="C119" t="s">
        <v>465</v>
      </c>
      <c r="D119" t="s">
        <v>463</v>
      </c>
      <c r="E119" t="s">
        <v>172</v>
      </c>
      <c r="F119" t="s">
        <v>470</v>
      </c>
      <c r="G119" s="97">
        <v>0.13</v>
      </c>
      <c r="H119" s="98">
        <v>0.13900000000000001</v>
      </c>
      <c r="I119" s="98">
        <v>1.4E-2</v>
      </c>
      <c r="J119" s="99">
        <v>-0.6</v>
      </c>
      <c r="K119" s="97"/>
      <c r="L119" s="97"/>
      <c r="M119" t="s">
        <v>475</v>
      </c>
      <c r="N119" t="s">
        <v>526</v>
      </c>
      <c r="O119" t="s">
        <v>473</v>
      </c>
      <c r="P119" s="97">
        <v>-6.474820143884898</v>
      </c>
      <c r="Q119" s="97">
        <v>6.474820143884898</v>
      </c>
      <c r="R119" s="93"/>
      <c r="T119" t="s">
        <v>390</v>
      </c>
      <c r="U119" t="s">
        <v>615</v>
      </c>
    </row>
    <row r="120" spans="1:21" x14ac:dyDescent="0.25">
      <c r="A120" t="s">
        <v>428</v>
      </c>
      <c r="B120">
        <v>2025</v>
      </c>
      <c r="C120" t="s">
        <v>465</v>
      </c>
      <c r="D120" t="s">
        <v>463</v>
      </c>
      <c r="E120" t="s">
        <v>172</v>
      </c>
      <c r="F120" t="s">
        <v>471</v>
      </c>
      <c r="G120" s="97">
        <v>0</v>
      </c>
      <c r="H120" s="98">
        <v>2E-3</v>
      </c>
      <c r="I120" s="98">
        <v>4.0000000000000001E-3</v>
      </c>
      <c r="J120" s="99">
        <v>-0.5</v>
      </c>
      <c r="K120" s="97"/>
      <c r="L120" s="97"/>
      <c r="M120" t="s">
        <v>475</v>
      </c>
      <c r="N120" t="s">
        <v>526</v>
      </c>
      <c r="O120" t="s">
        <v>473</v>
      </c>
      <c r="P120" s="97">
        <v>-100</v>
      </c>
      <c r="Q120" s="97">
        <v>100</v>
      </c>
      <c r="R120" s="93"/>
      <c r="T120" t="s">
        <v>390</v>
      </c>
      <c r="U120" t="s">
        <v>616</v>
      </c>
    </row>
    <row r="121" spans="1:21" x14ac:dyDescent="0.25">
      <c r="A121" t="s">
        <v>428</v>
      </c>
      <c r="B121">
        <v>2025</v>
      </c>
      <c r="C121" t="s">
        <v>465</v>
      </c>
      <c r="D121" t="s">
        <v>463</v>
      </c>
      <c r="E121" t="s">
        <v>172</v>
      </c>
      <c r="F121" t="s">
        <v>472</v>
      </c>
      <c r="G121" s="97">
        <v>0.01</v>
      </c>
      <c r="H121" s="98">
        <v>5.0000000000000001E-3</v>
      </c>
      <c r="I121" s="98">
        <v>6.0000000000000001E-3</v>
      </c>
      <c r="J121" s="99">
        <v>0.8</v>
      </c>
      <c r="K121" s="97"/>
      <c r="L121" s="97"/>
      <c r="M121" t="s">
        <v>475</v>
      </c>
      <c r="N121" t="s">
        <v>526</v>
      </c>
      <c r="O121" t="s">
        <v>473</v>
      </c>
      <c r="P121" s="97">
        <v>100</v>
      </c>
      <c r="Q121" s="97">
        <v>100</v>
      </c>
      <c r="R121" s="93"/>
      <c r="T121" t="s">
        <v>390</v>
      </c>
      <c r="U121" t="s">
        <v>617</v>
      </c>
    </row>
    <row r="122" spans="1:21" x14ac:dyDescent="0.25">
      <c r="A122" t="s">
        <v>428</v>
      </c>
      <c r="B122">
        <v>2025</v>
      </c>
      <c r="C122" t="s">
        <v>465</v>
      </c>
      <c r="D122" t="s">
        <v>464</v>
      </c>
      <c r="E122" t="s">
        <v>171</v>
      </c>
      <c r="F122" t="s">
        <v>466</v>
      </c>
      <c r="G122" s="97">
        <v>6.1</v>
      </c>
      <c r="H122" s="98">
        <v>6.02</v>
      </c>
      <c r="I122" s="98">
        <v>0.35</v>
      </c>
      <c r="J122" s="99">
        <v>0.2</v>
      </c>
      <c r="K122" s="97"/>
      <c r="L122" s="97"/>
      <c r="M122" t="s">
        <v>475</v>
      </c>
      <c r="N122" t="s">
        <v>526</v>
      </c>
      <c r="O122" t="s">
        <v>480</v>
      </c>
      <c r="P122" s="97">
        <v>1.328903654485051</v>
      </c>
      <c r="Q122" s="97">
        <v>1.328903654485051</v>
      </c>
      <c r="R122" s="93"/>
      <c r="T122" t="s">
        <v>390</v>
      </c>
      <c r="U122" t="s">
        <v>618</v>
      </c>
    </row>
    <row r="123" spans="1:21" x14ac:dyDescent="0.25">
      <c r="A123" t="s">
        <v>428</v>
      </c>
      <c r="B123">
        <v>2025</v>
      </c>
      <c r="C123" t="s">
        <v>465</v>
      </c>
      <c r="D123" t="s">
        <v>464</v>
      </c>
      <c r="E123" t="s">
        <v>171</v>
      </c>
      <c r="F123" t="s">
        <v>469</v>
      </c>
      <c r="G123" s="97">
        <v>6.1</v>
      </c>
      <c r="H123" s="98">
        <v>5.87</v>
      </c>
      <c r="I123" s="98">
        <v>0.21</v>
      </c>
      <c r="J123" s="99">
        <v>1.1000000000000001</v>
      </c>
      <c r="K123" s="97"/>
      <c r="L123" s="97"/>
      <c r="M123" t="s">
        <v>475</v>
      </c>
      <c r="N123" t="s">
        <v>526</v>
      </c>
      <c r="O123" t="s">
        <v>480</v>
      </c>
      <c r="P123" s="97">
        <v>3.918228279386704</v>
      </c>
      <c r="Q123" s="97">
        <v>3.918228279386704</v>
      </c>
      <c r="R123" s="93"/>
      <c r="T123" t="s">
        <v>390</v>
      </c>
      <c r="U123" t="s">
        <v>619</v>
      </c>
    </row>
    <row r="124" spans="1:21" x14ac:dyDescent="0.25">
      <c r="A124" t="s">
        <v>428</v>
      </c>
      <c r="B124">
        <v>2025</v>
      </c>
      <c r="C124" t="s">
        <v>465</v>
      </c>
      <c r="D124" t="s">
        <v>464</v>
      </c>
      <c r="E124" t="s">
        <v>171</v>
      </c>
      <c r="F124" t="s">
        <v>470</v>
      </c>
      <c r="G124" s="97">
        <v>4.9000000000000004</v>
      </c>
      <c r="H124" s="98">
        <v>4.91</v>
      </c>
      <c r="I124" s="98">
        <v>0.48</v>
      </c>
      <c r="J124" s="99">
        <v>0</v>
      </c>
      <c r="K124" s="97"/>
      <c r="L124" s="97"/>
      <c r="M124" t="s">
        <v>475</v>
      </c>
      <c r="N124" t="s">
        <v>526</v>
      </c>
      <c r="O124" t="s">
        <v>480</v>
      </c>
      <c r="P124" s="97">
        <v>-0.20366598778003639</v>
      </c>
      <c r="Q124" s="97">
        <v>0.20366598778003639</v>
      </c>
      <c r="R124" s="93"/>
      <c r="T124" t="s">
        <v>390</v>
      </c>
      <c r="U124" t="s">
        <v>620</v>
      </c>
    </row>
    <row r="125" spans="1:21" x14ac:dyDescent="0.25">
      <c r="A125" t="s">
        <v>428</v>
      </c>
      <c r="B125">
        <v>2025</v>
      </c>
      <c r="C125" t="s">
        <v>465</v>
      </c>
      <c r="D125" t="s">
        <v>464</v>
      </c>
      <c r="E125" t="s">
        <v>171</v>
      </c>
      <c r="F125" t="s">
        <v>471</v>
      </c>
      <c r="G125" s="97">
        <v>0</v>
      </c>
      <c r="H125" s="98">
        <v>0.05</v>
      </c>
      <c r="I125" s="98">
        <v>0.12</v>
      </c>
      <c r="J125" s="99">
        <v>-0.4</v>
      </c>
      <c r="K125" s="97"/>
      <c r="L125" s="97"/>
      <c r="M125" t="s">
        <v>475</v>
      </c>
      <c r="N125" t="s">
        <v>526</v>
      </c>
      <c r="O125" t="s">
        <v>480</v>
      </c>
      <c r="P125" s="97">
        <v>-100</v>
      </c>
      <c r="Q125" s="97">
        <v>100</v>
      </c>
      <c r="R125" s="93"/>
      <c r="T125" t="s">
        <v>390</v>
      </c>
      <c r="U125" t="s">
        <v>621</v>
      </c>
    </row>
    <row r="126" spans="1:21" x14ac:dyDescent="0.25">
      <c r="A126" t="s">
        <v>428</v>
      </c>
      <c r="B126">
        <v>2025</v>
      </c>
      <c r="C126" t="s">
        <v>465</v>
      </c>
      <c r="D126" t="s">
        <v>464</v>
      </c>
      <c r="E126" t="s">
        <v>171</v>
      </c>
      <c r="F126" t="s">
        <v>472</v>
      </c>
      <c r="G126" s="97">
        <v>0.1</v>
      </c>
      <c r="H126" s="98">
        <v>0.04</v>
      </c>
      <c r="I126" s="98">
        <v>0.05</v>
      </c>
      <c r="J126" s="99">
        <v>1.2</v>
      </c>
      <c r="K126" s="97"/>
      <c r="L126" s="97"/>
      <c r="M126" t="s">
        <v>475</v>
      </c>
      <c r="N126" t="s">
        <v>526</v>
      </c>
      <c r="O126" t="s">
        <v>480</v>
      </c>
      <c r="P126" s="97">
        <v>150</v>
      </c>
      <c r="Q126" s="97">
        <v>150</v>
      </c>
      <c r="R126" s="93"/>
      <c r="T126" t="s">
        <v>390</v>
      </c>
      <c r="U126" t="s">
        <v>622</v>
      </c>
    </row>
    <row r="127" spans="1:21" x14ac:dyDescent="0.25">
      <c r="A127" t="s">
        <v>428</v>
      </c>
      <c r="B127">
        <v>2025</v>
      </c>
      <c r="C127" t="s">
        <v>481</v>
      </c>
      <c r="D127" t="s">
        <v>444</v>
      </c>
      <c r="E127" t="s">
        <v>163</v>
      </c>
      <c r="F127" t="s">
        <v>482</v>
      </c>
      <c r="G127" s="97">
        <v>5</v>
      </c>
      <c r="H127" s="98">
        <v>4.82</v>
      </c>
      <c r="I127" s="98">
        <v>0.12</v>
      </c>
      <c r="J127" s="99">
        <v>1.5</v>
      </c>
      <c r="K127" s="97">
        <v>4.4000000000000004</v>
      </c>
      <c r="L127" s="97">
        <v>5.2</v>
      </c>
      <c r="M127" t="s">
        <v>467</v>
      </c>
      <c r="N127" t="s">
        <v>495</v>
      </c>
      <c r="O127" t="s">
        <v>468</v>
      </c>
      <c r="P127" s="97">
        <v>3.7344398340248901</v>
      </c>
      <c r="Q127" s="97">
        <v>3.7344398340248901</v>
      </c>
      <c r="R127" s="93"/>
      <c r="T127" t="s">
        <v>390</v>
      </c>
      <c r="U127" t="s">
        <v>623</v>
      </c>
    </row>
    <row r="128" spans="1:21" x14ac:dyDescent="0.25">
      <c r="A128" t="s">
        <v>428</v>
      </c>
      <c r="B128">
        <v>2025</v>
      </c>
      <c r="C128" t="s">
        <v>481</v>
      </c>
      <c r="D128" t="s">
        <v>444</v>
      </c>
      <c r="E128" t="s">
        <v>163</v>
      </c>
      <c r="F128" t="s">
        <v>483</v>
      </c>
      <c r="G128" s="97">
        <v>4.8</v>
      </c>
      <c r="H128" s="98">
        <v>4.8099999999999996</v>
      </c>
      <c r="I128" s="98">
        <v>0.17</v>
      </c>
      <c r="J128" s="99">
        <v>0</v>
      </c>
      <c r="K128" s="97">
        <v>4.2</v>
      </c>
      <c r="L128" s="97">
        <v>5.4</v>
      </c>
      <c r="M128" t="s">
        <v>467</v>
      </c>
      <c r="N128" t="s">
        <v>495</v>
      </c>
      <c r="O128" t="s">
        <v>468</v>
      </c>
      <c r="P128" s="97">
        <v>-0.2079002079002035</v>
      </c>
      <c r="Q128" s="97">
        <v>0.2079002079002035</v>
      </c>
      <c r="R128" s="93"/>
      <c r="T128" t="s">
        <v>390</v>
      </c>
      <c r="U128" t="s">
        <v>624</v>
      </c>
    </row>
    <row r="129" spans="1:21" x14ac:dyDescent="0.25">
      <c r="A129" t="s">
        <v>428</v>
      </c>
      <c r="B129">
        <v>2025</v>
      </c>
      <c r="C129" t="s">
        <v>481</v>
      </c>
      <c r="D129" t="s">
        <v>444</v>
      </c>
      <c r="E129" t="s">
        <v>163</v>
      </c>
      <c r="F129" t="s">
        <v>484</v>
      </c>
      <c r="G129" s="97">
        <v>4.5999999999999996</v>
      </c>
      <c r="H129" s="98">
        <v>4.8099999999999996</v>
      </c>
      <c r="I129" s="98">
        <v>0.12</v>
      </c>
      <c r="J129" s="99">
        <v>-1.7</v>
      </c>
      <c r="K129" s="97">
        <v>4.4000000000000004</v>
      </c>
      <c r="L129" s="97">
        <v>5.2</v>
      </c>
      <c r="M129" t="s">
        <v>467</v>
      </c>
      <c r="N129" t="s">
        <v>495</v>
      </c>
      <c r="O129" t="s">
        <v>468</v>
      </c>
      <c r="P129" s="97">
        <v>-4.365904365904365</v>
      </c>
      <c r="Q129" s="97">
        <v>4.365904365904365</v>
      </c>
      <c r="R129" s="93"/>
      <c r="T129" t="s">
        <v>390</v>
      </c>
      <c r="U129" t="s">
        <v>625</v>
      </c>
    </row>
    <row r="130" spans="1:21" x14ac:dyDescent="0.25">
      <c r="A130" t="s">
        <v>428</v>
      </c>
      <c r="B130">
        <v>2025</v>
      </c>
      <c r="C130" t="s">
        <v>481</v>
      </c>
      <c r="D130" t="s">
        <v>444</v>
      </c>
      <c r="E130" t="s">
        <v>163</v>
      </c>
      <c r="F130" t="s">
        <v>485</v>
      </c>
      <c r="G130" s="97">
        <v>4.9000000000000004</v>
      </c>
      <c r="H130" s="98">
        <v>4.8099999999999996</v>
      </c>
      <c r="I130" s="98">
        <v>0.13</v>
      </c>
      <c r="J130" s="99">
        <v>0.7</v>
      </c>
      <c r="K130" s="97">
        <v>4.4000000000000004</v>
      </c>
      <c r="L130" s="97">
        <v>5.2</v>
      </c>
      <c r="M130" t="s">
        <v>467</v>
      </c>
      <c r="N130" t="s">
        <v>495</v>
      </c>
      <c r="O130" t="s">
        <v>468</v>
      </c>
      <c r="P130" s="97">
        <v>1.8711018711018867</v>
      </c>
      <c r="Q130" s="97">
        <v>1.8711018711018867</v>
      </c>
      <c r="R130" s="93"/>
      <c r="T130" t="s">
        <v>390</v>
      </c>
      <c r="U130" t="s">
        <v>626</v>
      </c>
    </row>
    <row r="131" spans="1:21" x14ac:dyDescent="0.25">
      <c r="A131" t="s">
        <v>428</v>
      </c>
      <c r="B131">
        <v>2025</v>
      </c>
      <c r="C131" t="s">
        <v>481</v>
      </c>
      <c r="D131" t="s">
        <v>444</v>
      </c>
      <c r="E131" t="s">
        <v>163</v>
      </c>
      <c r="F131" t="s">
        <v>486</v>
      </c>
      <c r="G131" s="97">
        <v>5</v>
      </c>
      <c r="H131" s="98">
        <v>4.8</v>
      </c>
      <c r="I131" s="98">
        <v>0.17</v>
      </c>
      <c r="J131" s="99">
        <v>1.2</v>
      </c>
      <c r="K131" s="97">
        <v>4.2</v>
      </c>
      <c r="L131" s="97">
        <v>5.4</v>
      </c>
      <c r="M131" t="s">
        <v>467</v>
      </c>
      <c r="N131" t="s">
        <v>495</v>
      </c>
      <c r="O131" t="s">
        <v>468</v>
      </c>
      <c r="P131" s="97">
        <v>4.1666666666666705</v>
      </c>
      <c r="Q131" s="97">
        <v>4.1666666666666705</v>
      </c>
      <c r="R131" s="93"/>
      <c r="T131" t="s">
        <v>390</v>
      </c>
      <c r="U131" t="s">
        <v>627</v>
      </c>
    </row>
    <row r="132" spans="1:21" x14ac:dyDescent="0.25">
      <c r="A132" t="s">
        <v>428</v>
      </c>
      <c r="B132">
        <v>2025</v>
      </c>
      <c r="C132" t="s">
        <v>481</v>
      </c>
      <c r="D132" t="s">
        <v>445</v>
      </c>
      <c r="E132" t="s">
        <v>168</v>
      </c>
      <c r="F132" t="s">
        <v>482</v>
      </c>
      <c r="G132" s="97">
        <v>0.37</v>
      </c>
      <c r="H132" s="98">
        <v>0.36899999999999999</v>
      </c>
      <c r="I132" s="98">
        <v>1.2999999999999999E-2</v>
      </c>
      <c r="J132" s="99">
        <v>0</v>
      </c>
      <c r="K132" s="97">
        <v>0.33</v>
      </c>
      <c r="L132" s="97">
        <v>0.41</v>
      </c>
      <c r="M132" t="s">
        <v>467</v>
      </c>
      <c r="N132" t="s">
        <v>495</v>
      </c>
      <c r="O132" t="s">
        <v>473</v>
      </c>
      <c r="P132" s="97">
        <v>0.27100271002710052</v>
      </c>
      <c r="Q132" s="97">
        <v>0.27100271002710052</v>
      </c>
      <c r="R132" s="93"/>
      <c r="T132" t="s">
        <v>390</v>
      </c>
      <c r="U132" t="s">
        <v>628</v>
      </c>
    </row>
    <row r="133" spans="1:21" x14ac:dyDescent="0.25">
      <c r="A133" t="s">
        <v>428</v>
      </c>
      <c r="B133">
        <v>2025</v>
      </c>
      <c r="C133" t="s">
        <v>481</v>
      </c>
      <c r="D133" t="s">
        <v>445</v>
      </c>
      <c r="E133" t="s">
        <v>168</v>
      </c>
      <c r="F133" t="s">
        <v>483</v>
      </c>
      <c r="G133" s="97">
        <v>0.13</v>
      </c>
      <c r="H133" s="98">
        <v>0.13600000000000001</v>
      </c>
      <c r="I133" s="98">
        <v>7.0000000000000001E-3</v>
      </c>
      <c r="J133" s="99">
        <v>-0.9</v>
      </c>
      <c r="K133" s="97">
        <v>0.11</v>
      </c>
      <c r="L133" s="97">
        <v>0.16</v>
      </c>
      <c r="M133" t="s">
        <v>467</v>
      </c>
      <c r="N133" t="s">
        <v>495</v>
      </c>
      <c r="O133" t="s">
        <v>473</v>
      </c>
      <c r="P133" s="97">
        <v>-4.4117647058823568</v>
      </c>
      <c r="Q133" s="97">
        <v>4.4117647058823568</v>
      </c>
      <c r="R133" s="93"/>
      <c r="T133" t="s">
        <v>390</v>
      </c>
      <c r="U133" t="s">
        <v>629</v>
      </c>
    </row>
    <row r="134" spans="1:21" x14ac:dyDescent="0.25">
      <c r="A134" t="s">
        <v>428</v>
      </c>
      <c r="B134">
        <v>2025</v>
      </c>
      <c r="C134" t="s">
        <v>481</v>
      </c>
      <c r="D134" t="s">
        <v>445</v>
      </c>
      <c r="E134" t="s">
        <v>168</v>
      </c>
      <c r="F134" t="s">
        <v>484</v>
      </c>
      <c r="G134" s="97">
        <v>0.78</v>
      </c>
      <c r="H134" s="98">
        <v>0.80900000000000005</v>
      </c>
      <c r="I134" s="98">
        <v>2.3E-2</v>
      </c>
      <c r="J134" s="99">
        <v>-1.3</v>
      </c>
      <c r="K134" s="97">
        <v>0.73</v>
      </c>
      <c r="L134" s="97">
        <v>0.88</v>
      </c>
      <c r="M134" t="s">
        <v>467</v>
      </c>
      <c r="N134" t="s">
        <v>495</v>
      </c>
      <c r="O134" t="s">
        <v>473</v>
      </c>
      <c r="P134" s="97">
        <v>-3.5846724351050714</v>
      </c>
      <c r="Q134" s="97">
        <v>3.5846724351050714</v>
      </c>
      <c r="R134" s="93"/>
      <c r="T134" t="s">
        <v>390</v>
      </c>
      <c r="U134" t="s">
        <v>630</v>
      </c>
    </row>
    <row r="135" spans="1:21" x14ac:dyDescent="0.25">
      <c r="A135" t="s">
        <v>428</v>
      </c>
      <c r="B135">
        <v>2025</v>
      </c>
      <c r="C135" t="s">
        <v>481</v>
      </c>
      <c r="D135" t="s">
        <v>445</v>
      </c>
      <c r="E135" t="s">
        <v>168</v>
      </c>
      <c r="F135" t="s">
        <v>485</v>
      </c>
      <c r="G135" s="97">
        <v>0.33</v>
      </c>
      <c r="H135" s="98">
        <v>0.32900000000000001</v>
      </c>
      <c r="I135" s="98">
        <v>1.0999999999999999E-2</v>
      </c>
      <c r="J135" s="99">
        <v>0.1</v>
      </c>
      <c r="K135" s="97">
        <v>0.28999999999999998</v>
      </c>
      <c r="L135" s="97">
        <v>0.37</v>
      </c>
      <c r="M135" t="s">
        <v>467</v>
      </c>
      <c r="N135" t="s">
        <v>495</v>
      </c>
      <c r="O135" t="s">
        <v>473</v>
      </c>
      <c r="P135" s="97">
        <v>0.30395136778115528</v>
      </c>
      <c r="Q135" s="97">
        <v>0.30395136778115528</v>
      </c>
      <c r="R135" s="93"/>
      <c r="T135" t="s">
        <v>390</v>
      </c>
      <c r="U135" t="s">
        <v>631</v>
      </c>
    </row>
    <row r="136" spans="1:21" x14ac:dyDescent="0.25">
      <c r="A136" t="s">
        <v>428</v>
      </c>
      <c r="B136">
        <v>2025</v>
      </c>
      <c r="C136" t="s">
        <v>481</v>
      </c>
      <c r="D136" t="s">
        <v>445</v>
      </c>
      <c r="E136" t="s">
        <v>168</v>
      </c>
      <c r="F136" t="s">
        <v>486</v>
      </c>
      <c r="G136" s="97">
        <v>0.14000000000000001</v>
      </c>
      <c r="H136" s="98">
        <v>0.13600000000000001</v>
      </c>
      <c r="I136" s="98">
        <v>7.0000000000000001E-3</v>
      </c>
      <c r="J136" s="99">
        <v>0.6</v>
      </c>
      <c r="K136" s="97">
        <v>0.11</v>
      </c>
      <c r="L136" s="97">
        <v>0.16</v>
      </c>
      <c r="M136" t="s">
        <v>467</v>
      </c>
      <c r="N136" t="s">
        <v>495</v>
      </c>
      <c r="O136" t="s">
        <v>473</v>
      </c>
      <c r="P136" s="97">
        <v>2.9411764705882377</v>
      </c>
      <c r="Q136" s="97">
        <v>2.9411764705882377</v>
      </c>
      <c r="R136" s="93"/>
      <c r="T136" t="s">
        <v>390</v>
      </c>
      <c r="U136" t="s">
        <v>632</v>
      </c>
    </row>
    <row r="137" spans="1:21" x14ac:dyDescent="0.25">
      <c r="A137" t="s">
        <v>428</v>
      </c>
      <c r="B137">
        <v>2025</v>
      </c>
      <c r="C137" t="s">
        <v>481</v>
      </c>
      <c r="D137" t="s">
        <v>446</v>
      </c>
      <c r="E137" t="s">
        <v>162</v>
      </c>
      <c r="F137" t="s">
        <v>482</v>
      </c>
      <c r="G137" s="97">
        <v>12</v>
      </c>
      <c r="H137" s="98">
        <v>10.64</v>
      </c>
      <c r="I137" s="98">
        <v>0.82</v>
      </c>
      <c r="J137" s="99">
        <v>1.7</v>
      </c>
      <c r="K137" s="97">
        <v>8.1</v>
      </c>
      <c r="L137" s="97">
        <v>13.2</v>
      </c>
      <c r="M137" t="s">
        <v>467</v>
      </c>
      <c r="N137" t="s">
        <v>495</v>
      </c>
      <c r="O137" t="s">
        <v>468</v>
      </c>
      <c r="P137" s="97">
        <v>12.781954887218038</v>
      </c>
      <c r="Q137" s="97">
        <v>12.781954887218038</v>
      </c>
      <c r="R137" s="93"/>
      <c r="T137" t="s">
        <v>390</v>
      </c>
      <c r="U137" t="s">
        <v>633</v>
      </c>
    </row>
    <row r="138" spans="1:21" x14ac:dyDescent="0.25">
      <c r="A138" t="s">
        <v>428</v>
      </c>
      <c r="B138">
        <v>2025</v>
      </c>
      <c r="C138" t="s">
        <v>481</v>
      </c>
      <c r="D138" t="s">
        <v>446</v>
      </c>
      <c r="E138" t="s">
        <v>162</v>
      </c>
      <c r="F138" t="s">
        <v>483</v>
      </c>
      <c r="G138" s="97">
        <v>11</v>
      </c>
      <c r="H138" s="98">
        <v>9.9499999999999993</v>
      </c>
      <c r="I138" s="98">
        <v>0.7</v>
      </c>
      <c r="J138" s="99">
        <v>1.5</v>
      </c>
      <c r="K138" s="97">
        <v>7.8</v>
      </c>
      <c r="L138" s="97">
        <v>12.4</v>
      </c>
      <c r="M138" t="s">
        <v>467</v>
      </c>
      <c r="N138" t="s">
        <v>495</v>
      </c>
      <c r="O138" t="s">
        <v>468</v>
      </c>
      <c r="P138" s="97">
        <v>10.552763819095485</v>
      </c>
      <c r="Q138" s="97">
        <v>10.552763819095485</v>
      </c>
      <c r="R138" s="93"/>
      <c r="T138" t="s">
        <v>390</v>
      </c>
      <c r="U138" t="s">
        <v>634</v>
      </c>
    </row>
    <row r="139" spans="1:21" x14ac:dyDescent="0.25">
      <c r="A139" t="s">
        <v>428</v>
      </c>
      <c r="B139">
        <v>2025</v>
      </c>
      <c r="C139" t="s">
        <v>481</v>
      </c>
      <c r="D139" t="s">
        <v>446</v>
      </c>
      <c r="E139" t="s">
        <v>162</v>
      </c>
      <c r="F139" t="s">
        <v>484</v>
      </c>
      <c r="G139" s="97">
        <v>12.1</v>
      </c>
      <c r="H139" s="98">
        <v>11.57</v>
      </c>
      <c r="I139" s="98">
        <v>0.81</v>
      </c>
      <c r="J139" s="99">
        <v>0.6</v>
      </c>
      <c r="K139" s="97">
        <v>9.1</v>
      </c>
      <c r="L139" s="97">
        <v>14.1</v>
      </c>
      <c r="M139" t="s">
        <v>467</v>
      </c>
      <c r="N139" t="s">
        <v>495</v>
      </c>
      <c r="O139" t="s">
        <v>468</v>
      </c>
      <c r="P139" s="97">
        <v>4.58081244598098</v>
      </c>
      <c r="Q139" s="97">
        <v>4.58081244598098</v>
      </c>
      <c r="R139" s="93"/>
      <c r="T139" t="s">
        <v>390</v>
      </c>
      <c r="U139" t="s">
        <v>635</v>
      </c>
    </row>
    <row r="140" spans="1:21" x14ac:dyDescent="0.25">
      <c r="A140" t="s">
        <v>428</v>
      </c>
      <c r="B140">
        <v>2025</v>
      </c>
      <c r="C140" t="s">
        <v>481</v>
      </c>
      <c r="D140" t="s">
        <v>446</v>
      </c>
      <c r="E140" t="s">
        <v>162</v>
      </c>
      <c r="F140" t="s">
        <v>485</v>
      </c>
      <c r="G140" s="97">
        <v>9.9</v>
      </c>
      <c r="H140" s="98">
        <v>10.77</v>
      </c>
      <c r="I140" s="98">
        <v>0.74</v>
      </c>
      <c r="J140" s="99">
        <v>-1.2</v>
      </c>
      <c r="K140" s="97">
        <v>8.5</v>
      </c>
      <c r="L140" s="97">
        <v>13</v>
      </c>
      <c r="M140" t="s">
        <v>467</v>
      </c>
      <c r="N140" t="s">
        <v>495</v>
      </c>
      <c r="O140" t="s">
        <v>468</v>
      </c>
      <c r="P140" s="97">
        <v>-8.0779944289693528</v>
      </c>
      <c r="Q140" s="97">
        <v>8.0779944289693528</v>
      </c>
      <c r="R140" s="93"/>
      <c r="T140" t="s">
        <v>390</v>
      </c>
      <c r="U140" t="s">
        <v>636</v>
      </c>
    </row>
    <row r="141" spans="1:21" x14ac:dyDescent="0.25">
      <c r="A141" t="s">
        <v>428</v>
      </c>
      <c r="B141">
        <v>2025</v>
      </c>
      <c r="C141" t="s">
        <v>481</v>
      </c>
      <c r="D141" t="s">
        <v>446</v>
      </c>
      <c r="E141" t="s">
        <v>162</v>
      </c>
      <c r="F141" t="s">
        <v>486</v>
      </c>
      <c r="G141" s="97">
        <v>10.1</v>
      </c>
      <c r="H141" s="98">
        <v>10.65</v>
      </c>
      <c r="I141" s="98">
        <v>0.85</v>
      </c>
      <c r="J141" s="99">
        <v>-0.7</v>
      </c>
      <c r="K141" s="97">
        <v>8.1</v>
      </c>
      <c r="L141" s="97">
        <v>13.2</v>
      </c>
      <c r="M141" t="s">
        <v>467</v>
      </c>
      <c r="N141" t="s">
        <v>495</v>
      </c>
      <c r="O141" t="s">
        <v>468</v>
      </c>
      <c r="P141" s="97">
        <v>-5.1643192488262972</v>
      </c>
      <c r="Q141" s="97">
        <v>5.1643192488262972</v>
      </c>
      <c r="R141" s="93"/>
      <c r="T141" t="s">
        <v>390</v>
      </c>
      <c r="U141" t="s">
        <v>637</v>
      </c>
    </row>
    <row r="142" spans="1:21" x14ac:dyDescent="0.25">
      <c r="A142" t="s">
        <v>428</v>
      </c>
      <c r="B142">
        <v>2025</v>
      </c>
      <c r="C142" t="s">
        <v>481</v>
      </c>
      <c r="D142" t="s">
        <v>447</v>
      </c>
      <c r="E142" t="s">
        <v>167</v>
      </c>
      <c r="F142" t="s">
        <v>482</v>
      </c>
      <c r="G142" s="97">
        <v>0.89</v>
      </c>
      <c r="H142" s="98">
        <v>0.81499999999999995</v>
      </c>
      <c r="I142" s="98">
        <v>6.5000000000000002E-2</v>
      </c>
      <c r="J142" s="99">
        <v>1.2</v>
      </c>
      <c r="K142" s="97">
        <v>0.62</v>
      </c>
      <c r="L142" s="97">
        <v>1.01</v>
      </c>
      <c r="M142" t="s">
        <v>467</v>
      </c>
      <c r="N142" t="s">
        <v>495</v>
      </c>
      <c r="O142" t="s">
        <v>473</v>
      </c>
      <c r="P142" s="97">
        <v>9.2024539877300704</v>
      </c>
      <c r="Q142" s="97">
        <v>9.2024539877300704</v>
      </c>
      <c r="R142" s="93"/>
      <c r="T142" t="s">
        <v>390</v>
      </c>
      <c r="U142" t="s">
        <v>638</v>
      </c>
    </row>
    <row r="143" spans="1:21" x14ac:dyDescent="0.25">
      <c r="A143" t="s">
        <v>428</v>
      </c>
      <c r="B143">
        <v>2025</v>
      </c>
      <c r="C143" t="s">
        <v>481</v>
      </c>
      <c r="D143" t="s">
        <v>447</v>
      </c>
      <c r="E143" t="s">
        <v>167</v>
      </c>
      <c r="F143" t="s">
        <v>483</v>
      </c>
      <c r="G143" s="97">
        <v>0.3</v>
      </c>
      <c r="H143" s="98">
        <v>0.28100000000000003</v>
      </c>
      <c r="I143" s="98">
        <v>2.1000000000000001E-2</v>
      </c>
      <c r="J143" s="99">
        <v>0.9</v>
      </c>
      <c r="K143" s="97">
        <v>0.21</v>
      </c>
      <c r="L143" s="97">
        <v>0.35</v>
      </c>
      <c r="M143" t="s">
        <v>467</v>
      </c>
      <c r="N143" t="s">
        <v>495</v>
      </c>
      <c r="O143" t="s">
        <v>473</v>
      </c>
      <c r="P143" s="97">
        <v>6.7615658362989173</v>
      </c>
      <c r="Q143" s="97">
        <v>6.7615658362989173</v>
      </c>
      <c r="R143" s="93"/>
      <c r="T143" t="s">
        <v>390</v>
      </c>
      <c r="U143" t="s">
        <v>639</v>
      </c>
    </row>
    <row r="144" spans="1:21" x14ac:dyDescent="0.25">
      <c r="A144" t="s">
        <v>428</v>
      </c>
      <c r="B144">
        <v>2025</v>
      </c>
      <c r="C144" t="s">
        <v>481</v>
      </c>
      <c r="D144" t="s">
        <v>447</v>
      </c>
      <c r="E144" t="s">
        <v>167</v>
      </c>
      <c r="F144" t="s">
        <v>484</v>
      </c>
      <c r="G144" s="97">
        <v>2.0299999999999998</v>
      </c>
      <c r="H144" s="98">
        <v>1.9510000000000001</v>
      </c>
      <c r="I144" s="98">
        <v>0.13900000000000001</v>
      </c>
      <c r="J144" s="99">
        <v>0.6</v>
      </c>
      <c r="K144" s="97">
        <v>1.53</v>
      </c>
      <c r="L144" s="97">
        <v>2.37</v>
      </c>
      <c r="M144" t="s">
        <v>467</v>
      </c>
      <c r="N144" t="s">
        <v>495</v>
      </c>
      <c r="O144" t="s">
        <v>473</v>
      </c>
      <c r="P144" s="97">
        <v>4.0492055356227441</v>
      </c>
      <c r="Q144" s="97">
        <v>4.0492055356227441</v>
      </c>
      <c r="R144" s="93"/>
      <c r="T144" t="s">
        <v>390</v>
      </c>
      <c r="U144" t="s">
        <v>640</v>
      </c>
    </row>
    <row r="145" spans="1:21" x14ac:dyDescent="0.25">
      <c r="A145" t="s">
        <v>428</v>
      </c>
      <c r="B145">
        <v>2025</v>
      </c>
      <c r="C145" t="s">
        <v>481</v>
      </c>
      <c r="D145" t="s">
        <v>447</v>
      </c>
      <c r="E145" t="s">
        <v>167</v>
      </c>
      <c r="F145" t="s">
        <v>485</v>
      </c>
      <c r="G145" s="97">
        <v>0.67</v>
      </c>
      <c r="H145" s="98">
        <v>0.73699999999999999</v>
      </c>
      <c r="I145" s="98">
        <v>5.2999999999999999E-2</v>
      </c>
      <c r="J145" s="99">
        <v>-1.3</v>
      </c>
      <c r="K145" s="97">
        <v>0.56999999999999995</v>
      </c>
      <c r="L145" s="97">
        <v>0.9</v>
      </c>
      <c r="M145" t="s">
        <v>467</v>
      </c>
      <c r="N145" t="s">
        <v>495</v>
      </c>
      <c r="O145" t="s">
        <v>473</v>
      </c>
      <c r="P145" s="97">
        <v>-9.0909090909090846</v>
      </c>
      <c r="Q145" s="97">
        <v>9.0909090909090846</v>
      </c>
      <c r="R145" s="93"/>
      <c r="T145" t="s">
        <v>390</v>
      </c>
      <c r="U145" t="s">
        <v>641</v>
      </c>
    </row>
    <row r="146" spans="1:21" x14ac:dyDescent="0.25">
      <c r="A146" t="s">
        <v>428</v>
      </c>
      <c r="B146">
        <v>2025</v>
      </c>
      <c r="C146" t="s">
        <v>481</v>
      </c>
      <c r="D146" t="s">
        <v>447</v>
      </c>
      <c r="E146" t="s">
        <v>167</v>
      </c>
      <c r="F146" t="s">
        <v>486</v>
      </c>
      <c r="G146" s="97">
        <v>0.28000000000000003</v>
      </c>
      <c r="H146" s="98">
        <v>0.30199999999999999</v>
      </c>
      <c r="I146" s="98">
        <v>2.5000000000000001E-2</v>
      </c>
      <c r="J146" s="99">
        <v>-0.9</v>
      </c>
      <c r="K146" s="97">
        <v>0.22</v>
      </c>
      <c r="L146" s="97">
        <v>0.38</v>
      </c>
      <c r="M146" t="s">
        <v>467</v>
      </c>
      <c r="N146" t="s">
        <v>495</v>
      </c>
      <c r="O146" t="s">
        <v>473</v>
      </c>
      <c r="P146" s="97">
        <v>-7.2847682119205182</v>
      </c>
      <c r="Q146" s="97">
        <v>7.2847682119205182</v>
      </c>
      <c r="R146" s="93"/>
      <c r="T146" t="s">
        <v>390</v>
      </c>
      <c r="U146" t="s">
        <v>642</v>
      </c>
    </row>
    <row r="147" spans="1:21" x14ac:dyDescent="0.25">
      <c r="A147" t="s">
        <v>428</v>
      </c>
      <c r="B147">
        <v>2025</v>
      </c>
      <c r="C147" t="s">
        <v>481</v>
      </c>
      <c r="D147" t="s">
        <v>448</v>
      </c>
      <c r="E147" t="s">
        <v>154</v>
      </c>
      <c r="F147" t="s">
        <v>482</v>
      </c>
      <c r="G147" s="97">
        <v>17.8</v>
      </c>
      <c r="H147" s="98">
        <v>17.61</v>
      </c>
      <c r="I147" s="98">
        <v>0.28000000000000003</v>
      </c>
      <c r="J147" s="99">
        <v>0.7</v>
      </c>
      <c r="K147" s="97">
        <v>16.899999999999999</v>
      </c>
      <c r="L147" s="97">
        <v>18.32</v>
      </c>
      <c r="M147" t="s">
        <v>467</v>
      </c>
      <c r="N147" t="s">
        <v>495</v>
      </c>
      <c r="O147" t="s">
        <v>468</v>
      </c>
      <c r="P147" s="97">
        <v>1.0789324247586671</v>
      </c>
      <c r="Q147" s="97">
        <v>1.0789324247586671</v>
      </c>
      <c r="R147" s="93"/>
      <c r="T147" t="s">
        <v>390</v>
      </c>
      <c r="U147" t="s">
        <v>643</v>
      </c>
    </row>
    <row r="148" spans="1:21" x14ac:dyDescent="0.25">
      <c r="A148" t="s">
        <v>428</v>
      </c>
      <c r="B148">
        <v>2025</v>
      </c>
      <c r="C148" t="s">
        <v>481</v>
      </c>
      <c r="D148" t="s">
        <v>448</v>
      </c>
      <c r="E148" t="s">
        <v>154</v>
      </c>
      <c r="F148" t="s">
        <v>483</v>
      </c>
      <c r="G148" s="97">
        <v>16.7</v>
      </c>
      <c r="H148" s="98">
        <v>16.510000000000002</v>
      </c>
      <c r="I148" s="98">
        <v>0.27500000000000002</v>
      </c>
      <c r="J148" s="99">
        <v>0.7</v>
      </c>
      <c r="K148" s="97">
        <v>15.84</v>
      </c>
      <c r="L148" s="97">
        <v>17.18</v>
      </c>
      <c r="M148" t="s">
        <v>467</v>
      </c>
      <c r="N148" t="s">
        <v>495</v>
      </c>
      <c r="O148" t="s">
        <v>468</v>
      </c>
      <c r="P148" s="97">
        <v>1.1508176862507431</v>
      </c>
      <c r="Q148" s="97">
        <v>1.1508176862507431</v>
      </c>
      <c r="R148" s="93"/>
      <c r="T148" t="s">
        <v>390</v>
      </c>
      <c r="U148" t="s">
        <v>644</v>
      </c>
    </row>
    <row r="149" spans="1:21" x14ac:dyDescent="0.25">
      <c r="A149" t="s">
        <v>428</v>
      </c>
      <c r="B149">
        <v>2025</v>
      </c>
      <c r="C149" t="s">
        <v>481</v>
      </c>
      <c r="D149" t="s">
        <v>448</v>
      </c>
      <c r="E149" t="s">
        <v>154</v>
      </c>
      <c r="F149" t="s">
        <v>484</v>
      </c>
      <c r="G149" s="97">
        <v>47.9</v>
      </c>
      <c r="H149" s="98">
        <v>46.999000000000002</v>
      </c>
      <c r="I149" s="98">
        <v>0.64</v>
      </c>
      <c r="J149" s="99">
        <v>1.4</v>
      </c>
      <c r="K149" s="97">
        <v>45.11</v>
      </c>
      <c r="L149" s="97">
        <v>48.88</v>
      </c>
      <c r="M149" t="s">
        <v>467</v>
      </c>
      <c r="N149" t="s">
        <v>495</v>
      </c>
      <c r="O149" t="s">
        <v>468</v>
      </c>
      <c r="P149" s="97">
        <v>1.9170620651503143</v>
      </c>
      <c r="Q149" s="97">
        <v>1.9170620651503143</v>
      </c>
      <c r="R149" s="93"/>
      <c r="T149" t="s">
        <v>390</v>
      </c>
      <c r="U149" t="s">
        <v>645</v>
      </c>
    </row>
    <row r="150" spans="1:21" x14ac:dyDescent="0.25">
      <c r="A150" t="s">
        <v>428</v>
      </c>
      <c r="B150">
        <v>2025</v>
      </c>
      <c r="C150" t="s">
        <v>481</v>
      </c>
      <c r="D150" t="s">
        <v>448</v>
      </c>
      <c r="E150" t="s">
        <v>154</v>
      </c>
      <c r="F150" t="s">
        <v>485</v>
      </c>
      <c r="G150" s="97">
        <v>37.4</v>
      </c>
      <c r="H150" s="98">
        <v>36.682000000000002</v>
      </c>
      <c r="I150" s="98">
        <v>0.50800000000000001</v>
      </c>
      <c r="J150" s="99">
        <v>1.4</v>
      </c>
      <c r="K150" s="97">
        <v>35.21</v>
      </c>
      <c r="L150" s="97">
        <v>38.15</v>
      </c>
      <c r="M150" t="s">
        <v>467</v>
      </c>
      <c r="N150" t="s">
        <v>495</v>
      </c>
      <c r="O150" t="s">
        <v>468</v>
      </c>
      <c r="P150" s="97">
        <v>1.9573632844446771</v>
      </c>
      <c r="Q150" s="97">
        <v>1.9573632844446771</v>
      </c>
      <c r="R150" s="93"/>
      <c r="T150" t="s">
        <v>390</v>
      </c>
      <c r="U150" t="s">
        <v>646</v>
      </c>
    </row>
    <row r="151" spans="1:21" x14ac:dyDescent="0.25">
      <c r="A151" t="s">
        <v>428</v>
      </c>
      <c r="B151">
        <v>2025</v>
      </c>
      <c r="C151" t="s">
        <v>481</v>
      </c>
      <c r="D151" t="s">
        <v>448</v>
      </c>
      <c r="E151" t="s">
        <v>154</v>
      </c>
      <c r="F151" t="s">
        <v>486</v>
      </c>
      <c r="G151" s="97">
        <v>44.5</v>
      </c>
      <c r="H151" s="98">
        <v>43.874000000000002</v>
      </c>
      <c r="I151" s="98">
        <v>0.59399999999999997</v>
      </c>
      <c r="J151" s="99">
        <v>1.1000000000000001</v>
      </c>
      <c r="K151" s="97">
        <v>42.11</v>
      </c>
      <c r="L151" s="97">
        <v>45.63</v>
      </c>
      <c r="M151" t="s">
        <v>467</v>
      </c>
      <c r="N151" t="s">
        <v>495</v>
      </c>
      <c r="O151" t="s">
        <v>468</v>
      </c>
      <c r="P151" s="97">
        <v>1.4268131467383818</v>
      </c>
      <c r="Q151" s="97">
        <v>1.4268131467383818</v>
      </c>
      <c r="R151" s="93"/>
      <c r="T151" t="s">
        <v>390</v>
      </c>
      <c r="U151" t="s">
        <v>647</v>
      </c>
    </row>
    <row r="152" spans="1:21" x14ac:dyDescent="0.25">
      <c r="A152" t="s">
        <v>428</v>
      </c>
      <c r="B152">
        <v>2025</v>
      </c>
      <c r="C152" t="s">
        <v>481</v>
      </c>
      <c r="D152" t="s">
        <v>449</v>
      </c>
      <c r="E152" t="s">
        <v>153</v>
      </c>
      <c r="F152" t="s">
        <v>482</v>
      </c>
      <c r="G152" s="97">
        <v>6.2</v>
      </c>
      <c r="H152" s="98">
        <v>6.12</v>
      </c>
      <c r="I152" s="98">
        <v>0.08</v>
      </c>
      <c r="J152" s="99">
        <v>1</v>
      </c>
      <c r="K152" s="97">
        <v>5.8</v>
      </c>
      <c r="L152" s="97">
        <v>6.4</v>
      </c>
      <c r="M152" t="s">
        <v>467</v>
      </c>
      <c r="N152" t="s">
        <v>495</v>
      </c>
      <c r="O152" t="s">
        <v>474</v>
      </c>
      <c r="P152" s="97">
        <v>1.3071895424836613</v>
      </c>
      <c r="Q152" s="97">
        <v>1.3071895424836613</v>
      </c>
      <c r="R152" s="93"/>
      <c r="T152" t="s">
        <v>390</v>
      </c>
      <c r="U152" t="s">
        <v>648</v>
      </c>
    </row>
    <row r="153" spans="1:21" x14ac:dyDescent="0.25">
      <c r="A153" t="s">
        <v>428</v>
      </c>
      <c r="B153">
        <v>2025</v>
      </c>
      <c r="C153" t="s">
        <v>481</v>
      </c>
      <c r="D153" t="s">
        <v>449</v>
      </c>
      <c r="E153" t="s">
        <v>153</v>
      </c>
      <c r="F153" t="s">
        <v>483</v>
      </c>
      <c r="G153" s="97">
        <v>5.5</v>
      </c>
      <c r="H153" s="98">
        <v>5.51</v>
      </c>
      <c r="I153" s="98">
        <v>7.0000000000000007E-2</v>
      </c>
      <c r="J153" s="99">
        <v>-0.2</v>
      </c>
      <c r="K153" s="97">
        <v>5.2</v>
      </c>
      <c r="L153" s="97">
        <v>5.8</v>
      </c>
      <c r="M153" t="s">
        <v>467</v>
      </c>
      <c r="N153" t="s">
        <v>495</v>
      </c>
      <c r="O153" t="s">
        <v>474</v>
      </c>
      <c r="P153" s="97">
        <v>-0.1814882032667838</v>
      </c>
      <c r="Q153" s="97">
        <v>0.1814882032667838</v>
      </c>
      <c r="R153" s="93"/>
      <c r="T153" t="s">
        <v>390</v>
      </c>
      <c r="U153" t="s">
        <v>649</v>
      </c>
    </row>
    <row r="154" spans="1:21" x14ac:dyDescent="0.25">
      <c r="A154" t="s">
        <v>428</v>
      </c>
      <c r="B154">
        <v>2025</v>
      </c>
      <c r="C154" t="s">
        <v>481</v>
      </c>
      <c r="D154" t="s">
        <v>449</v>
      </c>
      <c r="E154" t="s">
        <v>153</v>
      </c>
      <c r="F154" t="s">
        <v>484</v>
      </c>
      <c r="G154" s="97">
        <v>16.5</v>
      </c>
      <c r="H154" s="98">
        <v>16.3</v>
      </c>
      <c r="I154" s="98">
        <v>0.15</v>
      </c>
      <c r="J154" s="99">
        <v>1.3</v>
      </c>
      <c r="K154" s="97">
        <v>15.6</v>
      </c>
      <c r="L154" s="97">
        <v>17</v>
      </c>
      <c r="M154" t="s">
        <v>467</v>
      </c>
      <c r="N154" t="s">
        <v>495</v>
      </c>
      <c r="O154" t="s">
        <v>474</v>
      </c>
      <c r="P154" s="97">
        <v>1.2269938650306704</v>
      </c>
      <c r="Q154" s="97">
        <v>1.2269938650306704</v>
      </c>
      <c r="R154" s="93"/>
      <c r="T154" t="s">
        <v>390</v>
      </c>
      <c r="U154" t="s">
        <v>650</v>
      </c>
    </row>
    <row r="155" spans="1:21" x14ac:dyDescent="0.25">
      <c r="A155" t="s">
        <v>428</v>
      </c>
      <c r="B155">
        <v>2025</v>
      </c>
      <c r="C155" t="s">
        <v>481</v>
      </c>
      <c r="D155" t="s">
        <v>449</v>
      </c>
      <c r="E155" t="s">
        <v>153</v>
      </c>
      <c r="F155" t="s">
        <v>485</v>
      </c>
      <c r="G155" s="97">
        <v>12.8</v>
      </c>
      <c r="H155" s="98">
        <v>12.68</v>
      </c>
      <c r="I155" s="98">
        <v>0.12</v>
      </c>
      <c r="J155" s="99">
        <v>1</v>
      </c>
      <c r="K155" s="97">
        <v>12.1</v>
      </c>
      <c r="L155" s="97">
        <v>13.2</v>
      </c>
      <c r="M155" t="s">
        <v>467</v>
      </c>
      <c r="N155" t="s">
        <v>495</v>
      </c>
      <c r="O155" t="s">
        <v>474</v>
      </c>
      <c r="P155" s="97">
        <v>0.94637223974764184</v>
      </c>
      <c r="Q155" s="97">
        <v>0.94637223974764184</v>
      </c>
      <c r="R155" s="93"/>
      <c r="T155" t="s">
        <v>390</v>
      </c>
      <c r="U155" t="s">
        <v>651</v>
      </c>
    </row>
    <row r="156" spans="1:21" x14ac:dyDescent="0.25">
      <c r="A156" t="s">
        <v>428</v>
      </c>
      <c r="B156">
        <v>2025</v>
      </c>
      <c r="C156" t="s">
        <v>481</v>
      </c>
      <c r="D156" t="s">
        <v>449</v>
      </c>
      <c r="E156" t="s">
        <v>153</v>
      </c>
      <c r="F156" t="s">
        <v>486</v>
      </c>
      <c r="G156" s="97">
        <v>15.5</v>
      </c>
      <c r="H156" s="98">
        <v>15.21</v>
      </c>
      <c r="I156" s="98">
        <v>0.14000000000000001</v>
      </c>
      <c r="J156" s="99">
        <v>2.1</v>
      </c>
      <c r="K156" s="97">
        <v>14.5</v>
      </c>
      <c r="L156" s="97">
        <v>15.9</v>
      </c>
      <c r="M156" t="s">
        <v>467</v>
      </c>
      <c r="N156" t="s">
        <v>495</v>
      </c>
      <c r="O156" t="s">
        <v>474</v>
      </c>
      <c r="P156" s="97">
        <v>1.906640368178824</v>
      </c>
      <c r="Q156" s="97">
        <v>1.906640368178824</v>
      </c>
      <c r="R156" s="93"/>
      <c r="T156" t="s">
        <v>390</v>
      </c>
      <c r="U156" t="s">
        <v>652</v>
      </c>
    </row>
    <row r="157" spans="1:21" x14ac:dyDescent="0.25">
      <c r="A157" t="s">
        <v>428</v>
      </c>
      <c r="B157">
        <v>2025</v>
      </c>
      <c r="C157" t="s">
        <v>481</v>
      </c>
      <c r="D157" t="s">
        <v>450</v>
      </c>
      <c r="E157" t="s">
        <v>169</v>
      </c>
      <c r="F157" t="s">
        <v>482</v>
      </c>
      <c r="G157" s="97">
        <v>11.3</v>
      </c>
      <c r="H157" s="98">
        <v>11.37</v>
      </c>
      <c r="I157" s="98">
        <v>0.34</v>
      </c>
      <c r="J157" s="99">
        <v>-0.2</v>
      </c>
      <c r="K157" s="97"/>
      <c r="L157" s="97"/>
      <c r="M157" t="s">
        <v>475</v>
      </c>
      <c r="N157" t="s">
        <v>526</v>
      </c>
      <c r="O157" t="s">
        <v>468</v>
      </c>
      <c r="P157" s="97">
        <v>-0.61565523306946801</v>
      </c>
      <c r="Q157" s="97">
        <v>0.61565523306946801</v>
      </c>
      <c r="R157" s="93"/>
      <c r="T157" t="s">
        <v>390</v>
      </c>
      <c r="U157" t="s">
        <v>653</v>
      </c>
    </row>
    <row r="158" spans="1:21" x14ac:dyDescent="0.25">
      <c r="A158" t="s">
        <v>428</v>
      </c>
      <c r="B158">
        <v>2025</v>
      </c>
      <c r="C158" t="s">
        <v>481</v>
      </c>
      <c r="D158" t="s">
        <v>450</v>
      </c>
      <c r="E158" t="s">
        <v>169</v>
      </c>
      <c r="F158" t="s">
        <v>483</v>
      </c>
      <c r="G158" s="97">
        <v>10.3</v>
      </c>
      <c r="H158" s="98">
        <v>10.39</v>
      </c>
      <c r="I158" s="98">
        <v>0.37</v>
      </c>
      <c r="J158" s="99">
        <v>-0.2</v>
      </c>
      <c r="K158" s="97"/>
      <c r="L158" s="97"/>
      <c r="M158" t="s">
        <v>475</v>
      </c>
      <c r="N158" t="s">
        <v>526</v>
      </c>
      <c r="O158" t="s">
        <v>468</v>
      </c>
      <c r="P158" s="97">
        <v>-0.86621751684311699</v>
      </c>
      <c r="Q158" s="97">
        <v>0.86621751684311699</v>
      </c>
      <c r="R158" s="93"/>
      <c r="T158" t="s">
        <v>390</v>
      </c>
      <c r="U158" t="s">
        <v>654</v>
      </c>
    </row>
    <row r="159" spans="1:21" x14ac:dyDescent="0.25">
      <c r="A159" t="s">
        <v>428</v>
      </c>
      <c r="B159">
        <v>2025</v>
      </c>
      <c r="C159" t="s">
        <v>481</v>
      </c>
      <c r="D159" t="s">
        <v>450</v>
      </c>
      <c r="E159" t="s">
        <v>169</v>
      </c>
      <c r="F159" t="s">
        <v>484</v>
      </c>
      <c r="G159" s="97">
        <v>12</v>
      </c>
      <c r="H159" s="98">
        <v>12.22</v>
      </c>
      <c r="I159" s="98">
        <v>0.35</v>
      </c>
      <c r="J159" s="99">
        <v>-0.6</v>
      </c>
      <c r="K159" s="97"/>
      <c r="L159" s="97"/>
      <c r="M159" t="s">
        <v>475</v>
      </c>
      <c r="N159" t="s">
        <v>526</v>
      </c>
      <c r="O159" t="s">
        <v>468</v>
      </c>
      <c r="P159" s="97">
        <v>-1.8003273322422311</v>
      </c>
      <c r="Q159" s="97">
        <v>1.8003273322422311</v>
      </c>
      <c r="R159" s="93"/>
      <c r="T159" t="s">
        <v>390</v>
      </c>
      <c r="U159" t="s">
        <v>655</v>
      </c>
    </row>
    <row r="160" spans="1:21" x14ac:dyDescent="0.25">
      <c r="A160" t="s">
        <v>428</v>
      </c>
      <c r="B160">
        <v>2025</v>
      </c>
      <c r="C160" t="s">
        <v>481</v>
      </c>
      <c r="D160" t="s">
        <v>450</v>
      </c>
      <c r="E160" t="s">
        <v>169</v>
      </c>
      <c r="F160" t="s">
        <v>485</v>
      </c>
      <c r="G160" s="97">
        <v>11.3</v>
      </c>
      <c r="H160" s="98">
        <v>11.3</v>
      </c>
      <c r="I160" s="98">
        <v>0.34</v>
      </c>
      <c r="J160" s="99">
        <v>0</v>
      </c>
      <c r="K160" s="97"/>
      <c r="L160" s="97"/>
      <c r="M160" t="s">
        <v>475</v>
      </c>
      <c r="N160" t="s">
        <v>526</v>
      </c>
      <c r="O160" t="s">
        <v>468</v>
      </c>
      <c r="P160" s="97">
        <v>0</v>
      </c>
      <c r="Q160" s="97">
        <v>0</v>
      </c>
      <c r="R160" s="93"/>
      <c r="T160" t="s">
        <v>390</v>
      </c>
      <c r="U160" t="s">
        <v>656</v>
      </c>
    </row>
    <row r="161" spans="1:21" x14ac:dyDescent="0.25">
      <c r="A161" t="s">
        <v>428</v>
      </c>
      <c r="B161">
        <v>2025</v>
      </c>
      <c r="C161" t="s">
        <v>481</v>
      </c>
      <c r="D161" t="s">
        <v>450</v>
      </c>
      <c r="E161" t="s">
        <v>169</v>
      </c>
      <c r="F161" t="s">
        <v>486</v>
      </c>
      <c r="G161" s="97">
        <v>11.2</v>
      </c>
      <c r="H161" s="98">
        <v>11.38</v>
      </c>
      <c r="I161" s="98">
        <v>0.41</v>
      </c>
      <c r="J161" s="99">
        <v>-0.4</v>
      </c>
      <c r="K161" s="97"/>
      <c r="L161" s="97"/>
      <c r="M161" t="s">
        <v>475</v>
      </c>
      <c r="N161" t="s">
        <v>526</v>
      </c>
      <c r="O161" t="s">
        <v>468</v>
      </c>
      <c r="P161" s="97">
        <v>-1.5817223198594152</v>
      </c>
      <c r="Q161" s="97">
        <v>1.5817223198594152</v>
      </c>
      <c r="R161" s="93"/>
      <c r="T161" t="s">
        <v>390</v>
      </c>
      <c r="U161" t="s">
        <v>657</v>
      </c>
    </row>
    <row r="162" spans="1:21" x14ac:dyDescent="0.25">
      <c r="A162" t="s">
        <v>428</v>
      </c>
      <c r="B162">
        <v>2025</v>
      </c>
      <c r="C162" t="s">
        <v>481</v>
      </c>
      <c r="D162" t="s">
        <v>451</v>
      </c>
      <c r="E162" t="s">
        <v>170</v>
      </c>
      <c r="F162" t="s">
        <v>482</v>
      </c>
      <c r="G162" s="97">
        <v>0.84</v>
      </c>
      <c r="H162" s="98">
        <v>0.871</v>
      </c>
      <c r="I162" s="98">
        <v>3.1E-2</v>
      </c>
      <c r="J162" s="99">
        <v>-1</v>
      </c>
      <c r="K162" s="97"/>
      <c r="L162" s="97"/>
      <c r="M162" t="s">
        <v>475</v>
      </c>
      <c r="N162" t="s">
        <v>526</v>
      </c>
      <c r="O162" t="s">
        <v>473</v>
      </c>
      <c r="P162" s="97">
        <v>-3.5591274397244579</v>
      </c>
      <c r="Q162" s="97">
        <v>3.5591274397244579</v>
      </c>
      <c r="R162" s="93"/>
      <c r="T162" t="s">
        <v>390</v>
      </c>
      <c r="U162" t="s">
        <v>658</v>
      </c>
    </row>
    <row r="163" spans="1:21" x14ac:dyDescent="0.25">
      <c r="A163" t="s">
        <v>428</v>
      </c>
      <c r="B163">
        <v>2025</v>
      </c>
      <c r="C163" t="s">
        <v>481</v>
      </c>
      <c r="D163" t="s">
        <v>451</v>
      </c>
      <c r="E163" t="s">
        <v>170</v>
      </c>
      <c r="F163" t="s">
        <v>483</v>
      </c>
      <c r="G163" s="97">
        <v>0.28000000000000003</v>
      </c>
      <c r="H163" s="98">
        <v>0.29399999999999998</v>
      </c>
      <c r="I163" s="98">
        <v>1.2999999999999999E-2</v>
      </c>
      <c r="J163" s="99">
        <v>-1.1000000000000001</v>
      </c>
      <c r="K163" s="97"/>
      <c r="L163" s="97"/>
      <c r="M163" t="s">
        <v>475</v>
      </c>
      <c r="N163" t="s">
        <v>526</v>
      </c>
      <c r="O163" t="s">
        <v>473</v>
      </c>
      <c r="P163" s="97">
        <v>-4.7619047619047477</v>
      </c>
      <c r="Q163" s="97">
        <v>4.7619047619047477</v>
      </c>
      <c r="R163" s="93"/>
      <c r="T163" t="s">
        <v>390</v>
      </c>
      <c r="U163" t="s">
        <v>659</v>
      </c>
    </row>
    <row r="164" spans="1:21" x14ac:dyDescent="0.25">
      <c r="A164" t="s">
        <v>428</v>
      </c>
      <c r="B164">
        <v>2025</v>
      </c>
      <c r="C164" t="s">
        <v>481</v>
      </c>
      <c r="D164" t="s">
        <v>451</v>
      </c>
      <c r="E164" t="s">
        <v>170</v>
      </c>
      <c r="F164" t="s">
        <v>484</v>
      </c>
      <c r="G164" s="97">
        <v>2.0099999999999998</v>
      </c>
      <c r="H164" s="98">
        <v>2.0590000000000002</v>
      </c>
      <c r="I164" s="98">
        <v>6.6000000000000003E-2</v>
      </c>
      <c r="J164" s="99">
        <v>-0.7</v>
      </c>
      <c r="K164" s="97"/>
      <c r="L164" s="97"/>
      <c r="M164" t="s">
        <v>475</v>
      </c>
      <c r="N164" t="s">
        <v>526</v>
      </c>
      <c r="O164" t="s">
        <v>473</v>
      </c>
      <c r="P164" s="97">
        <v>-2.3797960174842339</v>
      </c>
      <c r="Q164" s="97">
        <v>2.3797960174842339</v>
      </c>
      <c r="R164" s="93"/>
      <c r="T164" t="s">
        <v>390</v>
      </c>
      <c r="U164" t="s">
        <v>660</v>
      </c>
    </row>
    <row r="165" spans="1:21" x14ac:dyDescent="0.25">
      <c r="A165" t="s">
        <v>428</v>
      </c>
      <c r="B165">
        <v>2025</v>
      </c>
      <c r="C165" t="s">
        <v>481</v>
      </c>
      <c r="D165" t="s">
        <v>451</v>
      </c>
      <c r="E165" t="s">
        <v>170</v>
      </c>
      <c r="F165" t="s">
        <v>485</v>
      </c>
      <c r="G165" s="97">
        <v>0.76</v>
      </c>
      <c r="H165" s="98">
        <v>0.77300000000000002</v>
      </c>
      <c r="I165" s="98">
        <v>2.7E-2</v>
      </c>
      <c r="J165" s="99">
        <v>-0.5</v>
      </c>
      <c r="K165" s="97"/>
      <c r="L165" s="97"/>
      <c r="M165" t="s">
        <v>475</v>
      </c>
      <c r="N165" t="s">
        <v>526</v>
      </c>
      <c r="O165" t="s">
        <v>473</v>
      </c>
      <c r="P165" s="97">
        <v>-1.6817593790426923</v>
      </c>
      <c r="Q165" s="97">
        <v>1.6817593790426923</v>
      </c>
      <c r="R165" s="93"/>
      <c r="T165" t="s">
        <v>390</v>
      </c>
      <c r="U165" t="s">
        <v>661</v>
      </c>
    </row>
    <row r="166" spans="1:21" x14ac:dyDescent="0.25">
      <c r="A166" t="s">
        <v>428</v>
      </c>
      <c r="B166">
        <v>2025</v>
      </c>
      <c r="C166" t="s">
        <v>481</v>
      </c>
      <c r="D166" t="s">
        <v>451</v>
      </c>
      <c r="E166" t="s">
        <v>170</v>
      </c>
      <c r="F166" t="s">
        <v>486</v>
      </c>
      <c r="G166" s="97">
        <v>0.31</v>
      </c>
      <c r="H166" s="98">
        <v>0.32200000000000001</v>
      </c>
      <c r="I166" s="98">
        <v>1.4E-2</v>
      </c>
      <c r="J166" s="99">
        <v>-0.9</v>
      </c>
      <c r="K166" s="97"/>
      <c r="L166" s="97"/>
      <c r="M166" t="s">
        <v>475</v>
      </c>
      <c r="N166" t="s">
        <v>526</v>
      </c>
      <c r="O166" t="s">
        <v>473</v>
      </c>
      <c r="P166" s="97">
        <v>-3.7267080745341645</v>
      </c>
      <c r="Q166" s="97">
        <v>3.7267080745341645</v>
      </c>
      <c r="R166" s="93"/>
      <c r="T166" t="s">
        <v>390</v>
      </c>
      <c r="U166" t="s">
        <v>662</v>
      </c>
    </row>
    <row r="167" spans="1:21" x14ac:dyDescent="0.25">
      <c r="A167" t="s">
        <v>428</v>
      </c>
      <c r="B167">
        <v>2025</v>
      </c>
      <c r="C167" t="s">
        <v>481</v>
      </c>
      <c r="D167" t="s">
        <v>452</v>
      </c>
      <c r="F167" t="s">
        <v>482</v>
      </c>
      <c r="G167" s="97">
        <v>20</v>
      </c>
      <c r="H167" s="98">
        <v>20.010000000000002</v>
      </c>
      <c r="I167" s="98">
        <v>0.79</v>
      </c>
      <c r="J167" s="99">
        <v>0</v>
      </c>
      <c r="K167" s="97"/>
      <c r="L167" s="97"/>
      <c r="M167" t="s">
        <v>475</v>
      </c>
      <c r="N167" t="s">
        <v>526</v>
      </c>
      <c r="O167" t="s">
        <v>468</v>
      </c>
      <c r="P167" s="97">
        <v>-4.9975012493760927E-2</v>
      </c>
      <c r="Q167" s="97">
        <v>4.9975012493760927E-2</v>
      </c>
      <c r="R167" s="93"/>
      <c r="T167" t="s">
        <v>390</v>
      </c>
      <c r="U167" t="s">
        <v>663</v>
      </c>
    </row>
    <row r="168" spans="1:21" x14ac:dyDescent="0.25">
      <c r="A168" t="s">
        <v>428</v>
      </c>
      <c r="B168">
        <v>2025</v>
      </c>
      <c r="C168" t="s">
        <v>481</v>
      </c>
      <c r="D168" t="s">
        <v>452</v>
      </c>
      <c r="F168" t="s">
        <v>483</v>
      </c>
      <c r="G168" s="97">
        <v>20</v>
      </c>
      <c r="H168" s="98">
        <v>20</v>
      </c>
      <c r="I168" s="98">
        <v>0.56999999999999995</v>
      </c>
      <c r="J168" s="99">
        <v>0</v>
      </c>
      <c r="K168" s="97"/>
      <c r="L168" s="97"/>
      <c r="M168" t="s">
        <v>475</v>
      </c>
      <c r="N168" t="s">
        <v>526</v>
      </c>
      <c r="O168" t="s">
        <v>468</v>
      </c>
      <c r="P168" s="97">
        <v>0</v>
      </c>
      <c r="Q168" s="97">
        <v>0</v>
      </c>
      <c r="R168" s="93"/>
      <c r="T168" t="s">
        <v>390</v>
      </c>
      <c r="U168" t="s">
        <v>664</v>
      </c>
    </row>
    <row r="169" spans="1:21" x14ac:dyDescent="0.25">
      <c r="A169" t="s">
        <v>428</v>
      </c>
      <c r="B169">
        <v>2025</v>
      </c>
      <c r="C169" t="s">
        <v>481</v>
      </c>
      <c r="D169" t="s">
        <v>452</v>
      </c>
      <c r="F169" t="s">
        <v>484</v>
      </c>
      <c r="G169" s="97">
        <v>19</v>
      </c>
      <c r="H169" s="98">
        <v>20.02</v>
      </c>
      <c r="I169" s="98">
        <v>0.68</v>
      </c>
      <c r="J169" s="99">
        <v>-1.5</v>
      </c>
      <c r="K169" s="97"/>
      <c r="L169" s="97"/>
      <c r="M169" t="s">
        <v>475</v>
      </c>
      <c r="N169" t="s">
        <v>526</v>
      </c>
      <c r="O169" t="s">
        <v>468</v>
      </c>
      <c r="P169" s="97">
        <v>-5.0949050949050934</v>
      </c>
      <c r="Q169" s="97">
        <v>5.0949050949050934</v>
      </c>
      <c r="R169" s="93"/>
      <c r="T169" t="s">
        <v>390</v>
      </c>
      <c r="U169" t="s">
        <v>665</v>
      </c>
    </row>
    <row r="170" spans="1:21" x14ac:dyDescent="0.25">
      <c r="A170" t="s">
        <v>428</v>
      </c>
      <c r="B170">
        <v>2025</v>
      </c>
      <c r="C170" t="s">
        <v>481</v>
      </c>
      <c r="D170" t="s">
        <v>452</v>
      </c>
      <c r="F170" t="s">
        <v>485</v>
      </c>
      <c r="G170" s="97">
        <v>20</v>
      </c>
      <c r="H170" s="98">
        <v>20.02</v>
      </c>
      <c r="I170" s="98">
        <v>0.64</v>
      </c>
      <c r="J170" s="99">
        <v>0</v>
      </c>
      <c r="K170" s="97"/>
      <c r="L170" s="97"/>
      <c r="M170" t="s">
        <v>475</v>
      </c>
      <c r="N170" t="s">
        <v>526</v>
      </c>
      <c r="O170" t="s">
        <v>468</v>
      </c>
      <c r="P170" s="97">
        <v>-9.990009990009778E-2</v>
      </c>
      <c r="Q170" s="97">
        <v>9.990009990009778E-2</v>
      </c>
      <c r="R170" s="93"/>
      <c r="T170" t="s">
        <v>390</v>
      </c>
      <c r="U170" t="s">
        <v>666</v>
      </c>
    </row>
    <row r="171" spans="1:21" x14ac:dyDescent="0.25">
      <c r="A171" t="s">
        <v>428</v>
      </c>
      <c r="B171">
        <v>2025</v>
      </c>
      <c r="C171" t="s">
        <v>481</v>
      </c>
      <c r="D171" t="s">
        <v>452</v>
      </c>
      <c r="F171" t="s">
        <v>486</v>
      </c>
      <c r="G171" s="97">
        <v>20.3</v>
      </c>
      <c r="H171" s="98">
        <v>20.010000000000002</v>
      </c>
      <c r="I171" s="98">
        <v>0.63</v>
      </c>
      <c r="J171" s="99">
        <v>0.5</v>
      </c>
      <c r="K171" s="97"/>
      <c r="L171" s="97"/>
      <c r="M171" t="s">
        <v>475</v>
      </c>
      <c r="N171" t="s">
        <v>526</v>
      </c>
      <c r="O171" t="s">
        <v>468</v>
      </c>
      <c r="P171" s="97">
        <v>1.4492753623188364</v>
      </c>
      <c r="Q171" s="97">
        <v>1.4492753623188364</v>
      </c>
      <c r="R171" s="93"/>
      <c r="T171" t="s">
        <v>390</v>
      </c>
      <c r="U171" t="s">
        <v>667</v>
      </c>
    </row>
    <row r="172" spans="1:21" x14ac:dyDescent="0.25">
      <c r="A172" t="s">
        <v>428</v>
      </c>
      <c r="B172">
        <v>2025</v>
      </c>
      <c r="C172" t="s">
        <v>481</v>
      </c>
      <c r="D172" t="s">
        <v>453</v>
      </c>
      <c r="E172" t="s">
        <v>160</v>
      </c>
      <c r="F172" t="s">
        <v>482</v>
      </c>
      <c r="G172" s="97">
        <v>28.5</v>
      </c>
      <c r="H172" s="98">
        <v>28.6</v>
      </c>
      <c r="I172" s="98">
        <v>1.18</v>
      </c>
      <c r="J172" s="99">
        <v>-0.1</v>
      </c>
      <c r="K172" s="97">
        <v>25</v>
      </c>
      <c r="L172" s="97">
        <v>32.200000000000003</v>
      </c>
      <c r="M172" t="s">
        <v>467</v>
      </c>
      <c r="N172" t="s">
        <v>495</v>
      </c>
      <c r="O172" t="s">
        <v>468</v>
      </c>
      <c r="P172" s="97">
        <v>-0.34965034965035457</v>
      </c>
      <c r="Q172" s="97">
        <v>0.34965034965035457</v>
      </c>
      <c r="R172" s="93"/>
      <c r="T172" t="s">
        <v>390</v>
      </c>
      <c r="U172" t="s">
        <v>668</v>
      </c>
    </row>
    <row r="173" spans="1:21" x14ac:dyDescent="0.25">
      <c r="A173" t="s">
        <v>428</v>
      </c>
      <c r="B173">
        <v>2025</v>
      </c>
      <c r="C173" t="s">
        <v>481</v>
      </c>
      <c r="D173" t="s">
        <v>453</v>
      </c>
      <c r="E173" t="s">
        <v>160</v>
      </c>
      <c r="F173" t="s">
        <v>483</v>
      </c>
      <c r="G173" s="97">
        <v>31.3</v>
      </c>
      <c r="H173" s="98">
        <v>32.020000000000003</v>
      </c>
      <c r="I173" s="98">
        <v>1.31</v>
      </c>
      <c r="J173" s="99">
        <v>-0.5</v>
      </c>
      <c r="K173" s="97">
        <v>28</v>
      </c>
      <c r="L173" s="97">
        <v>36</v>
      </c>
      <c r="M173" t="s">
        <v>467</v>
      </c>
      <c r="N173" t="s">
        <v>495</v>
      </c>
      <c r="O173" t="s">
        <v>468</v>
      </c>
      <c r="P173" s="97">
        <v>-2.2485946283572842</v>
      </c>
      <c r="Q173" s="97">
        <v>2.2485946283572842</v>
      </c>
      <c r="R173" s="93"/>
      <c r="T173" t="s">
        <v>390</v>
      </c>
      <c r="U173" t="s">
        <v>669</v>
      </c>
    </row>
    <row r="174" spans="1:21" x14ac:dyDescent="0.25">
      <c r="A174" t="s">
        <v>428</v>
      </c>
      <c r="B174">
        <v>2025</v>
      </c>
      <c r="C174" t="s">
        <v>481</v>
      </c>
      <c r="D174" t="s">
        <v>453</v>
      </c>
      <c r="E174" t="s">
        <v>160</v>
      </c>
      <c r="F174" t="s">
        <v>484</v>
      </c>
      <c r="G174" s="97">
        <v>22.8</v>
      </c>
      <c r="H174" s="98">
        <v>23.93</v>
      </c>
      <c r="I174" s="98">
        <v>0.88</v>
      </c>
      <c r="J174" s="99">
        <v>-1.3</v>
      </c>
      <c r="K174" s="97">
        <v>21.2</v>
      </c>
      <c r="L174" s="97">
        <v>26.6</v>
      </c>
      <c r="M174" t="s">
        <v>467</v>
      </c>
      <c r="N174" t="s">
        <v>495</v>
      </c>
      <c r="O174" t="s">
        <v>468</v>
      </c>
      <c r="P174" s="97">
        <v>-4.7221061429168367</v>
      </c>
      <c r="Q174" s="97">
        <v>4.7221061429168367</v>
      </c>
      <c r="R174" s="93"/>
      <c r="T174" t="s">
        <v>390</v>
      </c>
      <c r="U174" t="s">
        <v>670</v>
      </c>
    </row>
    <row r="175" spans="1:21" x14ac:dyDescent="0.25">
      <c r="A175" t="s">
        <v>428</v>
      </c>
      <c r="B175">
        <v>2025</v>
      </c>
      <c r="C175" t="s">
        <v>481</v>
      </c>
      <c r="D175" t="s">
        <v>453</v>
      </c>
      <c r="E175" t="s">
        <v>160</v>
      </c>
      <c r="F175" t="s">
        <v>485</v>
      </c>
      <c r="G175" s="97">
        <v>27.7</v>
      </c>
      <c r="H175" s="98">
        <v>27.82</v>
      </c>
      <c r="I175" s="98">
        <v>1.1200000000000001</v>
      </c>
      <c r="J175" s="99">
        <v>-0.4</v>
      </c>
      <c r="K175" s="97">
        <v>24.4</v>
      </c>
      <c r="L175" s="97">
        <v>31.2</v>
      </c>
      <c r="M175" t="s">
        <v>467</v>
      </c>
      <c r="N175" t="s">
        <v>495</v>
      </c>
      <c r="O175" t="s">
        <v>468</v>
      </c>
      <c r="P175" s="97">
        <v>-0.43134435657800496</v>
      </c>
      <c r="Q175" s="97">
        <v>0.43134435657800496</v>
      </c>
      <c r="R175" s="93"/>
      <c r="T175" t="s">
        <v>390</v>
      </c>
      <c r="U175" t="s">
        <v>671</v>
      </c>
    </row>
    <row r="176" spans="1:21" x14ac:dyDescent="0.25">
      <c r="A176" t="s">
        <v>428</v>
      </c>
      <c r="B176">
        <v>2025</v>
      </c>
      <c r="C176" t="s">
        <v>481</v>
      </c>
      <c r="D176" t="s">
        <v>453</v>
      </c>
      <c r="E176" t="s">
        <v>160</v>
      </c>
      <c r="F176" t="s">
        <v>486</v>
      </c>
      <c r="G176" s="97">
        <v>29.5</v>
      </c>
      <c r="H176" s="98">
        <v>28.7</v>
      </c>
      <c r="I176" s="98">
        <v>1.36</v>
      </c>
      <c r="J176" s="99">
        <v>0.6</v>
      </c>
      <c r="K176" s="97">
        <v>24.6</v>
      </c>
      <c r="L176" s="97">
        <v>32.799999999999997</v>
      </c>
      <c r="M176" t="s">
        <v>467</v>
      </c>
      <c r="N176" t="s">
        <v>495</v>
      </c>
      <c r="O176" t="s">
        <v>468</v>
      </c>
      <c r="P176" s="97">
        <v>2.7874564459930338</v>
      </c>
      <c r="Q176" s="97">
        <v>2.7874564459930338</v>
      </c>
      <c r="R176" s="93"/>
      <c r="T176" t="s">
        <v>390</v>
      </c>
      <c r="U176" t="s">
        <v>672</v>
      </c>
    </row>
    <row r="177" spans="1:21" x14ac:dyDescent="0.25">
      <c r="A177" t="s">
        <v>428</v>
      </c>
      <c r="B177">
        <v>2025</v>
      </c>
      <c r="C177" t="s">
        <v>481</v>
      </c>
      <c r="D177" t="s">
        <v>454</v>
      </c>
      <c r="E177" t="s">
        <v>165</v>
      </c>
      <c r="F177" t="s">
        <v>482</v>
      </c>
      <c r="G177" s="97">
        <v>2.12</v>
      </c>
      <c r="H177" s="98">
        <v>2.1909999999999998</v>
      </c>
      <c r="I177" s="98">
        <v>9.9000000000000005E-2</v>
      </c>
      <c r="J177" s="99">
        <v>-0.7</v>
      </c>
      <c r="K177" s="97">
        <v>1.89</v>
      </c>
      <c r="L177" s="97">
        <v>2.4900000000000002</v>
      </c>
      <c r="M177" t="s">
        <v>467</v>
      </c>
      <c r="N177" t="s">
        <v>495</v>
      </c>
      <c r="O177" t="s">
        <v>473</v>
      </c>
      <c r="P177" s="97">
        <v>-3.2405294386124939</v>
      </c>
      <c r="Q177" s="97">
        <v>3.2405294386124939</v>
      </c>
      <c r="R177" s="93"/>
      <c r="T177" t="s">
        <v>390</v>
      </c>
      <c r="U177" t="s">
        <v>673</v>
      </c>
    </row>
    <row r="178" spans="1:21" x14ac:dyDescent="0.25">
      <c r="A178" t="s">
        <v>428</v>
      </c>
      <c r="B178">
        <v>2025</v>
      </c>
      <c r="C178" t="s">
        <v>481</v>
      </c>
      <c r="D178" t="s">
        <v>454</v>
      </c>
      <c r="E178" t="s">
        <v>165</v>
      </c>
      <c r="F178" t="s">
        <v>483</v>
      </c>
      <c r="G178" s="97">
        <v>0.85</v>
      </c>
      <c r="H178" s="98">
        <v>0.90500000000000003</v>
      </c>
      <c r="I178" s="98">
        <v>4.3999999999999997E-2</v>
      </c>
      <c r="J178" s="99">
        <v>-1.3</v>
      </c>
      <c r="K178" s="97">
        <v>0.77</v>
      </c>
      <c r="L178" s="97">
        <v>1.04</v>
      </c>
      <c r="M178" t="s">
        <v>467</v>
      </c>
      <c r="N178" t="s">
        <v>495</v>
      </c>
      <c r="O178" t="s">
        <v>473</v>
      </c>
      <c r="P178" s="97">
        <v>-6.0773480662983479</v>
      </c>
      <c r="Q178" s="97">
        <v>6.0773480662983479</v>
      </c>
      <c r="R178" s="93"/>
      <c r="T178" t="s">
        <v>390</v>
      </c>
      <c r="U178" t="s">
        <v>674</v>
      </c>
    </row>
    <row r="179" spans="1:21" x14ac:dyDescent="0.25">
      <c r="A179" t="s">
        <v>428</v>
      </c>
      <c r="B179">
        <v>2025</v>
      </c>
      <c r="C179" t="s">
        <v>481</v>
      </c>
      <c r="D179" t="s">
        <v>454</v>
      </c>
      <c r="E179" t="s">
        <v>165</v>
      </c>
      <c r="F179" t="s">
        <v>484</v>
      </c>
      <c r="G179" s="97">
        <v>3.83</v>
      </c>
      <c r="H179" s="98">
        <v>4.03</v>
      </c>
      <c r="I179" s="98">
        <v>0.16300000000000001</v>
      </c>
      <c r="J179" s="99">
        <v>-1.2</v>
      </c>
      <c r="K179" s="97">
        <v>3.54</v>
      </c>
      <c r="L179" s="97">
        <v>4.5199999999999996</v>
      </c>
      <c r="M179" t="s">
        <v>467</v>
      </c>
      <c r="N179" t="s">
        <v>495</v>
      </c>
      <c r="O179" t="s">
        <v>473</v>
      </c>
      <c r="P179" s="97">
        <v>-4.9627791563275476</v>
      </c>
      <c r="Q179" s="97">
        <v>4.9627791563275476</v>
      </c>
      <c r="R179" s="93"/>
      <c r="T179" t="s">
        <v>390</v>
      </c>
      <c r="U179" t="s">
        <v>675</v>
      </c>
    </row>
    <row r="180" spans="1:21" x14ac:dyDescent="0.25">
      <c r="A180" t="s">
        <v>428</v>
      </c>
      <c r="B180">
        <v>2025</v>
      </c>
      <c r="C180" t="s">
        <v>481</v>
      </c>
      <c r="D180" t="s">
        <v>454</v>
      </c>
      <c r="E180" t="s">
        <v>165</v>
      </c>
      <c r="F180" t="s">
        <v>485</v>
      </c>
      <c r="G180" s="97">
        <v>1.87</v>
      </c>
      <c r="H180" s="98">
        <v>1.9019999999999999</v>
      </c>
      <c r="I180" s="98">
        <v>8.6999999999999994E-2</v>
      </c>
      <c r="J180" s="99">
        <v>-0.4</v>
      </c>
      <c r="K180" s="97">
        <v>1.64</v>
      </c>
      <c r="L180" s="97">
        <v>2.17</v>
      </c>
      <c r="M180" t="s">
        <v>467</v>
      </c>
      <c r="N180" t="s">
        <v>495</v>
      </c>
      <c r="O180" t="s">
        <v>473</v>
      </c>
      <c r="P180" s="97">
        <v>-1.6824395373291172</v>
      </c>
      <c r="Q180" s="97">
        <v>1.6824395373291172</v>
      </c>
      <c r="R180" s="93"/>
      <c r="T180" t="s">
        <v>390</v>
      </c>
      <c r="U180" t="s">
        <v>676</v>
      </c>
    </row>
    <row r="181" spans="1:21" x14ac:dyDescent="0.25">
      <c r="A181" t="s">
        <v>428</v>
      </c>
      <c r="B181">
        <v>2025</v>
      </c>
      <c r="C181" t="s">
        <v>481</v>
      </c>
      <c r="D181" t="s">
        <v>454</v>
      </c>
      <c r="E181" t="s">
        <v>165</v>
      </c>
      <c r="F181" t="s">
        <v>486</v>
      </c>
      <c r="G181" s="97">
        <v>0.82</v>
      </c>
      <c r="H181" s="98">
        <v>0.81299999999999994</v>
      </c>
      <c r="I181" s="98">
        <v>4.4999999999999998E-2</v>
      </c>
      <c r="J181" s="99">
        <v>0.2</v>
      </c>
      <c r="K181" s="97">
        <v>0.67</v>
      </c>
      <c r="L181" s="97">
        <v>0.95</v>
      </c>
      <c r="M181" t="s">
        <v>467</v>
      </c>
      <c r="N181" t="s">
        <v>495</v>
      </c>
      <c r="O181" t="s">
        <v>473</v>
      </c>
      <c r="P181" s="97">
        <v>0.86100861008610163</v>
      </c>
      <c r="Q181" s="97">
        <v>0.86100861008610163</v>
      </c>
      <c r="R181" s="93"/>
      <c r="T181" t="s">
        <v>390</v>
      </c>
      <c r="U181" t="s">
        <v>677</v>
      </c>
    </row>
    <row r="182" spans="1:21" x14ac:dyDescent="0.25">
      <c r="A182" t="s">
        <v>428</v>
      </c>
      <c r="B182">
        <v>2025</v>
      </c>
      <c r="C182" t="s">
        <v>481</v>
      </c>
      <c r="D182" t="s">
        <v>156</v>
      </c>
      <c r="E182" t="s">
        <v>156</v>
      </c>
      <c r="F182" t="s">
        <v>482</v>
      </c>
      <c r="G182" s="97">
        <v>25.6</v>
      </c>
      <c r="H182" s="98">
        <v>25.44</v>
      </c>
      <c r="I182" s="98">
        <v>0.34</v>
      </c>
      <c r="J182" s="99">
        <v>0.5</v>
      </c>
      <c r="K182" s="97">
        <v>24.4</v>
      </c>
      <c r="L182" s="97">
        <v>26.5</v>
      </c>
      <c r="M182" t="s">
        <v>467</v>
      </c>
      <c r="N182" t="s">
        <v>495</v>
      </c>
      <c r="O182" t="s">
        <v>476</v>
      </c>
      <c r="P182" s="97">
        <v>0.62893081761006342</v>
      </c>
      <c r="Q182" s="97">
        <v>0.62893081761006342</v>
      </c>
      <c r="R182" s="93"/>
      <c r="T182" t="s">
        <v>390</v>
      </c>
      <c r="U182" t="s">
        <v>678</v>
      </c>
    </row>
    <row r="183" spans="1:21" x14ac:dyDescent="0.25">
      <c r="A183" t="s">
        <v>428</v>
      </c>
      <c r="B183">
        <v>2025</v>
      </c>
      <c r="C183" t="s">
        <v>481</v>
      </c>
      <c r="D183" t="s">
        <v>156</v>
      </c>
      <c r="E183" t="s">
        <v>156</v>
      </c>
      <c r="F183" t="s">
        <v>483</v>
      </c>
      <c r="G183" s="97">
        <v>24.2</v>
      </c>
      <c r="H183" s="98">
        <v>24.53</v>
      </c>
      <c r="I183" s="98">
        <v>0.34</v>
      </c>
      <c r="J183" s="99">
        <v>-1</v>
      </c>
      <c r="K183" s="97">
        <v>23.5</v>
      </c>
      <c r="L183" s="97">
        <v>25.6</v>
      </c>
      <c r="M183" t="s">
        <v>467</v>
      </c>
      <c r="N183" t="s">
        <v>495</v>
      </c>
      <c r="O183" t="s">
        <v>476</v>
      </c>
      <c r="P183" s="97">
        <v>-1.3452914798206352</v>
      </c>
      <c r="Q183" s="97">
        <v>1.3452914798206352</v>
      </c>
      <c r="R183" s="93"/>
      <c r="T183" t="s">
        <v>390</v>
      </c>
      <c r="U183" t="s">
        <v>679</v>
      </c>
    </row>
    <row r="184" spans="1:21" x14ac:dyDescent="0.25">
      <c r="A184" t="s">
        <v>428</v>
      </c>
      <c r="B184">
        <v>2025</v>
      </c>
      <c r="C184" t="s">
        <v>481</v>
      </c>
      <c r="D184" t="s">
        <v>156</v>
      </c>
      <c r="E184" t="s">
        <v>156</v>
      </c>
      <c r="F184" t="s">
        <v>484</v>
      </c>
      <c r="G184" s="97">
        <v>30.8</v>
      </c>
      <c r="H184" s="98">
        <v>31.09</v>
      </c>
      <c r="I184" s="98">
        <v>0.36</v>
      </c>
      <c r="J184" s="99">
        <v>-0.8</v>
      </c>
      <c r="K184" s="97">
        <v>30</v>
      </c>
      <c r="L184" s="97">
        <v>32.200000000000003</v>
      </c>
      <c r="M184" t="s">
        <v>467</v>
      </c>
      <c r="N184" t="s">
        <v>495</v>
      </c>
      <c r="O184" t="s">
        <v>476</v>
      </c>
      <c r="P184" s="97">
        <v>-0.93277581215824756</v>
      </c>
      <c r="Q184" s="97">
        <v>0.93277581215824756</v>
      </c>
      <c r="R184" s="93"/>
      <c r="T184" t="s">
        <v>390</v>
      </c>
      <c r="U184" t="s">
        <v>680</v>
      </c>
    </row>
    <row r="185" spans="1:21" x14ac:dyDescent="0.25">
      <c r="A185" t="s">
        <v>428</v>
      </c>
      <c r="B185">
        <v>2025</v>
      </c>
      <c r="C185" t="s">
        <v>481</v>
      </c>
      <c r="D185" t="s">
        <v>156</v>
      </c>
      <c r="E185" t="s">
        <v>156</v>
      </c>
      <c r="F185" t="s">
        <v>485</v>
      </c>
      <c r="G185" s="97">
        <v>29</v>
      </c>
      <c r="H185" s="98">
        <v>29.26</v>
      </c>
      <c r="I185" s="98">
        <v>0.34</v>
      </c>
      <c r="J185" s="99">
        <v>-0.8</v>
      </c>
      <c r="K185" s="97">
        <v>28.2</v>
      </c>
      <c r="L185" s="97">
        <v>30.3</v>
      </c>
      <c r="M185" t="s">
        <v>467</v>
      </c>
      <c r="N185" t="s">
        <v>495</v>
      </c>
      <c r="O185" t="s">
        <v>476</v>
      </c>
      <c r="P185" s="97">
        <v>-0.88858509911142014</v>
      </c>
      <c r="Q185" s="97">
        <v>0.88858509911142014</v>
      </c>
      <c r="R185" s="93"/>
      <c r="T185" t="s">
        <v>390</v>
      </c>
      <c r="U185" t="s">
        <v>681</v>
      </c>
    </row>
    <row r="186" spans="1:21" x14ac:dyDescent="0.25">
      <c r="A186" t="s">
        <v>428</v>
      </c>
      <c r="B186">
        <v>2025</v>
      </c>
      <c r="C186" t="s">
        <v>481</v>
      </c>
      <c r="D186" t="s">
        <v>156</v>
      </c>
      <c r="E186" t="s">
        <v>156</v>
      </c>
      <c r="F186" t="s">
        <v>486</v>
      </c>
      <c r="G186" s="97">
        <v>29.3</v>
      </c>
      <c r="H186" s="98">
        <v>29.32</v>
      </c>
      <c r="I186" s="98">
        <v>0.34</v>
      </c>
      <c r="J186" s="99">
        <v>-0.1</v>
      </c>
      <c r="K186" s="97">
        <v>28.3</v>
      </c>
      <c r="L186" s="97">
        <v>30.4</v>
      </c>
      <c r="M186" t="s">
        <v>467</v>
      </c>
      <c r="N186" t="s">
        <v>495</v>
      </c>
      <c r="O186" t="s">
        <v>476</v>
      </c>
      <c r="P186" s="97">
        <v>-6.8212824010912596E-2</v>
      </c>
      <c r="Q186" s="97">
        <v>6.8212824010912596E-2</v>
      </c>
      <c r="R186" s="93"/>
      <c r="T186" t="s">
        <v>390</v>
      </c>
      <c r="U186" t="s">
        <v>682</v>
      </c>
    </row>
    <row r="187" spans="1:21" x14ac:dyDescent="0.25">
      <c r="A187" t="s">
        <v>428</v>
      </c>
      <c r="B187">
        <v>2025</v>
      </c>
      <c r="C187" t="s">
        <v>481</v>
      </c>
      <c r="D187" t="s">
        <v>157</v>
      </c>
      <c r="E187" t="s">
        <v>157</v>
      </c>
      <c r="F187" t="s">
        <v>482</v>
      </c>
      <c r="G187" s="97">
        <v>34.799999999999997</v>
      </c>
      <c r="H187" s="98">
        <v>34.78</v>
      </c>
      <c r="I187" s="98">
        <v>0.56999999999999995</v>
      </c>
      <c r="J187" s="99">
        <v>0</v>
      </c>
      <c r="K187" s="97">
        <v>33</v>
      </c>
      <c r="L187" s="97">
        <v>36.5</v>
      </c>
      <c r="M187" t="s">
        <v>467</v>
      </c>
      <c r="N187" t="s">
        <v>495</v>
      </c>
      <c r="O187" t="s">
        <v>474</v>
      </c>
      <c r="P187" s="97">
        <v>5.7504312823450324E-2</v>
      </c>
      <c r="Q187" s="97">
        <v>5.7504312823450324E-2</v>
      </c>
      <c r="R187" s="93"/>
      <c r="T187" t="s">
        <v>390</v>
      </c>
      <c r="U187" t="s">
        <v>683</v>
      </c>
    </row>
    <row r="188" spans="1:21" x14ac:dyDescent="0.25">
      <c r="A188" t="s">
        <v>428</v>
      </c>
      <c r="B188">
        <v>2025</v>
      </c>
      <c r="C188" t="s">
        <v>481</v>
      </c>
      <c r="D188" t="s">
        <v>157</v>
      </c>
      <c r="E188" t="s">
        <v>157</v>
      </c>
      <c r="F188" t="s">
        <v>483</v>
      </c>
      <c r="G188" s="97">
        <v>32.9</v>
      </c>
      <c r="H188" s="98">
        <v>33.369999999999997</v>
      </c>
      <c r="I188" s="98">
        <v>0.56000000000000005</v>
      </c>
      <c r="J188" s="99">
        <v>-0.8</v>
      </c>
      <c r="K188" s="97">
        <v>31.6</v>
      </c>
      <c r="L188" s="97">
        <v>35.1</v>
      </c>
      <c r="M188" t="s">
        <v>467</v>
      </c>
      <c r="N188" t="s">
        <v>495</v>
      </c>
      <c r="O188" t="s">
        <v>474</v>
      </c>
      <c r="P188" s="97">
        <v>-1.4084507042253489</v>
      </c>
      <c r="Q188" s="97">
        <v>1.4084507042253489</v>
      </c>
      <c r="R188" s="93"/>
      <c r="T188" t="s">
        <v>390</v>
      </c>
      <c r="U188" t="s">
        <v>684</v>
      </c>
    </row>
    <row r="189" spans="1:21" x14ac:dyDescent="0.25">
      <c r="A189" t="s">
        <v>428</v>
      </c>
      <c r="B189">
        <v>2025</v>
      </c>
      <c r="C189" t="s">
        <v>481</v>
      </c>
      <c r="D189" t="s">
        <v>157</v>
      </c>
      <c r="E189" t="s">
        <v>157</v>
      </c>
      <c r="F189" t="s">
        <v>484</v>
      </c>
      <c r="G189" s="97">
        <v>34.4</v>
      </c>
      <c r="H189" s="98">
        <v>34.69</v>
      </c>
      <c r="I189" s="98">
        <v>0.5</v>
      </c>
      <c r="J189" s="99">
        <v>-0.6</v>
      </c>
      <c r="K189" s="97">
        <v>33.1</v>
      </c>
      <c r="L189" s="97">
        <v>36.200000000000003</v>
      </c>
      <c r="M189" t="s">
        <v>467</v>
      </c>
      <c r="N189" t="s">
        <v>495</v>
      </c>
      <c r="O189" t="s">
        <v>474</v>
      </c>
      <c r="P189" s="97">
        <v>-0.83597578552896856</v>
      </c>
      <c r="Q189" s="97">
        <v>0.83597578552896856</v>
      </c>
      <c r="R189" s="93"/>
      <c r="T189" t="s">
        <v>390</v>
      </c>
      <c r="U189" t="s">
        <v>685</v>
      </c>
    </row>
    <row r="190" spans="1:21" x14ac:dyDescent="0.25">
      <c r="A190" t="s">
        <v>428</v>
      </c>
      <c r="B190">
        <v>2025</v>
      </c>
      <c r="C190" t="s">
        <v>481</v>
      </c>
      <c r="D190" t="s">
        <v>157</v>
      </c>
      <c r="E190" t="s">
        <v>157</v>
      </c>
      <c r="F190" t="s">
        <v>485</v>
      </c>
      <c r="G190" s="97">
        <v>34.200000000000003</v>
      </c>
      <c r="H190" s="98">
        <v>34.56</v>
      </c>
      <c r="I190" s="98">
        <v>0.51</v>
      </c>
      <c r="J190" s="99">
        <v>-0.7</v>
      </c>
      <c r="K190" s="97">
        <v>33</v>
      </c>
      <c r="L190" s="97">
        <v>36.200000000000003</v>
      </c>
      <c r="M190" t="s">
        <v>467</v>
      </c>
      <c r="N190" t="s">
        <v>495</v>
      </c>
      <c r="O190" t="s">
        <v>474</v>
      </c>
      <c r="P190" s="97">
        <v>-1.041666666666665</v>
      </c>
      <c r="Q190" s="97">
        <v>1.041666666666665</v>
      </c>
      <c r="R190" s="93"/>
      <c r="T190" t="s">
        <v>390</v>
      </c>
      <c r="U190" t="s">
        <v>686</v>
      </c>
    </row>
    <row r="191" spans="1:21" x14ac:dyDescent="0.25">
      <c r="A191" t="s">
        <v>428</v>
      </c>
      <c r="B191">
        <v>2025</v>
      </c>
      <c r="C191" t="s">
        <v>481</v>
      </c>
      <c r="D191" t="s">
        <v>157</v>
      </c>
      <c r="E191" t="s">
        <v>157</v>
      </c>
      <c r="F191" t="s">
        <v>486</v>
      </c>
      <c r="G191" s="97">
        <v>34.799999999999997</v>
      </c>
      <c r="H191" s="98">
        <v>34.659999999999997</v>
      </c>
      <c r="I191" s="98">
        <v>0.5</v>
      </c>
      <c r="J191" s="99">
        <v>0.3</v>
      </c>
      <c r="K191" s="97">
        <v>33.1</v>
      </c>
      <c r="L191" s="97">
        <v>36.200000000000003</v>
      </c>
      <c r="M191" t="s">
        <v>467</v>
      </c>
      <c r="N191" t="s">
        <v>495</v>
      </c>
      <c r="O191" t="s">
        <v>474</v>
      </c>
      <c r="P191" s="97">
        <v>0.40392383150606059</v>
      </c>
      <c r="Q191" s="97">
        <v>0.40392383150606059</v>
      </c>
      <c r="R191" s="93"/>
      <c r="T191" t="s">
        <v>390</v>
      </c>
      <c r="U191" t="s">
        <v>687</v>
      </c>
    </row>
    <row r="192" spans="1:21" x14ac:dyDescent="0.25">
      <c r="A192" t="s">
        <v>428</v>
      </c>
      <c r="B192">
        <v>2025</v>
      </c>
      <c r="C192" t="s">
        <v>481</v>
      </c>
      <c r="D192" t="s">
        <v>155</v>
      </c>
      <c r="E192" t="s">
        <v>155</v>
      </c>
      <c r="F192" t="s">
        <v>482</v>
      </c>
      <c r="G192" s="97">
        <v>73.599999999999994</v>
      </c>
      <c r="H192" s="98">
        <v>73.22</v>
      </c>
      <c r="I192" s="98">
        <v>0.79</v>
      </c>
      <c r="J192" s="99">
        <v>0.5</v>
      </c>
      <c r="K192" s="97">
        <v>70.8</v>
      </c>
      <c r="L192" s="97">
        <v>75.599999999999994</v>
      </c>
      <c r="M192" t="s">
        <v>467</v>
      </c>
      <c r="N192" t="s">
        <v>495</v>
      </c>
      <c r="O192" t="s">
        <v>478</v>
      </c>
      <c r="P192" s="97">
        <v>0.51898388418464281</v>
      </c>
      <c r="Q192" s="97">
        <v>0.51898388418464281</v>
      </c>
      <c r="R192" s="93"/>
      <c r="T192" t="s">
        <v>390</v>
      </c>
      <c r="U192" t="s">
        <v>688</v>
      </c>
    </row>
    <row r="193" spans="1:21" x14ac:dyDescent="0.25">
      <c r="A193" t="s">
        <v>428</v>
      </c>
      <c r="B193">
        <v>2025</v>
      </c>
      <c r="C193" t="s">
        <v>481</v>
      </c>
      <c r="D193" t="s">
        <v>155</v>
      </c>
      <c r="E193" t="s">
        <v>155</v>
      </c>
      <c r="F193" t="s">
        <v>483</v>
      </c>
      <c r="G193" s="97">
        <v>73.599999999999994</v>
      </c>
      <c r="H193" s="98">
        <v>73.47</v>
      </c>
      <c r="I193" s="98">
        <v>0.8</v>
      </c>
      <c r="J193" s="99">
        <v>0.2</v>
      </c>
      <c r="K193" s="97">
        <v>71</v>
      </c>
      <c r="L193" s="97">
        <v>75.900000000000006</v>
      </c>
      <c r="M193" t="s">
        <v>467</v>
      </c>
      <c r="N193" t="s">
        <v>495</v>
      </c>
      <c r="O193" t="s">
        <v>478</v>
      </c>
      <c r="P193" s="97">
        <v>0.17694296991968894</v>
      </c>
      <c r="Q193" s="97">
        <v>0.17694296991968894</v>
      </c>
      <c r="R193" s="93"/>
      <c r="T193" t="s">
        <v>390</v>
      </c>
      <c r="U193" t="s">
        <v>689</v>
      </c>
    </row>
    <row r="194" spans="1:21" x14ac:dyDescent="0.25">
      <c r="A194" t="s">
        <v>428</v>
      </c>
      <c r="B194">
        <v>2025</v>
      </c>
      <c r="C194" t="s">
        <v>481</v>
      </c>
      <c r="D194" t="s">
        <v>155</v>
      </c>
      <c r="E194" t="s">
        <v>155</v>
      </c>
      <c r="F194" t="s">
        <v>484</v>
      </c>
      <c r="G194" s="97">
        <v>89.5</v>
      </c>
      <c r="H194" s="98">
        <v>89.64</v>
      </c>
      <c r="I194" s="98">
        <v>0.91</v>
      </c>
      <c r="J194" s="99">
        <v>-0.2</v>
      </c>
      <c r="K194" s="97">
        <v>86.9</v>
      </c>
      <c r="L194" s="97">
        <v>92.4</v>
      </c>
      <c r="M194" t="s">
        <v>467</v>
      </c>
      <c r="N194" t="s">
        <v>495</v>
      </c>
      <c r="O194" t="s">
        <v>478</v>
      </c>
      <c r="P194" s="97">
        <v>-0.15618027666220502</v>
      </c>
      <c r="Q194" s="97">
        <v>0.15618027666220502</v>
      </c>
      <c r="R194" s="93"/>
      <c r="T194" t="s">
        <v>390</v>
      </c>
      <c r="U194" t="s">
        <v>690</v>
      </c>
    </row>
    <row r="195" spans="1:21" x14ac:dyDescent="0.25">
      <c r="A195" t="s">
        <v>428</v>
      </c>
      <c r="B195">
        <v>2025</v>
      </c>
      <c r="C195" t="s">
        <v>481</v>
      </c>
      <c r="D195" t="s">
        <v>155</v>
      </c>
      <c r="E195" t="s">
        <v>155</v>
      </c>
      <c r="F195" t="s">
        <v>485</v>
      </c>
      <c r="G195" s="97">
        <v>84.8</v>
      </c>
      <c r="H195" s="98">
        <v>84.67</v>
      </c>
      <c r="I195" s="98">
        <v>0.87</v>
      </c>
      <c r="J195" s="99">
        <v>0.2</v>
      </c>
      <c r="K195" s="97">
        <v>82</v>
      </c>
      <c r="L195" s="97">
        <v>87.3</v>
      </c>
      <c r="M195" t="s">
        <v>467</v>
      </c>
      <c r="N195" t="s">
        <v>495</v>
      </c>
      <c r="O195" t="s">
        <v>478</v>
      </c>
      <c r="P195" s="97">
        <v>0.153537262312502</v>
      </c>
      <c r="Q195" s="97">
        <v>0.153537262312502</v>
      </c>
      <c r="R195" s="93"/>
      <c r="T195" t="s">
        <v>390</v>
      </c>
      <c r="U195" t="s">
        <v>691</v>
      </c>
    </row>
    <row r="196" spans="1:21" x14ac:dyDescent="0.25">
      <c r="A196" t="s">
        <v>428</v>
      </c>
      <c r="B196">
        <v>2025</v>
      </c>
      <c r="C196" t="s">
        <v>481</v>
      </c>
      <c r="D196" t="s">
        <v>155</v>
      </c>
      <c r="E196" t="s">
        <v>155</v>
      </c>
      <c r="F196" t="s">
        <v>486</v>
      </c>
      <c r="G196" s="97">
        <v>84.1</v>
      </c>
      <c r="H196" s="98">
        <v>84.6</v>
      </c>
      <c r="I196" s="98">
        <v>0.86</v>
      </c>
      <c r="J196" s="99">
        <v>-0.6</v>
      </c>
      <c r="K196" s="97">
        <v>82</v>
      </c>
      <c r="L196" s="97">
        <v>87.2</v>
      </c>
      <c r="M196" t="s">
        <v>467</v>
      </c>
      <c r="N196" t="s">
        <v>495</v>
      </c>
      <c r="O196" t="s">
        <v>478</v>
      </c>
      <c r="P196" s="97">
        <v>-0.59101654846335705</v>
      </c>
      <c r="Q196" s="97">
        <v>0.59101654846335705</v>
      </c>
      <c r="R196" s="93"/>
      <c r="T196" t="s">
        <v>390</v>
      </c>
      <c r="U196" t="s">
        <v>692</v>
      </c>
    </row>
    <row r="197" spans="1:21" x14ac:dyDescent="0.25">
      <c r="A197" t="s">
        <v>428</v>
      </c>
      <c r="B197">
        <v>2025</v>
      </c>
      <c r="C197" t="s">
        <v>481</v>
      </c>
      <c r="D197" t="s">
        <v>175</v>
      </c>
      <c r="E197" t="s">
        <v>175</v>
      </c>
      <c r="F197" t="s">
        <v>482</v>
      </c>
      <c r="G197" s="97">
        <v>9.6999999999999993</v>
      </c>
      <c r="H197" s="98">
        <v>9.9499999999999993</v>
      </c>
      <c r="I197" s="98">
        <v>0.2</v>
      </c>
      <c r="J197" s="99">
        <v>-1.3</v>
      </c>
      <c r="K197" s="97">
        <v>9.3000000000000007</v>
      </c>
      <c r="L197" s="97">
        <v>10.6</v>
      </c>
      <c r="M197" t="s">
        <v>467</v>
      </c>
      <c r="N197" t="s">
        <v>495</v>
      </c>
      <c r="O197" t="s">
        <v>478</v>
      </c>
      <c r="P197" s="97">
        <v>-2.512562814070352</v>
      </c>
      <c r="Q197" s="97">
        <v>2.512562814070352</v>
      </c>
      <c r="R197" s="93"/>
      <c r="T197" t="s">
        <v>390</v>
      </c>
      <c r="U197" t="s">
        <v>693</v>
      </c>
    </row>
    <row r="198" spans="1:21" x14ac:dyDescent="0.25">
      <c r="A198" t="s">
        <v>428</v>
      </c>
      <c r="B198">
        <v>2025</v>
      </c>
      <c r="C198" t="s">
        <v>481</v>
      </c>
      <c r="D198" t="s">
        <v>175</v>
      </c>
      <c r="E198" t="s">
        <v>175</v>
      </c>
      <c r="F198" t="s">
        <v>483</v>
      </c>
      <c r="G198" s="97">
        <v>9.9</v>
      </c>
      <c r="H198" s="98">
        <v>10.36</v>
      </c>
      <c r="I198" s="98">
        <v>0.37</v>
      </c>
      <c r="J198" s="99">
        <v>-1.2</v>
      </c>
      <c r="K198" s="97">
        <v>9.1999999999999993</v>
      </c>
      <c r="L198" s="97">
        <v>11.5</v>
      </c>
      <c r="M198" t="s">
        <v>467</v>
      </c>
      <c r="N198" t="s">
        <v>495</v>
      </c>
      <c r="O198" t="s">
        <v>478</v>
      </c>
      <c r="P198" s="97">
        <v>-4.4401544401544317</v>
      </c>
      <c r="Q198" s="97">
        <v>4.4401544401544317</v>
      </c>
      <c r="R198" s="93"/>
      <c r="T198" t="s">
        <v>390</v>
      </c>
      <c r="U198" t="s">
        <v>694</v>
      </c>
    </row>
    <row r="199" spans="1:21" x14ac:dyDescent="0.25">
      <c r="A199" t="s">
        <v>428</v>
      </c>
      <c r="B199">
        <v>2025</v>
      </c>
      <c r="C199" t="s">
        <v>481</v>
      </c>
      <c r="D199" t="s">
        <v>175</v>
      </c>
      <c r="E199" t="s">
        <v>175</v>
      </c>
      <c r="F199" t="s">
        <v>484</v>
      </c>
      <c r="G199" s="97">
        <v>9.3000000000000007</v>
      </c>
      <c r="H199" s="98">
        <v>9.58</v>
      </c>
      <c r="I199" s="98">
        <v>0.16</v>
      </c>
      <c r="J199" s="99">
        <v>-1.8</v>
      </c>
      <c r="K199" s="97">
        <v>9.1</v>
      </c>
      <c r="L199" s="97">
        <v>10.1</v>
      </c>
      <c r="M199" t="s">
        <v>467</v>
      </c>
      <c r="N199" t="s">
        <v>495</v>
      </c>
      <c r="O199" t="s">
        <v>478</v>
      </c>
      <c r="P199" s="97">
        <v>-2.9227557411273422</v>
      </c>
      <c r="Q199" s="97">
        <v>2.9227557411273422</v>
      </c>
      <c r="R199" s="93"/>
      <c r="T199" t="s">
        <v>390</v>
      </c>
      <c r="U199" t="s">
        <v>695</v>
      </c>
    </row>
    <row r="200" spans="1:21" x14ac:dyDescent="0.25">
      <c r="A200" t="s">
        <v>428</v>
      </c>
      <c r="B200">
        <v>2025</v>
      </c>
      <c r="C200" t="s">
        <v>481</v>
      </c>
      <c r="D200" t="s">
        <v>175</v>
      </c>
      <c r="E200" t="s">
        <v>175</v>
      </c>
      <c r="F200" t="s">
        <v>485</v>
      </c>
      <c r="G200" s="97">
        <v>9.5</v>
      </c>
      <c r="H200" s="98">
        <v>9.82</v>
      </c>
      <c r="I200" s="98">
        <v>0.21</v>
      </c>
      <c r="J200" s="99">
        <v>-1.5</v>
      </c>
      <c r="K200" s="97">
        <v>9.4</v>
      </c>
      <c r="L200" s="97">
        <v>10.5</v>
      </c>
      <c r="M200" t="s">
        <v>467</v>
      </c>
      <c r="N200" t="s">
        <v>495</v>
      </c>
      <c r="O200" t="s">
        <v>478</v>
      </c>
      <c r="P200" s="97">
        <v>-3.2586558044806542</v>
      </c>
      <c r="Q200" s="97">
        <v>3.2586558044806542</v>
      </c>
      <c r="R200" s="93"/>
      <c r="T200" t="s">
        <v>390</v>
      </c>
      <c r="U200" t="s">
        <v>696</v>
      </c>
    </row>
    <row r="201" spans="1:21" x14ac:dyDescent="0.25">
      <c r="A201" t="s">
        <v>428</v>
      </c>
      <c r="B201">
        <v>2025</v>
      </c>
      <c r="C201" t="s">
        <v>481</v>
      </c>
      <c r="D201" t="s">
        <v>175</v>
      </c>
      <c r="E201" t="s">
        <v>175</v>
      </c>
      <c r="F201" t="s">
        <v>486</v>
      </c>
      <c r="G201" s="97">
        <v>9.4</v>
      </c>
      <c r="H201" s="98">
        <v>9.77</v>
      </c>
      <c r="I201" s="98">
        <v>0.24</v>
      </c>
      <c r="J201" s="99">
        <v>-1.6</v>
      </c>
      <c r="K201" s="97">
        <v>9</v>
      </c>
      <c r="L201" s="97">
        <v>10.5</v>
      </c>
      <c r="M201" t="s">
        <v>467</v>
      </c>
      <c r="N201" t="s">
        <v>495</v>
      </c>
      <c r="O201" t="s">
        <v>478</v>
      </c>
      <c r="P201" s="97">
        <v>-3.7871033776867886</v>
      </c>
      <c r="Q201" s="97">
        <v>3.7871033776867886</v>
      </c>
      <c r="R201" s="93"/>
      <c r="T201" t="s">
        <v>390</v>
      </c>
      <c r="U201" t="s">
        <v>697</v>
      </c>
    </row>
    <row r="202" spans="1:21" x14ac:dyDescent="0.25">
      <c r="A202" t="s">
        <v>428</v>
      </c>
      <c r="B202">
        <v>2025</v>
      </c>
      <c r="C202" t="s">
        <v>481</v>
      </c>
      <c r="D202" t="s">
        <v>455</v>
      </c>
      <c r="E202" t="s">
        <v>161</v>
      </c>
      <c r="F202" t="s">
        <v>482</v>
      </c>
      <c r="G202" s="97">
        <v>11.4</v>
      </c>
      <c r="H202" s="98">
        <v>11.01</v>
      </c>
      <c r="I202" s="98">
        <v>1.1399999999999999</v>
      </c>
      <c r="J202" s="99">
        <v>0.3</v>
      </c>
      <c r="K202" s="97">
        <v>7.5</v>
      </c>
      <c r="L202" s="97">
        <v>14.5</v>
      </c>
      <c r="M202" t="s">
        <v>467</v>
      </c>
      <c r="N202" t="s">
        <v>495</v>
      </c>
      <c r="O202" t="s">
        <v>468</v>
      </c>
      <c r="P202" s="97">
        <v>3.5422343324250734</v>
      </c>
      <c r="Q202" s="97">
        <v>3.5422343324250734</v>
      </c>
      <c r="R202" s="93"/>
      <c r="T202" t="s">
        <v>390</v>
      </c>
      <c r="U202" t="s">
        <v>698</v>
      </c>
    </row>
    <row r="203" spans="1:21" x14ac:dyDescent="0.25">
      <c r="A203" t="s">
        <v>428</v>
      </c>
      <c r="B203">
        <v>2025</v>
      </c>
      <c r="C203" t="s">
        <v>481</v>
      </c>
      <c r="D203" t="s">
        <v>455</v>
      </c>
      <c r="E203" t="s">
        <v>161</v>
      </c>
      <c r="F203" t="s">
        <v>483</v>
      </c>
      <c r="G203" s="97">
        <v>12.9</v>
      </c>
      <c r="H203" s="98">
        <v>12.55</v>
      </c>
      <c r="I203" s="98">
        <v>1.1499999999999999</v>
      </c>
      <c r="J203" s="99">
        <v>0.3</v>
      </c>
      <c r="K203" s="97">
        <v>9.1</v>
      </c>
      <c r="L203" s="97">
        <v>16</v>
      </c>
      <c r="M203" t="s">
        <v>467</v>
      </c>
      <c r="N203" t="s">
        <v>495</v>
      </c>
      <c r="O203" t="s">
        <v>468</v>
      </c>
      <c r="P203" s="97">
        <v>2.7888446215139413</v>
      </c>
      <c r="Q203" s="97">
        <v>2.7888446215139413</v>
      </c>
      <c r="R203" s="93"/>
      <c r="T203" t="s">
        <v>390</v>
      </c>
      <c r="U203" t="s">
        <v>699</v>
      </c>
    </row>
    <row r="204" spans="1:21" x14ac:dyDescent="0.25">
      <c r="A204" t="s">
        <v>428</v>
      </c>
      <c r="B204">
        <v>2025</v>
      </c>
      <c r="C204" t="s">
        <v>481</v>
      </c>
      <c r="D204" t="s">
        <v>455</v>
      </c>
      <c r="E204" t="s">
        <v>161</v>
      </c>
      <c r="F204" t="s">
        <v>484</v>
      </c>
      <c r="G204" s="97">
        <v>12.4</v>
      </c>
      <c r="H204" s="98">
        <v>11.03</v>
      </c>
      <c r="I204" s="98">
        <v>0.88</v>
      </c>
      <c r="J204" s="99">
        <v>1.6</v>
      </c>
      <c r="K204" s="97">
        <v>8.3000000000000007</v>
      </c>
      <c r="L204" s="97">
        <v>13.7</v>
      </c>
      <c r="M204" t="s">
        <v>467</v>
      </c>
      <c r="N204" t="s">
        <v>495</v>
      </c>
      <c r="O204" t="s">
        <v>468</v>
      </c>
      <c r="P204" s="97">
        <v>12.42067089755214</v>
      </c>
      <c r="Q204" s="97">
        <v>12.42067089755214</v>
      </c>
      <c r="R204" s="93"/>
      <c r="T204" t="s">
        <v>390</v>
      </c>
      <c r="U204" t="s">
        <v>700</v>
      </c>
    </row>
    <row r="205" spans="1:21" x14ac:dyDescent="0.25">
      <c r="A205" t="s">
        <v>428</v>
      </c>
      <c r="B205">
        <v>2025</v>
      </c>
      <c r="C205" t="s">
        <v>481</v>
      </c>
      <c r="D205" t="s">
        <v>455</v>
      </c>
      <c r="E205" t="s">
        <v>161</v>
      </c>
      <c r="F205" t="s">
        <v>485</v>
      </c>
      <c r="G205" s="97">
        <v>12.7</v>
      </c>
      <c r="H205" s="98">
        <v>11.94</v>
      </c>
      <c r="I205" s="98">
        <v>1.04</v>
      </c>
      <c r="J205" s="99">
        <v>0.7</v>
      </c>
      <c r="K205" s="97">
        <v>8.8000000000000007</v>
      </c>
      <c r="L205" s="97">
        <v>15.1</v>
      </c>
      <c r="M205" t="s">
        <v>467</v>
      </c>
      <c r="N205" t="s">
        <v>495</v>
      </c>
      <c r="O205" t="s">
        <v>468</v>
      </c>
      <c r="P205" s="97">
        <v>6.365159128978223</v>
      </c>
      <c r="Q205" s="97">
        <v>6.365159128978223</v>
      </c>
      <c r="R205" s="93"/>
      <c r="T205" t="s">
        <v>390</v>
      </c>
      <c r="U205" t="s">
        <v>701</v>
      </c>
    </row>
    <row r="206" spans="1:21" x14ac:dyDescent="0.25">
      <c r="A206" t="s">
        <v>428</v>
      </c>
      <c r="B206">
        <v>2025</v>
      </c>
      <c r="C206" t="s">
        <v>481</v>
      </c>
      <c r="D206" t="s">
        <v>455</v>
      </c>
      <c r="E206" t="s">
        <v>161</v>
      </c>
      <c r="F206" t="s">
        <v>486</v>
      </c>
      <c r="G206" s="97">
        <v>10.4</v>
      </c>
      <c r="H206" s="98">
        <v>10.98</v>
      </c>
      <c r="I206" s="98">
        <v>1.22</v>
      </c>
      <c r="J206" s="99">
        <v>-0.5</v>
      </c>
      <c r="K206" s="97">
        <v>7.3</v>
      </c>
      <c r="L206" s="97">
        <v>14.7</v>
      </c>
      <c r="M206" t="s">
        <v>467</v>
      </c>
      <c r="N206" t="s">
        <v>495</v>
      </c>
      <c r="O206" t="s">
        <v>468</v>
      </c>
      <c r="P206" s="97">
        <v>-5.2823315118397094</v>
      </c>
      <c r="Q206" s="97">
        <v>5.2823315118397094</v>
      </c>
      <c r="R206" s="93"/>
      <c r="T206" t="s">
        <v>390</v>
      </c>
      <c r="U206" t="s">
        <v>702</v>
      </c>
    </row>
    <row r="207" spans="1:21" x14ac:dyDescent="0.25">
      <c r="A207" t="s">
        <v>428</v>
      </c>
      <c r="B207">
        <v>2025</v>
      </c>
      <c r="C207" t="s">
        <v>481</v>
      </c>
      <c r="D207" t="s">
        <v>456</v>
      </c>
      <c r="E207" t="s">
        <v>166</v>
      </c>
      <c r="F207" t="s">
        <v>482</v>
      </c>
      <c r="G207" s="97">
        <v>0.85</v>
      </c>
      <c r="H207" s="98">
        <v>0.84299999999999997</v>
      </c>
      <c r="I207" s="98">
        <v>0.09</v>
      </c>
      <c r="J207" s="99">
        <v>0.1</v>
      </c>
      <c r="K207" s="97">
        <v>0.56999999999999995</v>
      </c>
      <c r="L207" s="97">
        <v>1.1200000000000001</v>
      </c>
      <c r="M207" t="s">
        <v>467</v>
      </c>
      <c r="N207" t="s">
        <v>495</v>
      </c>
      <c r="O207" t="s">
        <v>473</v>
      </c>
      <c r="P207" s="97">
        <v>0.8303677342823258</v>
      </c>
      <c r="Q207" s="97">
        <v>0.8303677342823258</v>
      </c>
      <c r="R207" s="93"/>
      <c r="T207" t="s">
        <v>390</v>
      </c>
      <c r="U207" t="s">
        <v>703</v>
      </c>
    </row>
    <row r="208" spans="1:21" x14ac:dyDescent="0.25">
      <c r="A208" t="s">
        <v>428</v>
      </c>
      <c r="B208">
        <v>2025</v>
      </c>
      <c r="C208" t="s">
        <v>481</v>
      </c>
      <c r="D208" t="s">
        <v>456</v>
      </c>
      <c r="E208" t="s">
        <v>166</v>
      </c>
      <c r="F208" t="s">
        <v>483</v>
      </c>
      <c r="G208" s="97">
        <v>0.35</v>
      </c>
      <c r="H208" s="98">
        <v>0.35499999999999998</v>
      </c>
      <c r="I208" s="98">
        <v>3.4000000000000002E-2</v>
      </c>
      <c r="J208" s="99">
        <v>-0.1</v>
      </c>
      <c r="K208" s="97">
        <v>0.25</v>
      </c>
      <c r="L208" s="97">
        <v>0.46</v>
      </c>
      <c r="M208" t="s">
        <v>467</v>
      </c>
      <c r="N208" t="s">
        <v>495</v>
      </c>
      <c r="O208" t="s">
        <v>473</v>
      </c>
      <c r="P208" s="97">
        <v>-1.4084507042253533</v>
      </c>
      <c r="Q208" s="97">
        <v>1.4084507042253533</v>
      </c>
      <c r="R208" s="93"/>
      <c r="T208" t="s">
        <v>390</v>
      </c>
      <c r="U208" t="s">
        <v>704</v>
      </c>
    </row>
    <row r="209" spans="1:21" x14ac:dyDescent="0.25">
      <c r="A209" t="s">
        <v>428</v>
      </c>
      <c r="B209">
        <v>2025</v>
      </c>
      <c r="C209" t="s">
        <v>481</v>
      </c>
      <c r="D209" t="s">
        <v>456</v>
      </c>
      <c r="E209" t="s">
        <v>166</v>
      </c>
      <c r="F209" t="s">
        <v>484</v>
      </c>
      <c r="G209" s="97">
        <v>2.08</v>
      </c>
      <c r="H209" s="98">
        <v>1.8580000000000001</v>
      </c>
      <c r="I209" s="98">
        <v>0.151</v>
      </c>
      <c r="J209" s="99">
        <v>1.5</v>
      </c>
      <c r="K209" s="97">
        <v>1.4</v>
      </c>
      <c r="L209" s="97">
        <v>2.3199999999999998</v>
      </c>
      <c r="M209" t="s">
        <v>467</v>
      </c>
      <c r="N209" t="s">
        <v>495</v>
      </c>
      <c r="O209" t="s">
        <v>473</v>
      </c>
      <c r="P209" s="97">
        <v>11.948331539289557</v>
      </c>
      <c r="Q209" s="97">
        <v>11.948331539289557</v>
      </c>
      <c r="R209" s="93"/>
      <c r="T209" t="s">
        <v>390</v>
      </c>
      <c r="U209" t="s">
        <v>705</v>
      </c>
    </row>
    <row r="210" spans="1:21" x14ac:dyDescent="0.25">
      <c r="A210" t="s">
        <v>428</v>
      </c>
      <c r="B210">
        <v>2025</v>
      </c>
      <c r="C210" t="s">
        <v>481</v>
      </c>
      <c r="D210" t="s">
        <v>456</v>
      </c>
      <c r="E210" t="s">
        <v>166</v>
      </c>
      <c r="F210" t="s">
        <v>485</v>
      </c>
      <c r="G210" s="97">
        <v>0.86</v>
      </c>
      <c r="H210" s="98">
        <v>0.81599999999999995</v>
      </c>
      <c r="I210" s="98">
        <v>7.3999999999999996E-2</v>
      </c>
      <c r="J210" s="99">
        <v>0.6</v>
      </c>
      <c r="K210" s="97">
        <v>0.59</v>
      </c>
      <c r="L210" s="97">
        <v>1.04</v>
      </c>
      <c r="M210" t="s">
        <v>467</v>
      </c>
      <c r="N210" t="s">
        <v>495</v>
      </c>
      <c r="O210" t="s">
        <v>473</v>
      </c>
      <c r="P210" s="97">
        <v>5.3921568627451029</v>
      </c>
      <c r="Q210" s="97">
        <v>5.3921568627451029</v>
      </c>
      <c r="R210" s="93"/>
      <c r="T210" t="s">
        <v>390</v>
      </c>
      <c r="U210" t="s">
        <v>706</v>
      </c>
    </row>
    <row r="211" spans="1:21" x14ac:dyDescent="0.25">
      <c r="A211" t="s">
        <v>428</v>
      </c>
      <c r="B211">
        <v>2025</v>
      </c>
      <c r="C211" t="s">
        <v>481</v>
      </c>
      <c r="D211" t="s">
        <v>456</v>
      </c>
      <c r="E211" t="s">
        <v>166</v>
      </c>
      <c r="F211" t="s">
        <v>486</v>
      </c>
      <c r="G211" s="97">
        <v>0.28999999999999998</v>
      </c>
      <c r="H211" s="98">
        <v>0.31</v>
      </c>
      <c r="I211" s="98">
        <v>3.6999999999999998E-2</v>
      </c>
      <c r="J211" s="99">
        <v>-0.5</v>
      </c>
      <c r="K211" s="97">
        <v>0.2</v>
      </c>
      <c r="L211" s="97">
        <v>0.42</v>
      </c>
      <c r="M211" t="s">
        <v>467</v>
      </c>
      <c r="N211" t="s">
        <v>495</v>
      </c>
      <c r="O211" t="s">
        <v>473</v>
      </c>
      <c r="P211" s="97">
        <v>-6.4516129032258114</v>
      </c>
      <c r="Q211" s="97">
        <v>6.4516129032258114</v>
      </c>
      <c r="R211" s="93"/>
      <c r="T211" t="s">
        <v>390</v>
      </c>
      <c r="U211" t="s">
        <v>707</v>
      </c>
    </row>
    <row r="212" spans="1:21" x14ac:dyDescent="0.25">
      <c r="A212" t="s">
        <v>428</v>
      </c>
      <c r="B212">
        <v>2025</v>
      </c>
      <c r="C212" t="s">
        <v>481</v>
      </c>
      <c r="D212" t="s">
        <v>457</v>
      </c>
      <c r="E212" t="s">
        <v>159</v>
      </c>
      <c r="F212" t="s">
        <v>482</v>
      </c>
      <c r="G212" s="97">
        <v>43.1</v>
      </c>
      <c r="H212" s="98">
        <v>44.93</v>
      </c>
      <c r="I212" s="98">
        <v>0.97</v>
      </c>
      <c r="J212" s="99">
        <v>-1.9</v>
      </c>
      <c r="K212" s="97">
        <v>42</v>
      </c>
      <c r="L212" s="97">
        <v>47.9</v>
      </c>
      <c r="M212" t="s">
        <v>467</v>
      </c>
      <c r="N212" t="s">
        <v>495</v>
      </c>
      <c r="O212" t="s">
        <v>468</v>
      </c>
      <c r="P212" s="97">
        <v>-4.0730024482528338</v>
      </c>
      <c r="Q212" s="97">
        <v>4.0730024482528338</v>
      </c>
      <c r="R212" s="93"/>
      <c r="T212" t="s">
        <v>390</v>
      </c>
      <c r="U212" t="s">
        <v>708</v>
      </c>
    </row>
    <row r="213" spans="1:21" x14ac:dyDescent="0.25">
      <c r="A213" t="s">
        <v>428</v>
      </c>
      <c r="B213">
        <v>2025</v>
      </c>
      <c r="C213" t="s">
        <v>481</v>
      </c>
      <c r="D213" t="s">
        <v>457</v>
      </c>
      <c r="E213" t="s">
        <v>159</v>
      </c>
      <c r="F213" t="s">
        <v>483</v>
      </c>
      <c r="G213" s="97">
        <v>40</v>
      </c>
      <c r="H213" s="98">
        <v>40.65</v>
      </c>
      <c r="I213" s="98">
        <v>1.07</v>
      </c>
      <c r="J213" s="99">
        <v>-0.6</v>
      </c>
      <c r="K213" s="97">
        <v>37.4</v>
      </c>
      <c r="L213" s="97">
        <v>43.9</v>
      </c>
      <c r="M213" t="s">
        <v>467</v>
      </c>
      <c r="N213" t="s">
        <v>495</v>
      </c>
      <c r="O213" t="s">
        <v>468</v>
      </c>
      <c r="P213" s="97">
        <v>-1.5990159901598984</v>
      </c>
      <c r="Q213" s="97">
        <v>1.5990159901598984</v>
      </c>
      <c r="R213" s="93"/>
      <c r="T213" t="s">
        <v>390</v>
      </c>
      <c r="U213" t="s">
        <v>709</v>
      </c>
    </row>
    <row r="214" spans="1:21" x14ac:dyDescent="0.25">
      <c r="A214" t="s">
        <v>428</v>
      </c>
      <c r="B214">
        <v>2025</v>
      </c>
      <c r="C214" t="s">
        <v>481</v>
      </c>
      <c r="D214" t="s">
        <v>457</v>
      </c>
      <c r="E214" t="s">
        <v>159</v>
      </c>
      <c r="F214" t="s">
        <v>484</v>
      </c>
      <c r="G214" s="97">
        <v>48.1</v>
      </c>
      <c r="H214" s="98">
        <v>48.64</v>
      </c>
      <c r="I214" s="98">
        <v>0.91</v>
      </c>
      <c r="J214" s="99">
        <v>-0.6</v>
      </c>
      <c r="K214" s="97">
        <v>45.9</v>
      </c>
      <c r="L214" s="97">
        <v>51.4</v>
      </c>
      <c r="M214" t="s">
        <v>467</v>
      </c>
      <c r="N214" t="s">
        <v>495</v>
      </c>
      <c r="O214" t="s">
        <v>468</v>
      </c>
      <c r="P214" s="97">
        <v>-1.1101973684210509</v>
      </c>
      <c r="Q214" s="97">
        <v>1.1101973684210509</v>
      </c>
      <c r="R214" s="93"/>
      <c r="T214" t="s">
        <v>390</v>
      </c>
      <c r="U214" t="s">
        <v>710</v>
      </c>
    </row>
    <row r="215" spans="1:21" x14ac:dyDescent="0.25">
      <c r="A215" t="s">
        <v>428</v>
      </c>
      <c r="B215">
        <v>2025</v>
      </c>
      <c r="C215" t="s">
        <v>481</v>
      </c>
      <c r="D215" t="s">
        <v>457</v>
      </c>
      <c r="E215" t="s">
        <v>159</v>
      </c>
      <c r="F215" t="s">
        <v>485</v>
      </c>
      <c r="G215" s="97">
        <v>44.8</v>
      </c>
      <c r="H215" s="98">
        <v>44.62</v>
      </c>
      <c r="I215" s="98">
        <v>0.92</v>
      </c>
      <c r="J215" s="99">
        <v>0.2</v>
      </c>
      <c r="K215" s="97">
        <v>41.8</v>
      </c>
      <c r="L215" s="97">
        <v>47.4</v>
      </c>
      <c r="M215" t="s">
        <v>467</v>
      </c>
      <c r="N215" t="s">
        <v>495</v>
      </c>
      <c r="O215" t="s">
        <v>468</v>
      </c>
      <c r="P215" s="97">
        <v>0.40340654415060451</v>
      </c>
      <c r="Q215" s="97">
        <v>0.40340654415060451</v>
      </c>
      <c r="R215" s="93"/>
      <c r="T215" t="s">
        <v>390</v>
      </c>
      <c r="U215" t="s">
        <v>711</v>
      </c>
    </row>
    <row r="216" spans="1:21" x14ac:dyDescent="0.25">
      <c r="A216" t="s">
        <v>428</v>
      </c>
      <c r="B216">
        <v>2025</v>
      </c>
      <c r="C216" t="s">
        <v>481</v>
      </c>
      <c r="D216" t="s">
        <v>457</v>
      </c>
      <c r="E216" t="s">
        <v>159</v>
      </c>
      <c r="F216" t="s">
        <v>486</v>
      </c>
      <c r="G216" s="97">
        <v>45</v>
      </c>
      <c r="H216" s="98">
        <v>44.86</v>
      </c>
      <c r="I216" s="98">
        <v>1.18</v>
      </c>
      <c r="J216" s="99">
        <v>0.1</v>
      </c>
      <c r="K216" s="97">
        <v>41.3</v>
      </c>
      <c r="L216" s="97">
        <v>48.4</v>
      </c>
      <c r="M216" t="s">
        <v>467</v>
      </c>
      <c r="N216" t="s">
        <v>495</v>
      </c>
      <c r="O216" t="s">
        <v>468</v>
      </c>
      <c r="P216" s="97">
        <v>0.31208203299153048</v>
      </c>
      <c r="Q216" s="97">
        <v>0.31208203299153048</v>
      </c>
      <c r="R216" s="93"/>
      <c r="T216" t="s">
        <v>390</v>
      </c>
      <c r="U216" t="s">
        <v>712</v>
      </c>
    </row>
    <row r="217" spans="1:21" x14ac:dyDescent="0.25">
      <c r="A217" t="s">
        <v>428</v>
      </c>
      <c r="B217">
        <v>2025</v>
      </c>
      <c r="C217" t="s">
        <v>481</v>
      </c>
      <c r="D217" t="s">
        <v>458</v>
      </c>
      <c r="E217" t="s">
        <v>164</v>
      </c>
      <c r="F217" t="s">
        <v>482</v>
      </c>
      <c r="G217" s="97">
        <v>3.21</v>
      </c>
      <c r="H217" s="98">
        <v>3.4420000000000002</v>
      </c>
      <c r="I217" s="98">
        <v>0.10100000000000001</v>
      </c>
      <c r="J217" s="99">
        <v>-2.2999999999999998</v>
      </c>
      <c r="K217" s="97">
        <v>3.13</v>
      </c>
      <c r="L217" s="97">
        <v>3.75</v>
      </c>
      <c r="M217" t="s">
        <v>467</v>
      </c>
      <c r="N217" t="s">
        <v>495</v>
      </c>
      <c r="O217" t="s">
        <v>473</v>
      </c>
      <c r="P217" s="97">
        <v>-6.740267286461366</v>
      </c>
      <c r="Q217" s="97">
        <v>6.740267286461366</v>
      </c>
      <c r="R217" s="93"/>
      <c r="T217" t="s">
        <v>390</v>
      </c>
      <c r="U217" t="s">
        <v>713</v>
      </c>
    </row>
    <row r="218" spans="1:21" x14ac:dyDescent="0.25">
      <c r="A218" t="s">
        <v>428</v>
      </c>
      <c r="B218">
        <v>2025</v>
      </c>
      <c r="C218" t="s">
        <v>481</v>
      </c>
      <c r="D218" t="s">
        <v>458</v>
      </c>
      <c r="E218" t="s">
        <v>164</v>
      </c>
      <c r="F218" t="s">
        <v>483</v>
      </c>
      <c r="G218" s="97">
        <v>1.0900000000000001</v>
      </c>
      <c r="H218" s="98">
        <v>1.1499999999999999</v>
      </c>
      <c r="I218" s="98">
        <v>4.3999999999999997E-2</v>
      </c>
      <c r="J218" s="99">
        <v>-1.4</v>
      </c>
      <c r="K218" s="97">
        <v>1.01</v>
      </c>
      <c r="L218" s="97">
        <v>1.29</v>
      </c>
      <c r="M218" t="s">
        <v>467</v>
      </c>
      <c r="N218" t="s">
        <v>495</v>
      </c>
      <c r="O218" t="s">
        <v>473</v>
      </c>
      <c r="P218" s="97">
        <v>-5.217391304347812</v>
      </c>
      <c r="Q218" s="97">
        <v>5.217391304347812</v>
      </c>
      <c r="R218" s="93"/>
      <c r="T218" t="s">
        <v>390</v>
      </c>
      <c r="U218" t="s">
        <v>714</v>
      </c>
    </row>
    <row r="219" spans="1:21" x14ac:dyDescent="0.25">
      <c r="A219" t="s">
        <v>428</v>
      </c>
      <c r="B219">
        <v>2025</v>
      </c>
      <c r="C219" t="s">
        <v>481</v>
      </c>
      <c r="D219" t="s">
        <v>458</v>
      </c>
      <c r="E219" t="s">
        <v>164</v>
      </c>
      <c r="F219" t="s">
        <v>484</v>
      </c>
      <c r="G219" s="97">
        <v>8.08</v>
      </c>
      <c r="H219" s="98">
        <v>8.1959999999999997</v>
      </c>
      <c r="I219" s="98">
        <v>0.19700000000000001</v>
      </c>
      <c r="J219" s="99">
        <v>-0.6</v>
      </c>
      <c r="K219" s="97">
        <v>7.6</v>
      </c>
      <c r="L219" s="97">
        <v>8.7899999999999991</v>
      </c>
      <c r="M219" t="s">
        <v>467</v>
      </c>
      <c r="N219" t="s">
        <v>495</v>
      </c>
      <c r="O219" t="s">
        <v>473</v>
      </c>
      <c r="P219" s="97">
        <v>-1.4153245485602692</v>
      </c>
      <c r="Q219" s="97">
        <v>1.4153245485602692</v>
      </c>
      <c r="R219" s="93"/>
      <c r="T219" t="s">
        <v>390</v>
      </c>
      <c r="U219" t="s">
        <v>715</v>
      </c>
    </row>
    <row r="220" spans="1:21" x14ac:dyDescent="0.25">
      <c r="A220" t="s">
        <v>428</v>
      </c>
      <c r="B220">
        <v>2025</v>
      </c>
      <c r="C220" t="s">
        <v>481</v>
      </c>
      <c r="D220" t="s">
        <v>458</v>
      </c>
      <c r="E220" t="s">
        <v>164</v>
      </c>
      <c r="F220" t="s">
        <v>485</v>
      </c>
      <c r="G220" s="97">
        <v>3.02</v>
      </c>
      <c r="H220" s="98">
        <v>3.0510000000000002</v>
      </c>
      <c r="I220" s="98">
        <v>8.4000000000000005E-2</v>
      </c>
      <c r="J220" s="99">
        <v>-0.4</v>
      </c>
      <c r="K220" s="97">
        <v>2.79</v>
      </c>
      <c r="L220" s="97">
        <v>3.31</v>
      </c>
      <c r="M220" t="s">
        <v>467</v>
      </c>
      <c r="N220" t="s">
        <v>495</v>
      </c>
      <c r="O220" t="s">
        <v>473</v>
      </c>
      <c r="P220" s="97">
        <v>-1.0160603080957109</v>
      </c>
      <c r="Q220" s="97">
        <v>1.0160603080957109</v>
      </c>
      <c r="R220" s="93"/>
      <c r="T220" t="s">
        <v>390</v>
      </c>
      <c r="U220" t="s">
        <v>716</v>
      </c>
    </row>
    <row r="221" spans="1:21" x14ac:dyDescent="0.25">
      <c r="A221" t="s">
        <v>428</v>
      </c>
      <c r="B221">
        <v>2025</v>
      </c>
      <c r="C221" t="s">
        <v>481</v>
      </c>
      <c r="D221" t="s">
        <v>458</v>
      </c>
      <c r="E221" t="s">
        <v>164</v>
      </c>
      <c r="F221" t="s">
        <v>486</v>
      </c>
      <c r="G221" s="97">
        <v>1.25</v>
      </c>
      <c r="H221" s="98">
        <v>1.2709999999999999</v>
      </c>
      <c r="I221" s="98">
        <v>5.0999999999999997E-2</v>
      </c>
      <c r="J221" s="99">
        <v>-0.4</v>
      </c>
      <c r="K221" s="97">
        <v>1.1100000000000001</v>
      </c>
      <c r="L221" s="97">
        <v>1.43</v>
      </c>
      <c r="M221" t="s">
        <v>467</v>
      </c>
      <c r="N221" t="s">
        <v>495</v>
      </c>
      <c r="O221" t="s">
        <v>473</v>
      </c>
      <c r="P221" s="97">
        <v>-1.6522423288748946</v>
      </c>
      <c r="Q221" s="97">
        <v>1.6522423288748946</v>
      </c>
      <c r="R221" s="93"/>
      <c r="T221" t="s">
        <v>390</v>
      </c>
      <c r="U221" t="s">
        <v>717</v>
      </c>
    </row>
    <row r="222" spans="1:21" x14ac:dyDescent="0.25">
      <c r="A222" t="s">
        <v>428</v>
      </c>
      <c r="B222">
        <v>2025</v>
      </c>
      <c r="C222" t="s">
        <v>481</v>
      </c>
      <c r="D222" t="s">
        <v>459</v>
      </c>
      <c r="E222" t="s">
        <v>158</v>
      </c>
      <c r="F222" t="s">
        <v>482</v>
      </c>
      <c r="G222" s="97">
        <v>312</v>
      </c>
      <c r="H222" s="98">
        <v>290.5</v>
      </c>
      <c r="I222" s="98">
        <v>13</v>
      </c>
      <c r="J222" s="99">
        <v>1.7</v>
      </c>
      <c r="K222" s="97">
        <v>217</v>
      </c>
      <c r="L222" s="97">
        <v>364</v>
      </c>
      <c r="M222" t="s">
        <v>467</v>
      </c>
      <c r="N222" t="s">
        <v>495</v>
      </c>
      <c r="O222" t="s">
        <v>473</v>
      </c>
      <c r="P222" s="97">
        <v>7.4010327022375213</v>
      </c>
      <c r="Q222" s="97">
        <v>7.4010327022375213</v>
      </c>
      <c r="R222" s="93"/>
      <c r="T222" t="s">
        <v>390</v>
      </c>
      <c r="U222" t="s">
        <v>718</v>
      </c>
    </row>
    <row r="223" spans="1:21" x14ac:dyDescent="0.25">
      <c r="A223" t="s">
        <v>428</v>
      </c>
      <c r="B223">
        <v>2025</v>
      </c>
      <c r="C223" t="s">
        <v>481</v>
      </c>
      <c r="D223" t="s">
        <v>459</v>
      </c>
      <c r="E223" t="s">
        <v>158</v>
      </c>
      <c r="F223" t="s">
        <v>483</v>
      </c>
      <c r="G223" s="97">
        <v>52</v>
      </c>
      <c r="H223" s="98">
        <v>49</v>
      </c>
      <c r="I223" s="98">
        <v>3.4</v>
      </c>
      <c r="J223" s="99">
        <v>0.9</v>
      </c>
      <c r="K223" s="97">
        <v>36</v>
      </c>
      <c r="L223" s="97">
        <v>62</v>
      </c>
      <c r="M223" t="s">
        <v>467</v>
      </c>
      <c r="N223" t="s">
        <v>495</v>
      </c>
      <c r="O223" t="s">
        <v>473</v>
      </c>
      <c r="P223" s="97">
        <v>6.1224489795918364</v>
      </c>
      <c r="Q223" s="97">
        <v>6.1224489795918364</v>
      </c>
      <c r="R223" s="93"/>
      <c r="T223" t="s">
        <v>390</v>
      </c>
      <c r="U223" t="s">
        <v>719</v>
      </c>
    </row>
    <row r="224" spans="1:21" x14ac:dyDescent="0.25">
      <c r="A224" t="s">
        <v>428</v>
      </c>
      <c r="B224">
        <v>2025</v>
      </c>
      <c r="C224" t="s">
        <v>481</v>
      </c>
      <c r="D224" t="s">
        <v>459</v>
      </c>
      <c r="E224" t="s">
        <v>158</v>
      </c>
      <c r="F224" t="s">
        <v>484</v>
      </c>
      <c r="G224" s="97">
        <v>538</v>
      </c>
      <c r="H224" s="98">
        <v>495.9</v>
      </c>
      <c r="I224" s="98">
        <v>11.6</v>
      </c>
      <c r="J224" s="99">
        <v>3.6</v>
      </c>
      <c r="K224" s="97">
        <v>371</v>
      </c>
      <c r="L224" s="97">
        <v>620</v>
      </c>
      <c r="M224" t="s">
        <v>467</v>
      </c>
      <c r="N224" t="s">
        <v>495</v>
      </c>
      <c r="O224" t="s">
        <v>473</v>
      </c>
      <c r="P224" s="97">
        <v>8.489614841701961</v>
      </c>
      <c r="Q224" s="97">
        <v>8.489614841701961</v>
      </c>
      <c r="R224" s="93"/>
      <c r="T224" t="s">
        <v>390</v>
      </c>
      <c r="U224" t="s">
        <v>720</v>
      </c>
    </row>
    <row r="225" spans="1:21" x14ac:dyDescent="0.25">
      <c r="A225" t="s">
        <v>428</v>
      </c>
      <c r="B225">
        <v>2025</v>
      </c>
      <c r="C225" t="s">
        <v>481</v>
      </c>
      <c r="D225" t="s">
        <v>459</v>
      </c>
      <c r="E225" t="s">
        <v>158</v>
      </c>
      <c r="F225" t="s">
        <v>485</v>
      </c>
      <c r="G225" s="97">
        <v>226</v>
      </c>
      <c r="H225" s="98">
        <v>203.8</v>
      </c>
      <c r="I225" s="98">
        <v>7</v>
      </c>
      <c r="J225" s="99">
        <v>3.2</v>
      </c>
      <c r="K225" s="97">
        <v>152</v>
      </c>
      <c r="L225" s="97">
        <v>255</v>
      </c>
      <c r="M225" t="s">
        <v>467</v>
      </c>
      <c r="N225" t="s">
        <v>495</v>
      </c>
      <c r="O225" t="s">
        <v>473</v>
      </c>
      <c r="P225" s="97">
        <v>10.893032384690867</v>
      </c>
      <c r="Q225" s="97">
        <v>10.893032384690867</v>
      </c>
      <c r="R225" s="93"/>
      <c r="T225" t="s">
        <v>390</v>
      </c>
      <c r="U225" t="s">
        <v>721</v>
      </c>
    </row>
    <row r="226" spans="1:21" x14ac:dyDescent="0.25">
      <c r="A226" t="s">
        <v>428</v>
      </c>
      <c r="B226">
        <v>2025</v>
      </c>
      <c r="C226" t="s">
        <v>481</v>
      </c>
      <c r="D226" t="s">
        <v>459</v>
      </c>
      <c r="E226" t="s">
        <v>158</v>
      </c>
      <c r="F226" t="s">
        <v>486</v>
      </c>
      <c r="G226" s="97">
        <v>127</v>
      </c>
      <c r="H226" s="98">
        <v>121.8</v>
      </c>
      <c r="I226" s="98">
        <v>4.5999999999999996</v>
      </c>
      <c r="J226" s="99">
        <v>1.1000000000000001</v>
      </c>
      <c r="K226" s="97">
        <v>91</v>
      </c>
      <c r="L226" s="97">
        <v>153</v>
      </c>
      <c r="M226" t="s">
        <v>467</v>
      </c>
      <c r="N226" t="s">
        <v>495</v>
      </c>
      <c r="O226" t="s">
        <v>473</v>
      </c>
      <c r="P226" s="97">
        <v>4.269293924466341</v>
      </c>
      <c r="Q226" s="97">
        <v>4.269293924466341</v>
      </c>
      <c r="R226" s="93"/>
      <c r="T226" t="s">
        <v>390</v>
      </c>
      <c r="U226" t="s">
        <v>722</v>
      </c>
    </row>
    <row r="227" spans="1:21" x14ac:dyDescent="0.25">
      <c r="A227" t="s">
        <v>428</v>
      </c>
      <c r="B227">
        <v>2025</v>
      </c>
      <c r="C227" t="s">
        <v>481</v>
      </c>
      <c r="D227" t="s">
        <v>460</v>
      </c>
      <c r="E227" t="s">
        <v>174</v>
      </c>
      <c r="F227" t="s">
        <v>482</v>
      </c>
      <c r="G227" s="97">
        <v>17.899999999999999</v>
      </c>
      <c r="H227" s="98">
        <v>17.89</v>
      </c>
      <c r="I227" s="98">
        <v>0.14000000000000001</v>
      </c>
      <c r="J227" s="99">
        <v>0.1</v>
      </c>
      <c r="K227" s="97">
        <v>17.399999999999999</v>
      </c>
      <c r="L227" s="97">
        <v>18.399999999999999</v>
      </c>
      <c r="M227" t="s">
        <v>467</v>
      </c>
      <c r="N227" t="s">
        <v>495</v>
      </c>
      <c r="O227" t="s">
        <v>468</v>
      </c>
      <c r="P227" s="97">
        <v>5.5897149245377364E-2</v>
      </c>
      <c r="Q227" s="97">
        <v>5.5897149245377364E-2</v>
      </c>
      <c r="R227" s="93"/>
      <c r="T227" t="s">
        <v>390</v>
      </c>
      <c r="U227" t="s">
        <v>723</v>
      </c>
    </row>
    <row r="228" spans="1:21" x14ac:dyDescent="0.25">
      <c r="A228" t="s">
        <v>428</v>
      </c>
      <c r="B228">
        <v>2025</v>
      </c>
      <c r="C228" t="s">
        <v>481</v>
      </c>
      <c r="D228" t="s">
        <v>460</v>
      </c>
      <c r="E228" t="s">
        <v>174</v>
      </c>
      <c r="F228" t="s">
        <v>483</v>
      </c>
      <c r="G228" s="97">
        <v>17.8</v>
      </c>
      <c r="H228" s="98">
        <v>17.68</v>
      </c>
      <c r="I228" s="98">
        <v>0.13</v>
      </c>
      <c r="J228" s="99">
        <v>0.9</v>
      </c>
      <c r="K228" s="97">
        <v>17.2</v>
      </c>
      <c r="L228" s="97">
        <v>18.100000000000001</v>
      </c>
      <c r="M228" t="s">
        <v>467</v>
      </c>
      <c r="N228" t="s">
        <v>495</v>
      </c>
      <c r="O228" t="s">
        <v>468</v>
      </c>
      <c r="P228" s="97">
        <v>0.67873303167421384</v>
      </c>
      <c r="Q228" s="97">
        <v>0.67873303167421384</v>
      </c>
      <c r="R228" s="93"/>
      <c r="T228" t="s">
        <v>390</v>
      </c>
      <c r="U228" t="s">
        <v>724</v>
      </c>
    </row>
    <row r="229" spans="1:21" x14ac:dyDescent="0.25">
      <c r="A229" t="s">
        <v>428</v>
      </c>
      <c r="B229">
        <v>2025</v>
      </c>
      <c r="C229" t="s">
        <v>481</v>
      </c>
      <c r="D229" t="s">
        <v>460</v>
      </c>
      <c r="E229" t="s">
        <v>174</v>
      </c>
      <c r="F229" t="s">
        <v>484</v>
      </c>
      <c r="G229" s="97">
        <v>15.4</v>
      </c>
      <c r="H229" s="98">
        <v>15.41</v>
      </c>
      <c r="I229" s="98">
        <v>0.18</v>
      </c>
      <c r="J229" s="99">
        <v>0</v>
      </c>
      <c r="K229" s="97">
        <v>14.8</v>
      </c>
      <c r="L229" s="97">
        <v>16</v>
      </c>
      <c r="M229" t="s">
        <v>467</v>
      </c>
      <c r="N229" t="s">
        <v>495</v>
      </c>
      <c r="O229" t="s">
        <v>468</v>
      </c>
      <c r="P229" s="97">
        <v>-6.4892926670991474E-2</v>
      </c>
      <c r="Q229" s="97">
        <v>6.4892926670991474E-2</v>
      </c>
      <c r="R229" s="93"/>
      <c r="T229" t="s">
        <v>390</v>
      </c>
      <c r="U229" t="s">
        <v>725</v>
      </c>
    </row>
    <row r="230" spans="1:21" x14ac:dyDescent="0.25">
      <c r="A230" t="s">
        <v>428</v>
      </c>
      <c r="B230">
        <v>2025</v>
      </c>
      <c r="C230" t="s">
        <v>481</v>
      </c>
      <c r="D230" t="s">
        <v>460</v>
      </c>
      <c r="E230" t="s">
        <v>174</v>
      </c>
      <c r="F230" t="s">
        <v>485</v>
      </c>
      <c r="G230" s="97">
        <v>15.3</v>
      </c>
      <c r="H230" s="98">
        <v>15.23</v>
      </c>
      <c r="I230" s="98">
        <v>0.13</v>
      </c>
      <c r="J230" s="99">
        <v>0.5</v>
      </c>
      <c r="K230" s="97">
        <v>14.8</v>
      </c>
      <c r="L230" s="97">
        <v>15.7</v>
      </c>
      <c r="M230" t="s">
        <v>467</v>
      </c>
      <c r="N230" t="s">
        <v>495</v>
      </c>
      <c r="O230" t="s">
        <v>468</v>
      </c>
      <c r="P230" s="97">
        <v>0.45961917268549102</v>
      </c>
      <c r="Q230" s="97">
        <v>0.45961917268549102</v>
      </c>
      <c r="R230" s="93"/>
      <c r="T230" t="s">
        <v>390</v>
      </c>
      <c r="U230" t="s">
        <v>726</v>
      </c>
    </row>
    <row r="231" spans="1:21" x14ac:dyDescent="0.25">
      <c r="A231" t="s">
        <v>428</v>
      </c>
      <c r="B231">
        <v>2025</v>
      </c>
      <c r="C231" t="s">
        <v>481</v>
      </c>
      <c r="D231" t="s">
        <v>460</v>
      </c>
      <c r="E231" t="s">
        <v>174</v>
      </c>
      <c r="F231" t="s">
        <v>486</v>
      </c>
      <c r="G231" s="97">
        <v>15.1</v>
      </c>
      <c r="H231" s="98">
        <v>15</v>
      </c>
      <c r="I231" s="98">
        <v>0.12</v>
      </c>
      <c r="J231" s="99">
        <v>0.9</v>
      </c>
      <c r="K231" s="97">
        <v>14.6</v>
      </c>
      <c r="L231" s="97">
        <v>15.4</v>
      </c>
      <c r="M231" t="s">
        <v>467</v>
      </c>
      <c r="N231" t="s">
        <v>495</v>
      </c>
      <c r="O231" t="s">
        <v>468</v>
      </c>
      <c r="P231" s="97">
        <v>0.6666666666666643</v>
      </c>
      <c r="Q231" s="97">
        <v>0.6666666666666643</v>
      </c>
      <c r="R231" s="93"/>
      <c r="T231" t="s">
        <v>390</v>
      </c>
      <c r="U231" t="s">
        <v>727</v>
      </c>
    </row>
    <row r="232" spans="1:21" x14ac:dyDescent="0.25">
      <c r="A232" t="s">
        <v>428</v>
      </c>
      <c r="B232">
        <v>2025</v>
      </c>
      <c r="C232" t="s">
        <v>481</v>
      </c>
      <c r="D232" t="s">
        <v>461</v>
      </c>
      <c r="E232" t="s">
        <v>151</v>
      </c>
      <c r="F232" t="s">
        <v>482</v>
      </c>
      <c r="G232" s="97">
        <v>2.42</v>
      </c>
      <c r="H232" s="98">
        <v>2.4060000000000001</v>
      </c>
      <c r="I232" s="98">
        <v>2.9000000000000001E-2</v>
      </c>
      <c r="J232" s="99">
        <v>0.5</v>
      </c>
      <c r="K232" s="97">
        <v>2.2999999999999998</v>
      </c>
      <c r="L232" s="97">
        <v>2.5099999999999998</v>
      </c>
      <c r="M232" t="s">
        <v>467</v>
      </c>
      <c r="N232" t="s">
        <v>495</v>
      </c>
      <c r="O232" t="s">
        <v>479</v>
      </c>
      <c r="P232" s="97">
        <v>0.58187863674147089</v>
      </c>
      <c r="Q232" s="97">
        <v>0.58187863674147089</v>
      </c>
      <c r="R232" s="93"/>
      <c r="T232" t="s">
        <v>390</v>
      </c>
      <c r="U232" t="s">
        <v>728</v>
      </c>
    </row>
    <row r="233" spans="1:21" x14ac:dyDescent="0.25">
      <c r="A233" t="s">
        <v>428</v>
      </c>
      <c r="B233">
        <v>2025</v>
      </c>
      <c r="C233" t="s">
        <v>481</v>
      </c>
      <c r="D233" t="s">
        <v>461</v>
      </c>
      <c r="E233" t="s">
        <v>151</v>
      </c>
      <c r="F233" t="s">
        <v>483</v>
      </c>
      <c r="G233" s="97">
        <v>2.27</v>
      </c>
      <c r="H233" s="98">
        <v>2.2469999999999999</v>
      </c>
      <c r="I233" s="98">
        <v>2.9000000000000001E-2</v>
      </c>
      <c r="J233" s="99">
        <v>0.8</v>
      </c>
      <c r="K233" s="97">
        <v>2.15</v>
      </c>
      <c r="L233" s="97">
        <v>2.34</v>
      </c>
      <c r="M233" t="s">
        <v>467</v>
      </c>
      <c r="N233" t="s">
        <v>495</v>
      </c>
      <c r="O233" t="s">
        <v>479</v>
      </c>
      <c r="P233" s="97">
        <v>1.0235870048954221</v>
      </c>
      <c r="Q233" s="97">
        <v>1.0235870048954221</v>
      </c>
      <c r="R233" s="93"/>
      <c r="T233" t="s">
        <v>390</v>
      </c>
      <c r="U233" t="s">
        <v>729</v>
      </c>
    </row>
    <row r="234" spans="1:21" x14ac:dyDescent="0.25">
      <c r="A234" t="s">
        <v>428</v>
      </c>
      <c r="B234">
        <v>2025</v>
      </c>
      <c r="C234" t="s">
        <v>481</v>
      </c>
      <c r="D234" t="s">
        <v>461</v>
      </c>
      <c r="E234" t="s">
        <v>151</v>
      </c>
      <c r="F234" t="s">
        <v>484</v>
      </c>
      <c r="G234" s="97">
        <v>5.35</v>
      </c>
      <c r="H234" s="98">
        <v>5.2439999999999998</v>
      </c>
      <c r="I234" s="98">
        <v>5.2999999999999999E-2</v>
      </c>
      <c r="J234" s="99">
        <v>2</v>
      </c>
      <c r="K234" s="97">
        <v>5.03</v>
      </c>
      <c r="L234" s="97">
        <v>5.46</v>
      </c>
      <c r="M234" t="s">
        <v>467</v>
      </c>
      <c r="N234" t="s">
        <v>495</v>
      </c>
      <c r="O234" t="s">
        <v>479</v>
      </c>
      <c r="P234" s="97">
        <v>2.0213577421815385</v>
      </c>
      <c r="Q234" s="97">
        <v>2.0213577421815385</v>
      </c>
      <c r="R234" s="93"/>
      <c r="T234" t="s">
        <v>390</v>
      </c>
      <c r="U234" t="s">
        <v>730</v>
      </c>
    </row>
    <row r="235" spans="1:21" x14ac:dyDescent="0.25">
      <c r="A235" t="s">
        <v>428</v>
      </c>
      <c r="B235">
        <v>2025</v>
      </c>
      <c r="C235" t="s">
        <v>481</v>
      </c>
      <c r="D235" t="s">
        <v>461</v>
      </c>
      <c r="E235" t="s">
        <v>151</v>
      </c>
      <c r="F235" t="s">
        <v>485</v>
      </c>
      <c r="G235" s="97">
        <v>4.41</v>
      </c>
      <c r="H235" s="98">
        <v>4.3330000000000002</v>
      </c>
      <c r="I235" s="98">
        <v>4.2999999999999997E-2</v>
      </c>
      <c r="J235" s="99">
        <v>1.8</v>
      </c>
      <c r="K235" s="97">
        <v>4.1500000000000004</v>
      </c>
      <c r="L235" s="97">
        <v>4.51</v>
      </c>
      <c r="M235" t="s">
        <v>467</v>
      </c>
      <c r="N235" t="s">
        <v>495</v>
      </c>
      <c r="O235" t="s">
        <v>479</v>
      </c>
      <c r="P235" s="97">
        <v>1.7770597738287552</v>
      </c>
      <c r="Q235" s="97">
        <v>1.7770597738287552</v>
      </c>
      <c r="R235" s="93"/>
      <c r="T235" t="s">
        <v>390</v>
      </c>
      <c r="U235" t="s">
        <v>731</v>
      </c>
    </row>
    <row r="236" spans="1:21" x14ac:dyDescent="0.25">
      <c r="A236" t="s">
        <v>428</v>
      </c>
      <c r="B236">
        <v>2025</v>
      </c>
      <c r="C236" t="s">
        <v>481</v>
      </c>
      <c r="D236" t="s">
        <v>461</v>
      </c>
      <c r="E236" t="s">
        <v>151</v>
      </c>
      <c r="F236" t="s">
        <v>486</v>
      </c>
      <c r="G236" s="97">
        <v>5.29</v>
      </c>
      <c r="H236" s="98">
        <v>5.1859999999999999</v>
      </c>
      <c r="I236" s="98">
        <v>0.05</v>
      </c>
      <c r="J236" s="99">
        <v>2.1</v>
      </c>
      <c r="K236" s="97">
        <v>4.97</v>
      </c>
      <c r="L236" s="97">
        <v>5.4</v>
      </c>
      <c r="M236" t="s">
        <v>467</v>
      </c>
      <c r="N236" t="s">
        <v>495</v>
      </c>
      <c r="O236" t="s">
        <v>479</v>
      </c>
      <c r="P236" s="97">
        <v>2.0053991515618992</v>
      </c>
      <c r="Q236" s="97">
        <v>2.0053991515618992</v>
      </c>
      <c r="R236" s="93"/>
      <c r="T236" t="s">
        <v>390</v>
      </c>
      <c r="U236" t="s">
        <v>732</v>
      </c>
    </row>
    <row r="237" spans="1:21" x14ac:dyDescent="0.25">
      <c r="A237" t="s">
        <v>428</v>
      </c>
      <c r="B237">
        <v>2025</v>
      </c>
      <c r="C237" t="s">
        <v>481</v>
      </c>
      <c r="D237" t="s">
        <v>462</v>
      </c>
      <c r="E237" t="s">
        <v>148</v>
      </c>
      <c r="F237" t="s">
        <v>482</v>
      </c>
      <c r="G237" s="97">
        <v>7.4</v>
      </c>
      <c r="H237" s="98">
        <v>7.66</v>
      </c>
      <c r="I237" s="98">
        <v>0.14000000000000001</v>
      </c>
      <c r="J237" s="99">
        <v>-1.8</v>
      </c>
      <c r="K237" s="97">
        <v>6.8</v>
      </c>
      <c r="L237" s="97">
        <v>8.5</v>
      </c>
      <c r="M237" t="s">
        <v>467</v>
      </c>
      <c r="N237" t="s">
        <v>495</v>
      </c>
      <c r="O237" t="s">
        <v>473</v>
      </c>
      <c r="P237" s="97">
        <v>-3.3942558746736262</v>
      </c>
      <c r="Q237" s="97">
        <v>3.3942558746736262</v>
      </c>
      <c r="R237" s="93"/>
      <c r="T237" t="s">
        <v>390</v>
      </c>
      <c r="U237" t="s">
        <v>733</v>
      </c>
    </row>
    <row r="238" spans="1:21" x14ac:dyDescent="0.25">
      <c r="A238" t="s">
        <v>428</v>
      </c>
      <c r="B238">
        <v>2025</v>
      </c>
      <c r="C238" t="s">
        <v>481</v>
      </c>
      <c r="D238" t="s">
        <v>462</v>
      </c>
      <c r="E238" t="s">
        <v>148</v>
      </c>
      <c r="F238" t="s">
        <v>483</v>
      </c>
      <c r="G238" s="97">
        <v>2.7</v>
      </c>
      <c r="H238" s="98">
        <v>2.83</v>
      </c>
      <c r="I238" s="98">
        <v>7.0000000000000007E-2</v>
      </c>
      <c r="J238" s="99">
        <v>-1.8</v>
      </c>
      <c r="K238" s="97">
        <v>2.5</v>
      </c>
      <c r="L238" s="97">
        <v>3.2</v>
      </c>
      <c r="M238" t="s">
        <v>467</v>
      </c>
      <c r="N238" t="s">
        <v>495</v>
      </c>
      <c r="O238" t="s">
        <v>473</v>
      </c>
      <c r="P238" s="97">
        <v>-4.5936395759717277</v>
      </c>
      <c r="Q238" s="97">
        <v>4.5936395759717277</v>
      </c>
      <c r="R238" s="93"/>
      <c r="T238" t="s">
        <v>390</v>
      </c>
      <c r="U238" t="s">
        <v>734</v>
      </c>
    </row>
    <row r="239" spans="1:21" x14ac:dyDescent="0.25">
      <c r="A239" t="s">
        <v>428</v>
      </c>
      <c r="B239">
        <v>2025</v>
      </c>
      <c r="C239" t="s">
        <v>481</v>
      </c>
      <c r="D239" t="s">
        <v>462</v>
      </c>
      <c r="E239" t="s">
        <v>148</v>
      </c>
      <c r="F239" t="s">
        <v>484</v>
      </c>
      <c r="G239" s="97">
        <v>16.8</v>
      </c>
      <c r="H239" s="98">
        <v>16.850000000000001</v>
      </c>
      <c r="I239" s="98">
        <v>0.26</v>
      </c>
      <c r="J239" s="99">
        <v>-0.2</v>
      </c>
      <c r="K239" s="97">
        <v>15.1</v>
      </c>
      <c r="L239" s="97">
        <v>18.600000000000001</v>
      </c>
      <c r="M239" t="s">
        <v>467</v>
      </c>
      <c r="N239" t="s">
        <v>495</v>
      </c>
      <c r="O239" t="s">
        <v>473</v>
      </c>
      <c r="P239" s="97">
        <v>-0.29673590504451458</v>
      </c>
      <c r="Q239" s="97">
        <v>0.29673590504451458</v>
      </c>
      <c r="R239" s="93"/>
      <c r="T239" t="s">
        <v>390</v>
      </c>
      <c r="U239" t="s">
        <v>735</v>
      </c>
    </row>
    <row r="240" spans="1:21" x14ac:dyDescent="0.25">
      <c r="A240" t="s">
        <v>428</v>
      </c>
      <c r="B240">
        <v>2025</v>
      </c>
      <c r="C240" t="s">
        <v>481</v>
      </c>
      <c r="D240" t="s">
        <v>462</v>
      </c>
      <c r="E240" t="s">
        <v>148</v>
      </c>
      <c r="F240" t="s">
        <v>485</v>
      </c>
      <c r="G240" s="97">
        <v>6.8</v>
      </c>
      <c r="H240" s="98">
        <v>6.84</v>
      </c>
      <c r="I240" s="98">
        <v>0.13</v>
      </c>
      <c r="J240" s="99">
        <v>-0.3</v>
      </c>
      <c r="K240" s="97">
        <v>6.1</v>
      </c>
      <c r="L240" s="97">
        <v>7.6</v>
      </c>
      <c r="M240" t="s">
        <v>467</v>
      </c>
      <c r="N240" t="s">
        <v>495</v>
      </c>
      <c r="O240" t="s">
        <v>473</v>
      </c>
      <c r="P240" s="97">
        <v>-0.58479532163742742</v>
      </c>
      <c r="Q240" s="97">
        <v>0.58479532163742742</v>
      </c>
      <c r="R240" s="93"/>
      <c r="T240" t="s">
        <v>390</v>
      </c>
      <c r="U240" t="s">
        <v>736</v>
      </c>
    </row>
    <row r="241" spans="1:21" x14ac:dyDescent="0.25">
      <c r="A241" t="s">
        <v>428</v>
      </c>
      <c r="B241">
        <v>2025</v>
      </c>
      <c r="C241" t="s">
        <v>481</v>
      </c>
      <c r="D241" t="s">
        <v>462</v>
      </c>
      <c r="E241" t="s">
        <v>148</v>
      </c>
      <c r="F241" t="s">
        <v>486</v>
      </c>
      <c r="G241" s="97">
        <v>2.8</v>
      </c>
      <c r="H241" s="98">
        <v>2.83</v>
      </c>
      <c r="I241" s="98">
        <v>7.0000000000000007E-2</v>
      </c>
      <c r="J241" s="99">
        <v>-0.5</v>
      </c>
      <c r="K241" s="97">
        <v>2.5</v>
      </c>
      <c r="L241" s="97">
        <v>3.2</v>
      </c>
      <c r="M241" t="s">
        <v>467</v>
      </c>
      <c r="N241" t="s">
        <v>495</v>
      </c>
      <c r="O241" t="s">
        <v>473</v>
      </c>
      <c r="P241" s="97">
        <v>-1.0600706713781005</v>
      </c>
      <c r="Q241" s="97">
        <v>1.0600706713781005</v>
      </c>
      <c r="R241" s="93"/>
      <c r="T241" t="s">
        <v>390</v>
      </c>
      <c r="U241" t="s">
        <v>737</v>
      </c>
    </row>
    <row r="242" spans="1:21" x14ac:dyDescent="0.25">
      <c r="A242" t="s">
        <v>428</v>
      </c>
      <c r="B242">
        <v>2025</v>
      </c>
      <c r="C242" t="s">
        <v>481</v>
      </c>
      <c r="D242" t="s">
        <v>463</v>
      </c>
      <c r="E242" t="s">
        <v>172</v>
      </c>
      <c r="F242" t="s">
        <v>482</v>
      </c>
      <c r="G242" s="97">
        <v>0</v>
      </c>
      <c r="H242" s="98">
        <v>4.0000000000000001E-3</v>
      </c>
      <c r="I242" s="98">
        <v>5.0000000000000001E-3</v>
      </c>
      <c r="J242" s="99">
        <v>-0.8</v>
      </c>
      <c r="K242" s="97"/>
      <c r="L242" s="97"/>
      <c r="M242" t="s">
        <v>475</v>
      </c>
      <c r="N242" t="s">
        <v>526</v>
      </c>
      <c r="O242" t="s">
        <v>473</v>
      </c>
      <c r="P242" s="97">
        <v>-100</v>
      </c>
      <c r="Q242" s="97">
        <v>100</v>
      </c>
      <c r="R242" s="93"/>
      <c r="T242" t="s">
        <v>390</v>
      </c>
      <c r="U242" t="s">
        <v>738</v>
      </c>
    </row>
    <row r="243" spans="1:21" x14ac:dyDescent="0.25">
      <c r="A243" t="s">
        <v>428</v>
      </c>
      <c r="B243">
        <v>2025</v>
      </c>
      <c r="C243" t="s">
        <v>481</v>
      </c>
      <c r="D243" t="s">
        <v>463</v>
      </c>
      <c r="E243" t="s">
        <v>172</v>
      </c>
      <c r="F243" t="s">
        <v>483</v>
      </c>
      <c r="G243" s="97">
        <v>0.13</v>
      </c>
      <c r="H243" s="98">
        <v>0.14000000000000001</v>
      </c>
      <c r="I243" s="98">
        <v>1.4E-2</v>
      </c>
      <c r="J243" s="99">
        <v>-0.7</v>
      </c>
      <c r="K243" s="97"/>
      <c r="L243" s="97"/>
      <c r="M243" t="s">
        <v>475</v>
      </c>
      <c r="N243" t="s">
        <v>526</v>
      </c>
      <c r="O243" t="s">
        <v>473</v>
      </c>
      <c r="P243" s="97">
        <v>-7.1428571428571477</v>
      </c>
      <c r="Q243" s="97">
        <v>7.1428571428571477</v>
      </c>
      <c r="R243" s="93"/>
      <c r="T243" t="s">
        <v>390</v>
      </c>
      <c r="U243" t="s">
        <v>739</v>
      </c>
    </row>
    <row r="244" spans="1:21" x14ac:dyDescent="0.25">
      <c r="A244" t="s">
        <v>428</v>
      </c>
      <c r="B244">
        <v>2025</v>
      </c>
      <c r="C244" t="s">
        <v>481</v>
      </c>
      <c r="D244" t="s">
        <v>463</v>
      </c>
      <c r="E244" t="s">
        <v>172</v>
      </c>
      <c r="F244" t="s">
        <v>484</v>
      </c>
      <c r="G244" s="97">
        <v>1.07</v>
      </c>
      <c r="H244" s="98">
        <v>1.0669999999999999</v>
      </c>
      <c r="I244" s="98">
        <v>3.7999999999999999E-2</v>
      </c>
      <c r="J244" s="99">
        <v>0.1</v>
      </c>
      <c r="K244" s="97"/>
      <c r="L244" s="97"/>
      <c r="M244" t="s">
        <v>475</v>
      </c>
      <c r="N244" t="s">
        <v>526</v>
      </c>
      <c r="O244" t="s">
        <v>473</v>
      </c>
      <c r="P244" s="97">
        <v>0.28116213683225061</v>
      </c>
      <c r="Q244" s="97">
        <v>0.28116213683225061</v>
      </c>
      <c r="R244" s="93"/>
      <c r="T244" t="s">
        <v>390</v>
      </c>
      <c r="U244" t="s">
        <v>740</v>
      </c>
    </row>
    <row r="245" spans="1:21" x14ac:dyDescent="0.25">
      <c r="A245" t="s">
        <v>428</v>
      </c>
      <c r="B245">
        <v>2025</v>
      </c>
      <c r="C245" t="s">
        <v>481</v>
      </c>
      <c r="D245" t="s">
        <v>463</v>
      </c>
      <c r="E245" t="s">
        <v>172</v>
      </c>
      <c r="F245" t="s">
        <v>485</v>
      </c>
      <c r="G245" s="97">
        <v>0.36</v>
      </c>
      <c r="H245" s="98">
        <v>0.377</v>
      </c>
      <c r="I245" s="98">
        <v>2.1999999999999999E-2</v>
      </c>
      <c r="J245" s="99">
        <v>-0.8</v>
      </c>
      <c r="K245" s="97"/>
      <c r="L245" s="97"/>
      <c r="M245" t="s">
        <v>475</v>
      </c>
      <c r="N245" t="s">
        <v>526</v>
      </c>
      <c r="O245" t="s">
        <v>473</v>
      </c>
      <c r="P245" s="97">
        <v>-4.5092838196286511</v>
      </c>
      <c r="Q245" s="97">
        <v>4.5092838196286511</v>
      </c>
      <c r="R245" s="93"/>
      <c r="T245" t="s">
        <v>390</v>
      </c>
      <c r="U245" t="s">
        <v>741</v>
      </c>
    </row>
    <row r="246" spans="1:21" x14ac:dyDescent="0.25">
      <c r="A246" t="s">
        <v>428</v>
      </c>
      <c r="B246">
        <v>2025</v>
      </c>
      <c r="C246" t="s">
        <v>481</v>
      </c>
      <c r="D246" t="s">
        <v>463</v>
      </c>
      <c r="E246" t="s">
        <v>172</v>
      </c>
      <c r="F246" t="s">
        <v>486</v>
      </c>
      <c r="G246" s="97">
        <v>0</v>
      </c>
      <c r="H246" s="98">
        <v>2E-3</v>
      </c>
      <c r="I246" s="98">
        <v>4.0000000000000001E-3</v>
      </c>
      <c r="J246" s="99">
        <v>-0.5</v>
      </c>
      <c r="K246" s="97"/>
      <c r="L246" s="97"/>
      <c r="M246" t="s">
        <v>475</v>
      </c>
      <c r="N246" t="s">
        <v>526</v>
      </c>
      <c r="O246" t="s">
        <v>473</v>
      </c>
      <c r="P246" s="97">
        <v>-100</v>
      </c>
      <c r="Q246" s="97">
        <v>100</v>
      </c>
      <c r="R246" s="93"/>
      <c r="T246" t="s">
        <v>390</v>
      </c>
      <c r="U246" t="s">
        <v>742</v>
      </c>
    </row>
    <row r="247" spans="1:21" x14ac:dyDescent="0.25">
      <c r="A247" t="s">
        <v>428</v>
      </c>
      <c r="B247">
        <v>2025</v>
      </c>
      <c r="C247" t="s">
        <v>481</v>
      </c>
      <c r="D247" t="s">
        <v>464</v>
      </c>
      <c r="E247" t="s">
        <v>171</v>
      </c>
      <c r="F247" t="s">
        <v>482</v>
      </c>
      <c r="G247" s="97">
        <v>0</v>
      </c>
      <c r="H247" s="98">
        <v>0.03</v>
      </c>
      <c r="I247" s="98">
        <v>0.05</v>
      </c>
      <c r="J247" s="99">
        <v>-0.6</v>
      </c>
      <c r="K247" s="97"/>
      <c r="L247" s="97"/>
      <c r="M247" t="s">
        <v>475</v>
      </c>
      <c r="N247" t="s">
        <v>526</v>
      </c>
      <c r="O247" t="s">
        <v>480</v>
      </c>
      <c r="P247" s="97">
        <v>-100</v>
      </c>
      <c r="Q247" s="97">
        <v>100</v>
      </c>
      <c r="R247" s="93"/>
      <c r="T247" t="s">
        <v>390</v>
      </c>
      <c r="U247" t="s">
        <v>743</v>
      </c>
    </row>
    <row r="248" spans="1:21" x14ac:dyDescent="0.25">
      <c r="A248" t="s">
        <v>428</v>
      </c>
      <c r="B248">
        <v>2025</v>
      </c>
      <c r="C248" t="s">
        <v>481</v>
      </c>
      <c r="D248" t="s">
        <v>464</v>
      </c>
      <c r="E248" t="s">
        <v>171</v>
      </c>
      <c r="F248" t="s">
        <v>483</v>
      </c>
      <c r="G248" s="97">
        <v>4.8</v>
      </c>
      <c r="H248" s="98">
        <v>4.95</v>
      </c>
      <c r="I248" s="98">
        <v>0.49</v>
      </c>
      <c r="J248" s="99">
        <v>-0.3</v>
      </c>
      <c r="K248" s="97"/>
      <c r="L248" s="97"/>
      <c r="M248" t="s">
        <v>475</v>
      </c>
      <c r="N248" t="s">
        <v>526</v>
      </c>
      <c r="O248" t="s">
        <v>480</v>
      </c>
      <c r="P248" s="97">
        <v>-3.0303030303030374</v>
      </c>
      <c r="Q248" s="97">
        <v>3.0303030303030374</v>
      </c>
      <c r="R248" s="93"/>
      <c r="T248" t="s">
        <v>390</v>
      </c>
      <c r="U248" t="s">
        <v>744</v>
      </c>
    </row>
    <row r="249" spans="1:21" x14ac:dyDescent="0.25">
      <c r="A249" t="s">
        <v>428</v>
      </c>
      <c r="B249">
        <v>2025</v>
      </c>
      <c r="C249" t="s">
        <v>481</v>
      </c>
      <c r="D249" t="s">
        <v>464</v>
      </c>
      <c r="E249" t="s">
        <v>171</v>
      </c>
      <c r="F249" t="s">
        <v>484</v>
      </c>
      <c r="G249" s="97">
        <v>6.4</v>
      </c>
      <c r="H249" s="98">
        <v>6.33</v>
      </c>
      <c r="I249" s="98">
        <v>0.21</v>
      </c>
      <c r="J249" s="99">
        <v>0.3</v>
      </c>
      <c r="K249" s="97"/>
      <c r="L249" s="97"/>
      <c r="M249" t="s">
        <v>475</v>
      </c>
      <c r="N249" t="s">
        <v>526</v>
      </c>
      <c r="O249" t="s">
        <v>480</v>
      </c>
      <c r="P249" s="97">
        <v>1.10584518167457</v>
      </c>
      <c r="Q249" s="97">
        <v>1.10584518167457</v>
      </c>
      <c r="R249" s="93"/>
      <c r="T249" t="s">
        <v>390</v>
      </c>
      <c r="U249" t="s">
        <v>745</v>
      </c>
    </row>
    <row r="250" spans="1:21" x14ac:dyDescent="0.25">
      <c r="A250" t="s">
        <v>428</v>
      </c>
      <c r="B250">
        <v>2025</v>
      </c>
      <c r="C250" t="s">
        <v>481</v>
      </c>
      <c r="D250" t="s">
        <v>464</v>
      </c>
      <c r="E250" t="s">
        <v>171</v>
      </c>
      <c r="F250" t="s">
        <v>485</v>
      </c>
      <c r="G250" s="97">
        <v>5.3</v>
      </c>
      <c r="H250" s="98">
        <v>5.51</v>
      </c>
      <c r="I250" s="98">
        <v>0.32</v>
      </c>
      <c r="J250" s="99">
        <v>-0.7</v>
      </c>
      <c r="K250" s="97"/>
      <c r="L250" s="97"/>
      <c r="M250" t="s">
        <v>475</v>
      </c>
      <c r="N250" t="s">
        <v>526</v>
      </c>
      <c r="O250" t="s">
        <v>480</v>
      </c>
      <c r="P250" s="97">
        <v>-3.8112522686025407</v>
      </c>
      <c r="Q250" s="97">
        <v>3.8112522686025407</v>
      </c>
      <c r="R250" s="93"/>
      <c r="T250" t="s">
        <v>390</v>
      </c>
      <c r="U250" t="s">
        <v>746</v>
      </c>
    </row>
    <row r="251" spans="1:21" x14ac:dyDescent="0.25">
      <c r="A251" t="s">
        <v>428</v>
      </c>
      <c r="B251">
        <v>2025</v>
      </c>
      <c r="C251" t="s">
        <v>481</v>
      </c>
      <c r="D251" t="s">
        <v>464</v>
      </c>
      <c r="E251" t="s">
        <v>171</v>
      </c>
      <c r="F251" t="s">
        <v>486</v>
      </c>
      <c r="G251" s="97">
        <v>0</v>
      </c>
      <c r="H251" s="98">
        <v>7.0000000000000007E-2</v>
      </c>
      <c r="I251" s="98">
        <v>0.15</v>
      </c>
      <c r="J251" s="99">
        <v>-0.5</v>
      </c>
      <c r="K251" s="97"/>
      <c r="L251" s="97"/>
      <c r="M251" t="s">
        <v>475</v>
      </c>
      <c r="N251" t="s">
        <v>526</v>
      </c>
      <c r="O251" t="s">
        <v>480</v>
      </c>
      <c r="P251" s="97">
        <v>-100</v>
      </c>
      <c r="Q251" s="97">
        <v>100</v>
      </c>
      <c r="R251" s="93"/>
      <c r="T251" t="s">
        <v>390</v>
      </c>
      <c r="U251" t="s">
        <v>747</v>
      </c>
    </row>
    <row r="252" spans="1:21" x14ac:dyDescent="0.25">
      <c r="A252" t="s">
        <v>428</v>
      </c>
      <c r="B252">
        <v>2025</v>
      </c>
      <c r="C252" t="s">
        <v>487</v>
      </c>
      <c r="D252" t="s">
        <v>444</v>
      </c>
      <c r="E252" t="s">
        <v>163</v>
      </c>
      <c r="F252" t="s">
        <v>488</v>
      </c>
      <c r="G252" s="97">
        <v>4.5999999999999996</v>
      </c>
      <c r="H252" s="98">
        <v>4.8</v>
      </c>
      <c r="I252" s="98">
        <v>0.17</v>
      </c>
      <c r="J252" s="99">
        <v>-1.1000000000000001</v>
      </c>
      <c r="K252" s="97">
        <v>4.2</v>
      </c>
      <c r="L252" s="97">
        <v>5.4</v>
      </c>
      <c r="M252" t="s">
        <v>467</v>
      </c>
      <c r="N252" t="s">
        <v>495</v>
      </c>
      <c r="O252" t="s">
        <v>468</v>
      </c>
      <c r="P252" s="97">
        <v>-4.1666666666666705</v>
      </c>
      <c r="Q252" s="97">
        <v>4.1666666666666705</v>
      </c>
      <c r="R252" s="93"/>
      <c r="T252" t="s">
        <v>390</v>
      </c>
      <c r="U252" t="s">
        <v>748</v>
      </c>
    </row>
    <row r="253" spans="1:21" x14ac:dyDescent="0.25">
      <c r="A253" t="s">
        <v>428</v>
      </c>
      <c r="B253">
        <v>2025</v>
      </c>
      <c r="C253" t="s">
        <v>487</v>
      </c>
      <c r="D253" t="s">
        <v>444</v>
      </c>
      <c r="E253" t="s">
        <v>163</v>
      </c>
      <c r="F253" t="s">
        <v>489</v>
      </c>
      <c r="G253" s="97">
        <v>5</v>
      </c>
      <c r="H253" s="98">
        <v>4.8099999999999996</v>
      </c>
      <c r="I253" s="98">
        <v>0.13</v>
      </c>
      <c r="J253" s="99">
        <v>1.5</v>
      </c>
      <c r="K253" s="97">
        <v>4.4000000000000004</v>
      </c>
      <c r="L253" s="97">
        <v>5.2</v>
      </c>
      <c r="M253" t="s">
        <v>467</v>
      </c>
      <c r="N253" t="s">
        <v>495</v>
      </c>
      <c r="O253" t="s">
        <v>468</v>
      </c>
      <c r="P253" s="97">
        <v>3.9501039501039585</v>
      </c>
      <c r="Q253" s="97">
        <v>3.9501039501039585</v>
      </c>
      <c r="R253" s="93"/>
      <c r="T253" t="s">
        <v>390</v>
      </c>
      <c r="U253" t="s">
        <v>749</v>
      </c>
    </row>
    <row r="254" spans="1:21" x14ac:dyDescent="0.25">
      <c r="A254" t="s">
        <v>428</v>
      </c>
      <c r="B254">
        <v>2025</v>
      </c>
      <c r="C254" t="s">
        <v>487</v>
      </c>
      <c r="D254" t="s">
        <v>444</v>
      </c>
      <c r="E254" t="s">
        <v>163</v>
      </c>
      <c r="F254" t="s">
        <v>490</v>
      </c>
      <c r="G254" s="97">
        <v>4.9000000000000004</v>
      </c>
      <c r="H254" s="98">
        <v>4.82</v>
      </c>
      <c r="I254" s="98">
        <v>0.12</v>
      </c>
      <c r="J254" s="99">
        <v>0.7</v>
      </c>
      <c r="K254" s="97">
        <v>4.4000000000000004</v>
      </c>
      <c r="L254" s="97">
        <v>5.2</v>
      </c>
      <c r="M254" t="s">
        <v>467</v>
      </c>
      <c r="N254" t="s">
        <v>495</v>
      </c>
      <c r="O254" t="s">
        <v>468</v>
      </c>
      <c r="P254" s="97">
        <v>1.6597510373443998</v>
      </c>
      <c r="Q254" s="97">
        <v>1.6597510373443998</v>
      </c>
      <c r="R254" s="93"/>
      <c r="T254" t="s">
        <v>390</v>
      </c>
      <c r="U254" t="s">
        <v>750</v>
      </c>
    </row>
    <row r="255" spans="1:21" x14ac:dyDescent="0.25">
      <c r="A255" t="s">
        <v>428</v>
      </c>
      <c r="B255">
        <v>2025</v>
      </c>
      <c r="C255" t="s">
        <v>487</v>
      </c>
      <c r="D255" t="s">
        <v>444</v>
      </c>
      <c r="E255" t="s">
        <v>163</v>
      </c>
      <c r="F255" t="s">
        <v>491</v>
      </c>
      <c r="G255" s="97">
        <v>4.9000000000000004</v>
      </c>
      <c r="H255" s="98">
        <v>4.8</v>
      </c>
      <c r="I255" s="98">
        <v>0.16</v>
      </c>
      <c r="J255" s="99">
        <v>0.6</v>
      </c>
      <c r="K255" s="97">
        <v>4.3</v>
      </c>
      <c r="L255" s="97">
        <v>5.3</v>
      </c>
      <c r="M255" t="s">
        <v>467</v>
      </c>
      <c r="N255" t="s">
        <v>495</v>
      </c>
      <c r="O255" t="s">
        <v>468</v>
      </c>
      <c r="P255" s="97">
        <v>2.0833333333333446</v>
      </c>
      <c r="Q255" s="97">
        <v>2.0833333333333446</v>
      </c>
      <c r="R255" s="93"/>
      <c r="T255" t="s">
        <v>390</v>
      </c>
      <c r="U255" t="s">
        <v>751</v>
      </c>
    </row>
    <row r="256" spans="1:21" x14ac:dyDescent="0.25">
      <c r="A256" t="s">
        <v>428</v>
      </c>
      <c r="B256">
        <v>2025</v>
      </c>
      <c r="C256" t="s">
        <v>487</v>
      </c>
      <c r="D256" t="s">
        <v>444</v>
      </c>
      <c r="E256" t="s">
        <v>163</v>
      </c>
      <c r="F256" t="s">
        <v>492</v>
      </c>
      <c r="G256" s="97">
        <v>4.7</v>
      </c>
      <c r="H256" s="98">
        <v>4.82</v>
      </c>
      <c r="I256" s="98">
        <v>0.12</v>
      </c>
      <c r="J256" s="99">
        <v>-1</v>
      </c>
      <c r="K256" s="97">
        <v>4.4000000000000004</v>
      </c>
      <c r="L256" s="97">
        <v>5.2</v>
      </c>
      <c r="M256" t="s">
        <v>467</v>
      </c>
      <c r="N256" t="s">
        <v>495</v>
      </c>
      <c r="O256" t="s">
        <v>468</v>
      </c>
      <c r="P256" s="97">
        <v>-2.4896265560165993</v>
      </c>
      <c r="Q256" s="97">
        <v>2.4896265560165993</v>
      </c>
      <c r="R256" s="93"/>
      <c r="T256" t="s">
        <v>390</v>
      </c>
      <c r="U256" t="s">
        <v>752</v>
      </c>
    </row>
    <row r="257" spans="1:21" x14ac:dyDescent="0.25">
      <c r="A257" t="s">
        <v>428</v>
      </c>
      <c r="B257">
        <v>2025</v>
      </c>
      <c r="C257" t="s">
        <v>487</v>
      </c>
      <c r="D257" t="s">
        <v>445</v>
      </c>
      <c r="E257" t="s">
        <v>168</v>
      </c>
      <c r="F257" t="s">
        <v>488</v>
      </c>
      <c r="G257" s="97">
        <v>0.13</v>
      </c>
      <c r="H257" s="98">
        <v>0.13400000000000001</v>
      </c>
      <c r="I257" s="98">
        <v>6.0000000000000001E-3</v>
      </c>
      <c r="J257" s="99">
        <v>-0.8</v>
      </c>
      <c r="K257" s="97">
        <v>0.11</v>
      </c>
      <c r="L257" s="97">
        <v>0.16</v>
      </c>
      <c r="M257" t="s">
        <v>467</v>
      </c>
      <c r="N257" t="s">
        <v>495</v>
      </c>
      <c r="O257" t="s">
        <v>473</v>
      </c>
      <c r="P257" s="97">
        <v>-2.985074626865674</v>
      </c>
      <c r="Q257" s="97">
        <v>2.985074626865674</v>
      </c>
      <c r="R257" s="93"/>
      <c r="T257" t="s">
        <v>390</v>
      </c>
      <c r="U257" t="s">
        <v>753</v>
      </c>
    </row>
    <row r="258" spans="1:21" x14ac:dyDescent="0.25">
      <c r="A258" t="s">
        <v>428</v>
      </c>
      <c r="B258">
        <v>2025</v>
      </c>
      <c r="C258" t="s">
        <v>487</v>
      </c>
      <c r="D258" t="s">
        <v>445</v>
      </c>
      <c r="E258" t="s">
        <v>168</v>
      </c>
      <c r="F258" t="s">
        <v>489</v>
      </c>
      <c r="G258" s="97">
        <v>0.33</v>
      </c>
      <c r="H258" s="98">
        <v>0.32100000000000001</v>
      </c>
      <c r="I258" s="98">
        <v>1.0999999999999999E-2</v>
      </c>
      <c r="J258" s="99">
        <v>0.9</v>
      </c>
      <c r="K258" s="97">
        <v>0.28000000000000003</v>
      </c>
      <c r="L258" s="97">
        <v>0.36</v>
      </c>
      <c r="M258" t="s">
        <v>467</v>
      </c>
      <c r="N258" t="s">
        <v>495</v>
      </c>
      <c r="O258" t="s">
        <v>473</v>
      </c>
      <c r="P258" s="97">
        <v>2.8037383177570119</v>
      </c>
      <c r="Q258" s="97">
        <v>2.8037383177570119</v>
      </c>
      <c r="R258" s="93"/>
      <c r="T258" t="s">
        <v>390</v>
      </c>
      <c r="U258" t="s">
        <v>754</v>
      </c>
    </row>
    <row r="259" spans="1:21" x14ac:dyDescent="0.25">
      <c r="A259" t="s">
        <v>428</v>
      </c>
      <c r="B259">
        <v>2025</v>
      </c>
      <c r="C259" t="s">
        <v>487</v>
      </c>
      <c r="D259" t="s">
        <v>445</v>
      </c>
      <c r="E259" t="s">
        <v>168</v>
      </c>
      <c r="F259" t="s">
        <v>490</v>
      </c>
      <c r="G259" s="97">
        <v>0.37</v>
      </c>
      <c r="H259" s="98">
        <v>0.36699999999999999</v>
      </c>
      <c r="I259" s="98">
        <v>1.0999999999999999E-2</v>
      </c>
      <c r="J259" s="99">
        <v>0.3</v>
      </c>
      <c r="K259" s="97">
        <v>0.33</v>
      </c>
      <c r="L259" s="97">
        <v>0.41</v>
      </c>
      <c r="M259" t="s">
        <v>467</v>
      </c>
      <c r="N259" t="s">
        <v>495</v>
      </c>
      <c r="O259" t="s">
        <v>473</v>
      </c>
      <c r="P259" s="97">
        <v>0.81743869209809339</v>
      </c>
      <c r="Q259" s="97">
        <v>0.81743869209809339</v>
      </c>
      <c r="R259" s="93"/>
      <c r="T259" t="s">
        <v>390</v>
      </c>
      <c r="U259" t="s">
        <v>755</v>
      </c>
    </row>
    <row r="260" spans="1:21" x14ac:dyDescent="0.25">
      <c r="A260" t="s">
        <v>428</v>
      </c>
      <c r="B260">
        <v>2025</v>
      </c>
      <c r="C260" t="s">
        <v>487</v>
      </c>
      <c r="D260" t="s">
        <v>445</v>
      </c>
      <c r="E260" t="s">
        <v>168</v>
      </c>
      <c r="F260" t="s">
        <v>491</v>
      </c>
      <c r="G260" s="97">
        <v>0.14000000000000001</v>
      </c>
      <c r="H260" s="98">
        <v>0.14099999999999999</v>
      </c>
      <c r="I260" s="98">
        <v>6.0000000000000001E-3</v>
      </c>
      <c r="J260" s="99">
        <v>-0.1</v>
      </c>
      <c r="K260" s="97">
        <v>0.12</v>
      </c>
      <c r="L260" s="97">
        <v>0.16</v>
      </c>
      <c r="M260" t="s">
        <v>467</v>
      </c>
      <c r="N260" t="s">
        <v>495</v>
      </c>
      <c r="O260" t="s">
        <v>473</v>
      </c>
      <c r="P260" s="97">
        <v>-0.70921985815600941</v>
      </c>
      <c r="Q260" s="97">
        <v>0.70921985815600941</v>
      </c>
      <c r="R260" s="93"/>
      <c r="T260" t="s">
        <v>390</v>
      </c>
      <c r="U260" t="s">
        <v>756</v>
      </c>
    </row>
    <row r="261" spans="1:21" x14ac:dyDescent="0.25">
      <c r="A261" t="s">
        <v>428</v>
      </c>
      <c r="B261">
        <v>2025</v>
      </c>
      <c r="C261" t="s">
        <v>487</v>
      </c>
      <c r="D261" t="s">
        <v>445</v>
      </c>
      <c r="E261" t="s">
        <v>168</v>
      </c>
      <c r="F261" t="s">
        <v>492</v>
      </c>
      <c r="G261" s="97">
        <v>0.83</v>
      </c>
      <c r="H261" s="98">
        <v>0.85699999999999998</v>
      </c>
      <c r="I261" s="98">
        <v>2.4E-2</v>
      </c>
      <c r="J261" s="99">
        <v>-1.1000000000000001</v>
      </c>
      <c r="K261" s="97">
        <v>0.78</v>
      </c>
      <c r="L261" s="97">
        <v>0.93</v>
      </c>
      <c r="M261" t="s">
        <v>467</v>
      </c>
      <c r="N261" t="s">
        <v>495</v>
      </c>
      <c r="O261" t="s">
        <v>473</v>
      </c>
      <c r="P261" s="97">
        <v>-3.1505250875145885</v>
      </c>
      <c r="Q261" s="97">
        <v>3.1505250875145885</v>
      </c>
      <c r="R261" s="93"/>
      <c r="T261" t="s">
        <v>390</v>
      </c>
      <c r="U261" t="s">
        <v>757</v>
      </c>
    </row>
    <row r="262" spans="1:21" x14ac:dyDescent="0.25">
      <c r="A262" t="s">
        <v>428</v>
      </c>
      <c r="B262">
        <v>2025</v>
      </c>
      <c r="C262" t="s">
        <v>487</v>
      </c>
      <c r="D262" t="s">
        <v>446</v>
      </c>
      <c r="E262" t="s">
        <v>162</v>
      </c>
      <c r="F262" t="s">
        <v>488</v>
      </c>
      <c r="G262" s="97">
        <v>11</v>
      </c>
      <c r="H262" s="98">
        <v>10.73</v>
      </c>
      <c r="I262" s="98">
        <v>0.77</v>
      </c>
      <c r="J262" s="99">
        <v>0.4</v>
      </c>
      <c r="K262" s="97">
        <v>8.4</v>
      </c>
      <c r="L262" s="97">
        <v>13.1</v>
      </c>
      <c r="M262" t="s">
        <v>467</v>
      </c>
      <c r="N262" t="s">
        <v>495</v>
      </c>
      <c r="O262" t="s">
        <v>468</v>
      </c>
      <c r="P262" s="97">
        <v>2.516309412861133</v>
      </c>
      <c r="Q262" s="97">
        <v>2.516309412861133</v>
      </c>
      <c r="R262" s="93"/>
      <c r="T262" t="s">
        <v>390</v>
      </c>
      <c r="U262" t="s">
        <v>758</v>
      </c>
    </row>
    <row r="263" spans="1:21" x14ac:dyDescent="0.25">
      <c r="A263" t="s">
        <v>428</v>
      </c>
      <c r="B263">
        <v>2025</v>
      </c>
      <c r="C263" t="s">
        <v>487</v>
      </c>
      <c r="D263" t="s">
        <v>446</v>
      </c>
      <c r="E263" t="s">
        <v>162</v>
      </c>
      <c r="F263" t="s">
        <v>489</v>
      </c>
      <c r="G263" s="97">
        <v>9.9</v>
      </c>
      <c r="H263" s="98">
        <v>10.7</v>
      </c>
      <c r="I263" s="98">
        <v>0.75</v>
      </c>
      <c r="J263" s="99">
        <v>-1.1000000000000001</v>
      </c>
      <c r="K263" s="97">
        <v>8.4</v>
      </c>
      <c r="L263" s="97">
        <v>13</v>
      </c>
      <c r="M263" t="s">
        <v>467</v>
      </c>
      <c r="N263" t="s">
        <v>495</v>
      </c>
      <c r="O263" t="s">
        <v>468</v>
      </c>
      <c r="P263" s="97">
        <v>-7.4766355140186826</v>
      </c>
      <c r="Q263" s="97">
        <v>7.4766355140186826</v>
      </c>
      <c r="R263" s="93"/>
      <c r="T263" t="s">
        <v>390</v>
      </c>
      <c r="U263" t="s">
        <v>759</v>
      </c>
    </row>
    <row r="264" spans="1:21" x14ac:dyDescent="0.25">
      <c r="A264" t="s">
        <v>428</v>
      </c>
      <c r="B264">
        <v>2025</v>
      </c>
      <c r="C264" t="s">
        <v>487</v>
      </c>
      <c r="D264" t="s">
        <v>446</v>
      </c>
      <c r="E264" t="s">
        <v>162</v>
      </c>
      <c r="F264" t="s">
        <v>490</v>
      </c>
      <c r="G264" s="97">
        <v>10.9</v>
      </c>
      <c r="H264" s="98">
        <v>10.73</v>
      </c>
      <c r="I264" s="98">
        <v>0.74</v>
      </c>
      <c r="J264" s="99">
        <v>0.2</v>
      </c>
      <c r="K264" s="97">
        <v>8.5</v>
      </c>
      <c r="L264" s="97">
        <v>13</v>
      </c>
      <c r="M264" t="s">
        <v>467</v>
      </c>
      <c r="N264" t="s">
        <v>495</v>
      </c>
      <c r="O264" t="s">
        <v>468</v>
      </c>
      <c r="P264" s="97">
        <v>1.584342963653308</v>
      </c>
      <c r="Q264" s="97">
        <v>1.584342963653308</v>
      </c>
      <c r="R264" s="93"/>
      <c r="T264" t="s">
        <v>390</v>
      </c>
      <c r="U264" t="s">
        <v>760</v>
      </c>
    </row>
    <row r="265" spans="1:21" x14ac:dyDescent="0.25">
      <c r="A265" t="s">
        <v>428</v>
      </c>
      <c r="B265">
        <v>2025</v>
      </c>
      <c r="C265" t="s">
        <v>487</v>
      </c>
      <c r="D265" t="s">
        <v>446</v>
      </c>
      <c r="E265" t="s">
        <v>162</v>
      </c>
      <c r="F265" t="s">
        <v>491</v>
      </c>
      <c r="G265" s="97">
        <v>8.5</v>
      </c>
      <c r="H265" s="98">
        <v>9.5500000000000007</v>
      </c>
      <c r="I265" s="98">
        <v>0.74</v>
      </c>
      <c r="J265" s="99">
        <v>-1.4</v>
      </c>
      <c r="K265" s="97">
        <v>7.3</v>
      </c>
      <c r="L265" s="97">
        <v>11.8</v>
      </c>
      <c r="M265" t="s">
        <v>467</v>
      </c>
      <c r="N265" t="s">
        <v>495</v>
      </c>
      <c r="O265" t="s">
        <v>468</v>
      </c>
      <c r="P265" s="97">
        <v>-10.994764397905765</v>
      </c>
      <c r="Q265" s="97">
        <v>10.994764397905765</v>
      </c>
      <c r="R265" s="93"/>
      <c r="T265" t="s">
        <v>390</v>
      </c>
      <c r="U265" t="s">
        <v>761</v>
      </c>
    </row>
    <row r="266" spans="1:21" x14ac:dyDescent="0.25">
      <c r="A266" t="s">
        <v>428</v>
      </c>
      <c r="B266">
        <v>2025</v>
      </c>
      <c r="C266" t="s">
        <v>487</v>
      </c>
      <c r="D266" t="s">
        <v>446</v>
      </c>
      <c r="E266" t="s">
        <v>162</v>
      </c>
      <c r="F266" t="s">
        <v>492</v>
      </c>
      <c r="G266" s="97">
        <v>12.4</v>
      </c>
      <c r="H266" s="98">
        <v>11.43</v>
      </c>
      <c r="I266" s="98">
        <v>0.84</v>
      </c>
      <c r="J266" s="99">
        <v>1.2</v>
      </c>
      <c r="K266" s="97">
        <v>8.9</v>
      </c>
      <c r="L266" s="97">
        <v>14</v>
      </c>
      <c r="M266" t="s">
        <v>467</v>
      </c>
      <c r="N266" t="s">
        <v>495</v>
      </c>
      <c r="O266" t="s">
        <v>468</v>
      </c>
      <c r="P266" s="97">
        <v>8.4864391951006191</v>
      </c>
      <c r="Q266" s="97">
        <v>8.4864391951006191</v>
      </c>
      <c r="R266" s="93"/>
      <c r="T266" t="s">
        <v>390</v>
      </c>
      <c r="U266" t="s">
        <v>762</v>
      </c>
    </row>
    <row r="267" spans="1:21" x14ac:dyDescent="0.25">
      <c r="A267" t="s">
        <v>428</v>
      </c>
      <c r="B267">
        <v>2025</v>
      </c>
      <c r="C267" t="s">
        <v>487</v>
      </c>
      <c r="D267" t="s">
        <v>447</v>
      </c>
      <c r="E267" t="s">
        <v>167</v>
      </c>
      <c r="F267" t="s">
        <v>488</v>
      </c>
      <c r="G267" s="97">
        <v>0.31</v>
      </c>
      <c r="H267" s="98">
        <v>0.3</v>
      </c>
      <c r="I267" s="98">
        <v>2.3E-2</v>
      </c>
      <c r="J267" s="99">
        <v>0.4</v>
      </c>
      <c r="K267" s="97">
        <v>0.23</v>
      </c>
      <c r="L267" s="97">
        <v>0.37</v>
      </c>
      <c r="M267" t="s">
        <v>467</v>
      </c>
      <c r="N267" t="s">
        <v>495</v>
      </c>
      <c r="O267" t="s">
        <v>473</v>
      </c>
      <c r="P267" s="97">
        <v>3.3333333333333366</v>
      </c>
      <c r="Q267" s="97">
        <v>3.3333333333333366</v>
      </c>
      <c r="R267" s="93"/>
      <c r="T267" t="s">
        <v>390</v>
      </c>
      <c r="U267" t="s">
        <v>763</v>
      </c>
    </row>
    <row r="268" spans="1:21" x14ac:dyDescent="0.25">
      <c r="A268" t="s">
        <v>428</v>
      </c>
      <c r="B268">
        <v>2025</v>
      </c>
      <c r="C268" t="s">
        <v>487</v>
      </c>
      <c r="D268" t="s">
        <v>447</v>
      </c>
      <c r="E268" t="s">
        <v>167</v>
      </c>
      <c r="F268" t="s">
        <v>489</v>
      </c>
      <c r="G268" s="97">
        <v>0.65</v>
      </c>
      <c r="H268" s="98">
        <v>0.71399999999999997</v>
      </c>
      <c r="I268" s="98">
        <v>5.1999999999999998E-2</v>
      </c>
      <c r="J268" s="99">
        <v>-1.2</v>
      </c>
      <c r="K268" s="97">
        <v>0.55000000000000004</v>
      </c>
      <c r="L268" s="97">
        <v>0.87</v>
      </c>
      <c r="M268" t="s">
        <v>467</v>
      </c>
      <c r="N268" t="s">
        <v>495</v>
      </c>
      <c r="O268" t="s">
        <v>473</v>
      </c>
      <c r="P268" s="97">
        <v>-8.9635854341736625</v>
      </c>
      <c r="Q268" s="97">
        <v>8.9635854341736625</v>
      </c>
      <c r="R268" s="93"/>
      <c r="T268" t="s">
        <v>390</v>
      </c>
      <c r="U268" t="s">
        <v>764</v>
      </c>
    </row>
    <row r="269" spans="1:21" x14ac:dyDescent="0.25">
      <c r="A269" t="s">
        <v>428</v>
      </c>
      <c r="B269">
        <v>2025</v>
      </c>
      <c r="C269" t="s">
        <v>487</v>
      </c>
      <c r="D269" t="s">
        <v>447</v>
      </c>
      <c r="E269" t="s">
        <v>167</v>
      </c>
      <c r="F269" t="s">
        <v>490</v>
      </c>
      <c r="G269" s="97">
        <v>0.82</v>
      </c>
      <c r="H269" s="98">
        <v>0.81699999999999995</v>
      </c>
      <c r="I269" s="98">
        <v>5.8000000000000003E-2</v>
      </c>
      <c r="J269" s="99">
        <v>0.1</v>
      </c>
      <c r="K269" s="97">
        <v>0.64</v>
      </c>
      <c r="L269" s="97">
        <v>1</v>
      </c>
      <c r="M269" t="s">
        <v>467</v>
      </c>
      <c r="N269" t="s">
        <v>495</v>
      </c>
      <c r="O269" t="s">
        <v>473</v>
      </c>
      <c r="P269" s="97">
        <v>0.36719706242350098</v>
      </c>
      <c r="Q269" s="97">
        <v>0.36719706242350098</v>
      </c>
      <c r="R269" s="93"/>
      <c r="T269" t="s">
        <v>390</v>
      </c>
      <c r="U269" t="s">
        <v>765</v>
      </c>
    </row>
    <row r="270" spans="1:21" x14ac:dyDescent="0.25">
      <c r="A270" t="s">
        <v>428</v>
      </c>
      <c r="B270">
        <v>2025</v>
      </c>
      <c r="C270" t="s">
        <v>487</v>
      </c>
      <c r="D270" t="s">
        <v>447</v>
      </c>
      <c r="E270" t="s">
        <v>167</v>
      </c>
      <c r="F270" t="s">
        <v>491</v>
      </c>
      <c r="G270" s="97">
        <v>0.24</v>
      </c>
      <c r="H270" s="98">
        <v>0.28000000000000003</v>
      </c>
      <c r="I270" s="98">
        <v>2.3E-2</v>
      </c>
      <c r="J270" s="99">
        <v>-1.7</v>
      </c>
      <c r="K270" s="97">
        <v>0.21</v>
      </c>
      <c r="L270" s="97">
        <v>0.35</v>
      </c>
      <c r="M270" t="s">
        <v>467</v>
      </c>
      <c r="N270" t="s">
        <v>495</v>
      </c>
      <c r="O270" t="s">
        <v>473</v>
      </c>
      <c r="P270" s="97">
        <v>-14.285714285714295</v>
      </c>
      <c r="Q270" s="97">
        <v>14.285714285714295</v>
      </c>
      <c r="R270" s="93"/>
      <c r="T270" t="s">
        <v>390</v>
      </c>
      <c r="U270" t="s">
        <v>766</v>
      </c>
    </row>
    <row r="271" spans="1:21" x14ac:dyDescent="0.25">
      <c r="A271" t="s">
        <v>428</v>
      </c>
      <c r="B271">
        <v>2025</v>
      </c>
      <c r="C271" t="s">
        <v>487</v>
      </c>
      <c r="D271" t="s">
        <v>447</v>
      </c>
      <c r="E271" t="s">
        <v>167</v>
      </c>
      <c r="F271" t="s">
        <v>492</v>
      </c>
      <c r="G271" s="97">
        <v>2.19</v>
      </c>
      <c r="H271" s="98">
        <v>2.032</v>
      </c>
      <c r="I271" s="98">
        <v>0.154</v>
      </c>
      <c r="J271" s="99">
        <v>1</v>
      </c>
      <c r="K271" s="97">
        <v>1.57</v>
      </c>
      <c r="L271" s="97">
        <v>2.5</v>
      </c>
      <c r="M271" t="s">
        <v>467</v>
      </c>
      <c r="N271" t="s">
        <v>495</v>
      </c>
      <c r="O271" t="s">
        <v>473</v>
      </c>
      <c r="P271" s="97">
        <v>7.7755905511810983</v>
      </c>
      <c r="Q271" s="97">
        <v>7.7755905511810983</v>
      </c>
      <c r="R271" s="93"/>
      <c r="T271" t="s">
        <v>390</v>
      </c>
      <c r="U271" t="s">
        <v>767</v>
      </c>
    </row>
    <row r="272" spans="1:21" x14ac:dyDescent="0.25">
      <c r="A272" t="s">
        <v>428</v>
      </c>
      <c r="B272">
        <v>2025</v>
      </c>
      <c r="C272" t="s">
        <v>487</v>
      </c>
      <c r="D272" t="s">
        <v>448</v>
      </c>
      <c r="E272" t="s">
        <v>154</v>
      </c>
      <c r="F272" t="s">
        <v>488</v>
      </c>
      <c r="G272" s="97">
        <v>53.3</v>
      </c>
      <c r="H272" s="98">
        <v>52.843000000000004</v>
      </c>
      <c r="I272" s="98">
        <v>0.72399999999999998</v>
      </c>
      <c r="J272" s="99">
        <v>0.6</v>
      </c>
      <c r="K272" s="97">
        <v>50.72</v>
      </c>
      <c r="L272" s="97">
        <v>54.96</v>
      </c>
      <c r="M272" t="s">
        <v>467</v>
      </c>
      <c r="N272" t="s">
        <v>495</v>
      </c>
      <c r="O272" t="s">
        <v>468</v>
      </c>
      <c r="P272" s="97">
        <v>0.86482599398216142</v>
      </c>
      <c r="Q272" s="97">
        <v>0.86482599398216142</v>
      </c>
      <c r="R272" s="93"/>
      <c r="T272" t="s">
        <v>390</v>
      </c>
      <c r="U272" t="s">
        <v>768</v>
      </c>
    </row>
    <row r="273" spans="1:21" x14ac:dyDescent="0.25">
      <c r="A273" t="s">
        <v>428</v>
      </c>
      <c r="B273">
        <v>2025</v>
      </c>
      <c r="C273" t="s">
        <v>487</v>
      </c>
      <c r="D273" t="s">
        <v>448</v>
      </c>
      <c r="E273" t="s">
        <v>154</v>
      </c>
      <c r="F273" t="s">
        <v>489</v>
      </c>
      <c r="G273" s="97">
        <v>35.5</v>
      </c>
      <c r="H273" s="98">
        <v>35.49</v>
      </c>
      <c r="I273" s="98">
        <v>0.48699999999999999</v>
      </c>
      <c r="J273" s="99">
        <v>0</v>
      </c>
      <c r="K273" s="97">
        <v>34.07</v>
      </c>
      <c r="L273" s="97">
        <v>36.909999999999997</v>
      </c>
      <c r="M273" t="s">
        <v>467</v>
      </c>
      <c r="N273" t="s">
        <v>495</v>
      </c>
      <c r="O273" t="s">
        <v>468</v>
      </c>
      <c r="P273" s="97">
        <v>2.8176951253868723E-2</v>
      </c>
      <c r="Q273" s="97">
        <v>2.8176951253868723E-2</v>
      </c>
      <c r="R273" s="93"/>
      <c r="T273" t="s">
        <v>390</v>
      </c>
      <c r="U273" t="s">
        <v>769</v>
      </c>
    </row>
    <row r="274" spans="1:21" x14ac:dyDescent="0.25">
      <c r="A274" t="s">
        <v>428</v>
      </c>
      <c r="B274">
        <v>2025</v>
      </c>
      <c r="C274" t="s">
        <v>487</v>
      </c>
      <c r="D274" t="s">
        <v>448</v>
      </c>
      <c r="E274" t="s">
        <v>154</v>
      </c>
      <c r="F274" t="s">
        <v>490</v>
      </c>
      <c r="G274" s="97">
        <v>17.7</v>
      </c>
      <c r="H274" s="98">
        <v>17.670999999999999</v>
      </c>
      <c r="I274" s="98">
        <v>0.28899999999999998</v>
      </c>
      <c r="J274" s="99">
        <v>0.1</v>
      </c>
      <c r="K274" s="97">
        <v>16.96</v>
      </c>
      <c r="L274" s="97">
        <v>18.38</v>
      </c>
      <c r="M274" t="s">
        <v>467</v>
      </c>
      <c r="N274" t="s">
        <v>495</v>
      </c>
      <c r="O274" t="s">
        <v>468</v>
      </c>
      <c r="P274" s="97">
        <v>0.16411068983079574</v>
      </c>
      <c r="Q274" s="97">
        <v>0.16411068983079574</v>
      </c>
      <c r="R274" s="93"/>
      <c r="T274" t="s">
        <v>390</v>
      </c>
      <c r="U274" t="s">
        <v>770</v>
      </c>
    </row>
    <row r="275" spans="1:21" x14ac:dyDescent="0.25">
      <c r="A275" t="s">
        <v>428</v>
      </c>
      <c r="B275">
        <v>2025</v>
      </c>
      <c r="C275" t="s">
        <v>487</v>
      </c>
      <c r="D275" t="s">
        <v>448</v>
      </c>
      <c r="E275" t="s">
        <v>154</v>
      </c>
      <c r="F275" t="s">
        <v>491</v>
      </c>
      <c r="G275" s="97">
        <v>16.600000000000001</v>
      </c>
      <c r="H275" s="98">
        <v>16.492000000000001</v>
      </c>
      <c r="I275" s="98">
        <v>0.27800000000000002</v>
      </c>
      <c r="J275" s="99">
        <v>0.4</v>
      </c>
      <c r="K275" s="97">
        <v>15.83</v>
      </c>
      <c r="L275" s="97">
        <v>17.16</v>
      </c>
      <c r="M275" t="s">
        <v>467</v>
      </c>
      <c r="N275" t="s">
        <v>495</v>
      </c>
      <c r="O275" t="s">
        <v>468</v>
      </c>
      <c r="P275" s="97">
        <v>0.6548629638612693</v>
      </c>
      <c r="Q275" s="97">
        <v>0.6548629638612693</v>
      </c>
      <c r="R275" s="93"/>
      <c r="T275" t="s">
        <v>390</v>
      </c>
      <c r="U275" t="s">
        <v>771</v>
      </c>
    </row>
    <row r="276" spans="1:21" x14ac:dyDescent="0.25">
      <c r="A276" t="s">
        <v>428</v>
      </c>
      <c r="B276">
        <v>2025</v>
      </c>
      <c r="C276" t="s">
        <v>487</v>
      </c>
      <c r="D276" t="s">
        <v>448</v>
      </c>
      <c r="E276" t="s">
        <v>154</v>
      </c>
      <c r="F276" t="s">
        <v>492</v>
      </c>
      <c r="G276" s="97">
        <v>47.1</v>
      </c>
      <c r="H276" s="98">
        <v>46.302999999999997</v>
      </c>
      <c r="I276" s="98">
        <v>0.628</v>
      </c>
      <c r="J276" s="99">
        <v>1.3</v>
      </c>
      <c r="K276" s="97">
        <v>44.45</v>
      </c>
      <c r="L276" s="97">
        <v>48.16</v>
      </c>
      <c r="M276" t="s">
        <v>467</v>
      </c>
      <c r="N276" t="s">
        <v>495</v>
      </c>
      <c r="O276" t="s">
        <v>468</v>
      </c>
      <c r="P276" s="97">
        <v>1.7212707599939621</v>
      </c>
      <c r="Q276" s="97">
        <v>1.7212707599939621</v>
      </c>
      <c r="R276" s="93"/>
      <c r="T276" t="s">
        <v>390</v>
      </c>
      <c r="U276" t="s">
        <v>772</v>
      </c>
    </row>
    <row r="277" spans="1:21" x14ac:dyDescent="0.25">
      <c r="A277" t="s">
        <v>428</v>
      </c>
      <c r="B277">
        <v>2025</v>
      </c>
      <c r="C277" t="s">
        <v>487</v>
      </c>
      <c r="D277" t="s">
        <v>449</v>
      </c>
      <c r="E277" t="s">
        <v>153</v>
      </c>
      <c r="F277" t="s">
        <v>488</v>
      </c>
      <c r="G277" s="97">
        <v>18.3</v>
      </c>
      <c r="H277" s="98">
        <v>18.100000000000001</v>
      </c>
      <c r="I277" s="98">
        <v>0.17</v>
      </c>
      <c r="J277" s="99">
        <v>1.2</v>
      </c>
      <c r="K277" s="97">
        <v>17.3</v>
      </c>
      <c r="L277" s="97">
        <v>18.899999999999999</v>
      </c>
      <c r="M277" t="s">
        <v>467</v>
      </c>
      <c r="N277" t="s">
        <v>495</v>
      </c>
      <c r="O277" t="s">
        <v>474</v>
      </c>
      <c r="P277" s="97">
        <v>1.1049723756906038</v>
      </c>
      <c r="Q277" s="97">
        <v>1.1049723756906038</v>
      </c>
      <c r="R277" s="93"/>
      <c r="T277" t="s">
        <v>390</v>
      </c>
      <c r="U277" t="s">
        <v>773</v>
      </c>
    </row>
    <row r="278" spans="1:21" x14ac:dyDescent="0.25">
      <c r="A278" t="s">
        <v>428</v>
      </c>
      <c r="B278">
        <v>2025</v>
      </c>
      <c r="C278" t="s">
        <v>487</v>
      </c>
      <c r="D278" t="s">
        <v>449</v>
      </c>
      <c r="E278" t="s">
        <v>153</v>
      </c>
      <c r="F278" t="s">
        <v>489</v>
      </c>
      <c r="G278" s="97">
        <v>12.2</v>
      </c>
      <c r="H278" s="98">
        <v>12.22</v>
      </c>
      <c r="I278" s="98">
        <v>0.11</v>
      </c>
      <c r="J278" s="99">
        <v>-0.1</v>
      </c>
      <c r="K278" s="97">
        <v>11.7</v>
      </c>
      <c r="L278" s="97">
        <v>12.8</v>
      </c>
      <c r="M278" t="s">
        <v>467</v>
      </c>
      <c r="N278" t="s">
        <v>495</v>
      </c>
      <c r="O278" t="s">
        <v>474</v>
      </c>
      <c r="P278" s="97">
        <v>-0.16366612111294065</v>
      </c>
      <c r="Q278" s="97">
        <v>0.16366612111294065</v>
      </c>
      <c r="R278" s="93"/>
      <c r="T278" t="s">
        <v>390</v>
      </c>
      <c r="U278" t="s">
        <v>774</v>
      </c>
    </row>
    <row r="279" spans="1:21" x14ac:dyDescent="0.25">
      <c r="A279" t="s">
        <v>428</v>
      </c>
      <c r="B279">
        <v>2025</v>
      </c>
      <c r="C279" t="s">
        <v>487</v>
      </c>
      <c r="D279" t="s">
        <v>449</v>
      </c>
      <c r="E279" t="s">
        <v>153</v>
      </c>
      <c r="F279" t="s">
        <v>490</v>
      </c>
      <c r="G279" s="97">
        <v>6.1</v>
      </c>
      <c r="H279" s="98">
        <v>6.04</v>
      </c>
      <c r="I279" s="98">
        <v>7.0000000000000007E-2</v>
      </c>
      <c r="J279" s="99">
        <v>0.8</v>
      </c>
      <c r="K279" s="97">
        <v>5.7</v>
      </c>
      <c r="L279" s="97">
        <v>6.3</v>
      </c>
      <c r="M279" t="s">
        <v>467</v>
      </c>
      <c r="N279" t="s">
        <v>495</v>
      </c>
      <c r="O279" t="s">
        <v>474</v>
      </c>
      <c r="P279" s="97">
        <v>0.99337748344370203</v>
      </c>
      <c r="Q279" s="97">
        <v>0.99337748344370203</v>
      </c>
      <c r="R279" s="93"/>
      <c r="T279" t="s">
        <v>390</v>
      </c>
      <c r="U279" t="s">
        <v>775</v>
      </c>
    </row>
    <row r="280" spans="1:21" x14ac:dyDescent="0.25">
      <c r="A280" t="s">
        <v>428</v>
      </c>
      <c r="B280">
        <v>2025</v>
      </c>
      <c r="C280" t="s">
        <v>487</v>
      </c>
      <c r="D280" t="s">
        <v>449</v>
      </c>
      <c r="E280" t="s">
        <v>153</v>
      </c>
      <c r="F280" t="s">
        <v>491</v>
      </c>
      <c r="G280" s="97">
        <v>5.6</v>
      </c>
      <c r="H280" s="98">
        <v>5.62</v>
      </c>
      <c r="I280" s="98">
        <v>0.08</v>
      </c>
      <c r="J280" s="99">
        <v>-0.3</v>
      </c>
      <c r="K280" s="97">
        <v>5.3</v>
      </c>
      <c r="L280" s="97">
        <v>5.9</v>
      </c>
      <c r="M280" t="s">
        <v>467</v>
      </c>
      <c r="N280" t="s">
        <v>495</v>
      </c>
      <c r="O280" t="s">
        <v>474</v>
      </c>
      <c r="P280" s="97">
        <v>-0.35587188612100468</v>
      </c>
      <c r="Q280" s="97">
        <v>0.35587188612100468</v>
      </c>
      <c r="R280" s="93"/>
      <c r="T280" t="s">
        <v>390</v>
      </c>
      <c r="U280" t="s">
        <v>776</v>
      </c>
    </row>
    <row r="281" spans="1:21" x14ac:dyDescent="0.25">
      <c r="A281" t="s">
        <v>428</v>
      </c>
      <c r="B281">
        <v>2025</v>
      </c>
      <c r="C281" t="s">
        <v>487</v>
      </c>
      <c r="D281" t="s">
        <v>449</v>
      </c>
      <c r="E281" t="s">
        <v>153</v>
      </c>
      <c r="F281" t="s">
        <v>492</v>
      </c>
      <c r="G281" s="97">
        <v>16.5</v>
      </c>
      <c r="H281" s="98">
        <v>16.23</v>
      </c>
      <c r="I281" s="98">
        <v>0.15</v>
      </c>
      <c r="J281" s="99">
        <v>1.8</v>
      </c>
      <c r="K281" s="97">
        <v>15.5</v>
      </c>
      <c r="L281" s="97">
        <v>16.899999999999999</v>
      </c>
      <c r="M281" t="s">
        <v>467</v>
      </c>
      <c r="N281" t="s">
        <v>495</v>
      </c>
      <c r="O281" t="s">
        <v>474</v>
      </c>
      <c r="P281" s="97">
        <v>1.6635859519408478</v>
      </c>
      <c r="Q281" s="97">
        <v>1.6635859519408478</v>
      </c>
      <c r="R281" s="93"/>
      <c r="T281" t="s">
        <v>390</v>
      </c>
      <c r="U281" t="s">
        <v>777</v>
      </c>
    </row>
    <row r="282" spans="1:21" x14ac:dyDescent="0.25">
      <c r="A282" t="s">
        <v>428</v>
      </c>
      <c r="B282">
        <v>2025</v>
      </c>
      <c r="C282" t="s">
        <v>487</v>
      </c>
      <c r="D282" t="s">
        <v>450</v>
      </c>
      <c r="E282" t="s">
        <v>169</v>
      </c>
      <c r="F282" t="s">
        <v>488</v>
      </c>
      <c r="G282" s="97">
        <v>11</v>
      </c>
      <c r="H282" s="98">
        <v>11.31</v>
      </c>
      <c r="I282" s="98">
        <v>0.41</v>
      </c>
      <c r="J282" s="99">
        <v>-0.8</v>
      </c>
      <c r="K282" s="97"/>
      <c r="L282" s="97"/>
      <c r="M282" t="s">
        <v>475</v>
      </c>
      <c r="N282" t="s">
        <v>526</v>
      </c>
      <c r="O282" t="s">
        <v>468</v>
      </c>
      <c r="P282" s="97">
        <v>-2.7409372236958487</v>
      </c>
      <c r="Q282" s="97">
        <v>2.7409372236958487</v>
      </c>
      <c r="R282" s="93"/>
      <c r="T282" t="s">
        <v>390</v>
      </c>
      <c r="U282" t="s">
        <v>778</v>
      </c>
    </row>
    <row r="283" spans="1:21" x14ac:dyDescent="0.25">
      <c r="A283" t="s">
        <v>428</v>
      </c>
      <c r="B283">
        <v>2025</v>
      </c>
      <c r="C283" t="s">
        <v>487</v>
      </c>
      <c r="D283" t="s">
        <v>450</v>
      </c>
      <c r="E283" t="s">
        <v>169</v>
      </c>
      <c r="F283" t="s">
        <v>489</v>
      </c>
      <c r="G283" s="97">
        <v>11.8</v>
      </c>
      <c r="H283" s="98">
        <v>11.24</v>
      </c>
      <c r="I283" s="98">
        <v>0.33</v>
      </c>
      <c r="J283" s="99">
        <v>1.7</v>
      </c>
      <c r="K283" s="97"/>
      <c r="L283" s="97"/>
      <c r="M283" t="s">
        <v>475</v>
      </c>
      <c r="N283" t="s">
        <v>526</v>
      </c>
      <c r="O283" t="s">
        <v>468</v>
      </c>
      <c r="P283" s="97">
        <v>4.9822064056939546</v>
      </c>
      <c r="Q283" s="97">
        <v>4.9822064056939546</v>
      </c>
      <c r="R283" s="93"/>
      <c r="T283" t="s">
        <v>390</v>
      </c>
      <c r="U283" t="s">
        <v>779</v>
      </c>
    </row>
    <row r="284" spans="1:21" x14ac:dyDescent="0.25">
      <c r="A284" t="s">
        <v>428</v>
      </c>
      <c r="B284">
        <v>2025</v>
      </c>
      <c r="C284" t="s">
        <v>487</v>
      </c>
      <c r="D284" t="s">
        <v>450</v>
      </c>
      <c r="E284" t="s">
        <v>169</v>
      </c>
      <c r="F284" t="s">
        <v>490</v>
      </c>
      <c r="G284" s="97">
        <v>11.4</v>
      </c>
      <c r="H284" s="98">
        <v>11.19</v>
      </c>
      <c r="I284" s="98">
        <v>0.32</v>
      </c>
      <c r="J284" s="99">
        <v>0.7</v>
      </c>
      <c r="K284" s="97"/>
      <c r="L284" s="97"/>
      <c r="M284" t="s">
        <v>475</v>
      </c>
      <c r="N284" t="s">
        <v>526</v>
      </c>
      <c r="O284" t="s">
        <v>468</v>
      </c>
      <c r="P284" s="97">
        <v>1.8766756032171661</v>
      </c>
      <c r="Q284" s="97">
        <v>1.8766756032171661</v>
      </c>
      <c r="R284" s="93"/>
      <c r="T284" t="s">
        <v>390</v>
      </c>
      <c r="U284" t="s">
        <v>780</v>
      </c>
    </row>
    <row r="285" spans="1:21" x14ac:dyDescent="0.25">
      <c r="A285" t="s">
        <v>428</v>
      </c>
      <c r="B285">
        <v>2025</v>
      </c>
      <c r="C285" t="s">
        <v>487</v>
      </c>
      <c r="D285" t="s">
        <v>450</v>
      </c>
      <c r="E285" t="s">
        <v>169</v>
      </c>
      <c r="F285" t="s">
        <v>491</v>
      </c>
      <c r="G285" s="97">
        <v>9.5</v>
      </c>
      <c r="H285" s="98">
        <v>10.18</v>
      </c>
      <c r="I285" s="98">
        <v>0.38</v>
      </c>
      <c r="J285" s="99">
        <v>-1.8</v>
      </c>
      <c r="K285" s="97"/>
      <c r="L285" s="97"/>
      <c r="M285" t="s">
        <v>475</v>
      </c>
      <c r="N285" t="s">
        <v>526</v>
      </c>
      <c r="O285" t="s">
        <v>468</v>
      </c>
      <c r="P285" s="97">
        <v>-6.6797642436149287</v>
      </c>
      <c r="Q285" s="97">
        <v>6.6797642436149287</v>
      </c>
      <c r="R285" s="93"/>
      <c r="T285" t="s">
        <v>390</v>
      </c>
      <c r="U285" t="s">
        <v>781</v>
      </c>
    </row>
    <row r="286" spans="1:21" x14ac:dyDescent="0.25">
      <c r="A286" t="s">
        <v>428</v>
      </c>
      <c r="B286">
        <v>2025</v>
      </c>
      <c r="C286" t="s">
        <v>487</v>
      </c>
      <c r="D286" t="s">
        <v>450</v>
      </c>
      <c r="E286" t="s">
        <v>169</v>
      </c>
      <c r="F286" t="s">
        <v>492</v>
      </c>
      <c r="G286" s="97">
        <v>11.4</v>
      </c>
      <c r="H286" s="98">
        <v>12.15</v>
      </c>
      <c r="I286" s="98">
        <v>0.35</v>
      </c>
      <c r="J286" s="99">
        <v>-2.1</v>
      </c>
      <c r="K286" s="97"/>
      <c r="L286" s="97"/>
      <c r="M286" t="s">
        <v>475</v>
      </c>
      <c r="N286" t="s">
        <v>526</v>
      </c>
      <c r="O286" t="s">
        <v>468</v>
      </c>
      <c r="P286" s="97">
        <v>-6.1728395061728394</v>
      </c>
      <c r="Q286" s="97">
        <v>6.1728395061728394</v>
      </c>
      <c r="R286" s="93"/>
      <c r="T286" t="s">
        <v>390</v>
      </c>
      <c r="U286" t="s">
        <v>782</v>
      </c>
    </row>
    <row r="287" spans="1:21" x14ac:dyDescent="0.25">
      <c r="A287" t="s">
        <v>428</v>
      </c>
      <c r="B287">
        <v>2025</v>
      </c>
      <c r="C287" t="s">
        <v>487</v>
      </c>
      <c r="D287" t="s">
        <v>451</v>
      </c>
      <c r="E287" t="s">
        <v>170</v>
      </c>
      <c r="F287" t="s">
        <v>488</v>
      </c>
      <c r="G287" s="97">
        <v>0.31</v>
      </c>
      <c r="H287" s="98">
        <v>0.316</v>
      </c>
      <c r="I287" s="98">
        <v>1.4E-2</v>
      </c>
      <c r="J287" s="99">
        <v>-0.4</v>
      </c>
      <c r="K287" s="97"/>
      <c r="L287" s="97"/>
      <c r="M287" t="s">
        <v>475</v>
      </c>
      <c r="N287" t="s">
        <v>526</v>
      </c>
      <c r="O287" t="s">
        <v>473</v>
      </c>
      <c r="P287" s="97">
        <v>-1.8987341772151916</v>
      </c>
      <c r="Q287" s="97">
        <v>1.8987341772151916</v>
      </c>
      <c r="R287" s="93"/>
      <c r="T287" t="s">
        <v>390</v>
      </c>
      <c r="U287" t="s">
        <v>783</v>
      </c>
    </row>
    <row r="288" spans="1:21" x14ac:dyDescent="0.25">
      <c r="A288" t="s">
        <v>428</v>
      </c>
      <c r="B288">
        <v>2025</v>
      </c>
      <c r="C288" t="s">
        <v>487</v>
      </c>
      <c r="D288" t="s">
        <v>451</v>
      </c>
      <c r="E288" t="s">
        <v>170</v>
      </c>
      <c r="F288" t="s">
        <v>489</v>
      </c>
      <c r="G288" s="97">
        <v>0.78</v>
      </c>
      <c r="H288" s="98">
        <v>0.75</v>
      </c>
      <c r="I288" s="98">
        <v>2.5999999999999999E-2</v>
      </c>
      <c r="J288" s="99">
        <v>1.2</v>
      </c>
      <c r="K288" s="97"/>
      <c r="L288" s="97"/>
      <c r="M288" t="s">
        <v>475</v>
      </c>
      <c r="N288" t="s">
        <v>526</v>
      </c>
      <c r="O288" t="s">
        <v>473</v>
      </c>
      <c r="P288" s="97">
        <v>4.0000000000000036</v>
      </c>
      <c r="Q288" s="97">
        <v>4.0000000000000036</v>
      </c>
      <c r="R288" s="93"/>
      <c r="T288" t="s">
        <v>390</v>
      </c>
      <c r="U288" t="s">
        <v>784</v>
      </c>
    </row>
    <row r="289" spans="1:21" x14ac:dyDescent="0.25">
      <c r="A289" t="s">
        <v>428</v>
      </c>
      <c r="B289">
        <v>2025</v>
      </c>
      <c r="C289" t="s">
        <v>487</v>
      </c>
      <c r="D289" t="s">
        <v>451</v>
      </c>
      <c r="E289" t="s">
        <v>170</v>
      </c>
      <c r="F289" t="s">
        <v>490</v>
      </c>
      <c r="G289" s="97">
        <v>0.86</v>
      </c>
      <c r="H289" s="98">
        <v>0.85199999999999998</v>
      </c>
      <c r="I289" s="98">
        <v>2.9000000000000001E-2</v>
      </c>
      <c r="J289" s="99">
        <v>0.3</v>
      </c>
      <c r="K289" s="97"/>
      <c r="L289" s="97"/>
      <c r="M289" t="s">
        <v>475</v>
      </c>
      <c r="N289" t="s">
        <v>526</v>
      </c>
      <c r="O289" t="s">
        <v>473</v>
      </c>
      <c r="P289" s="97">
        <v>0.93896713615023564</v>
      </c>
      <c r="Q289" s="97">
        <v>0.93896713615023564</v>
      </c>
      <c r="R289" s="93"/>
      <c r="T289" t="s">
        <v>390</v>
      </c>
      <c r="U289" t="s">
        <v>785</v>
      </c>
    </row>
    <row r="290" spans="1:21" x14ac:dyDescent="0.25">
      <c r="A290" t="s">
        <v>428</v>
      </c>
      <c r="B290">
        <v>2025</v>
      </c>
      <c r="C290" t="s">
        <v>487</v>
      </c>
      <c r="D290" t="s">
        <v>451</v>
      </c>
      <c r="E290" t="s">
        <v>170</v>
      </c>
      <c r="F290" t="s">
        <v>491</v>
      </c>
      <c r="G290" s="97">
        <v>0.27</v>
      </c>
      <c r="H290" s="98">
        <v>0.29799999999999999</v>
      </c>
      <c r="I290" s="98">
        <v>1.2999999999999999E-2</v>
      </c>
      <c r="J290" s="99">
        <v>-2.2000000000000002</v>
      </c>
      <c r="K290" s="97"/>
      <c r="L290" s="97"/>
      <c r="M290" t="s">
        <v>475</v>
      </c>
      <c r="N290" t="s">
        <v>526</v>
      </c>
      <c r="O290" t="s">
        <v>473</v>
      </c>
      <c r="P290" s="97">
        <v>-9.395973154362407</v>
      </c>
      <c r="Q290" s="97">
        <v>9.395973154362407</v>
      </c>
      <c r="R290" s="93"/>
      <c r="T290" t="s">
        <v>390</v>
      </c>
      <c r="U290" t="s">
        <v>786</v>
      </c>
    </row>
    <row r="291" spans="1:21" x14ac:dyDescent="0.25">
      <c r="A291" t="s">
        <v>428</v>
      </c>
      <c r="B291">
        <v>2025</v>
      </c>
      <c r="C291" t="s">
        <v>487</v>
      </c>
      <c r="D291" t="s">
        <v>451</v>
      </c>
      <c r="E291" t="s">
        <v>170</v>
      </c>
      <c r="F291" t="s">
        <v>492</v>
      </c>
      <c r="G291" s="97">
        <v>2.0099999999999998</v>
      </c>
      <c r="H291" s="98">
        <v>2.161</v>
      </c>
      <c r="I291" s="98">
        <v>7.0000000000000007E-2</v>
      </c>
      <c r="J291" s="99">
        <v>-2.2000000000000002</v>
      </c>
      <c r="K291" s="97"/>
      <c r="L291" s="97"/>
      <c r="M291" t="s">
        <v>475</v>
      </c>
      <c r="N291" t="s">
        <v>526</v>
      </c>
      <c r="O291" t="s">
        <v>473</v>
      </c>
      <c r="P291" s="97">
        <v>-6.9875057843591044</v>
      </c>
      <c r="Q291" s="97">
        <v>6.9875057843591044</v>
      </c>
      <c r="R291" s="93"/>
      <c r="T291" t="s">
        <v>390</v>
      </c>
      <c r="U291" t="s">
        <v>787</v>
      </c>
    </row>
    <row r="292" spans="1:21" x14ac:dyDescent="0.25">
      <c r="A292" t="s">
        <v>428</v>
      </c>
      <c r="B292">
        <v>2025</v>
      </c>
      <c r="C292" t="s">
        <v>487</v>
      </c>
      <c r="D292" t="s">
        <v>452</v>
      </c>
      <c r="F292" t="s">
        <v>488</v>
      </c>
      <c r="G292" s="97">
        <v>20.8</v>
      </c>
      <c r="H292" s="98">
        <v>19.989999999999998</v>
      </c>
      <c r="I292" s="98">
        <v>0.5</v>
      </c>
      <c r="J292" s="99">
        <v>1.6</v>
      </c>
      <c r="K292" s="97"/>
      <c r="L292" s="97"/>
      <c r="M292" t="s">
        <v>475</v>
      </c>
      <c r="N292" t="s">
        <v>526</v>
      </c>
      <c r="O292" t="s">
        <v>468</v>
      </c>
      <c r="P292" s="97">
        <v>4.0520260130065147</v>
      </c>
      <c r="Q292" s="97">
        <v>4.0520260130065147</v>
      </c>
      <c r="R292" s="93"/>
      <c r="T292" t="s">
        <v>390</v>
      </c>
      <c r="U292" t="s">
        <v>788</v>
      </c>
    </row>
    <row r="293" spans="1:21" x14ac:dyDescent="0.25">
      <c r="A293" t="s">
        <v>428</v>
      </c>
      <c r="B293">
        <v>2025</v>
      </c>
      <c r="C293" t="s">
        <v>487</v>
      </c>
      <c r="D293" t="s">
        <v>452</v>
      </c>
      <c r="F293" t="s">
        <v>489</v>
      </c>
      <c r="G293" s="97">
        <v>20.100000000000001</v>
      </c>
      <c r="H293" s="98">
        <v>20</v>
      </c>
      <c r="I293" s="98">
        <v>0.72</v>
      </c>
      <c r="J293" s="99">
        <v>0.1</v>
      </c>
      <c r="K293" s="97"/>
      <c r="L293" s="97"/>
      <c r="M293" t="s">
        <v>475</v>
      </c>
      <c r="N293" t="s">
        <v>526</v>
      </c>
      <c r="O293" t="s">
        <v>468</v>
      </c>
      <c r="P293" s="97">
        <v>0.50000000000000711</v>
      </c>
      <c r="Q293" s="97">
        <v>0.50000000000000711</v>
      </c>
      <c r="R293" s="93"/>
      <c r="T293" t="s">
        <v>390</v>
      </c>
      <c r="U293" t="s">
        <v>789</v>
      </c>
    </row>
    <row r="294" spans="1:21" x14ac:dyDescent="0.25">
      <c r="A294" t="s">
        <v>428</v>
      </c>
      <c r="B294">
        <v>2025</v>
      </c>
      <c r="C294" t="s">
        <v>487</v>
      </c>
      <c r="D294" t="s">
        <v>452</v>
      </c>
      <c r="F294" t="s">
        <v>490</v>
      </c>
      <c r="G294" s="97">
        <v>20</v>
      </c>
      <c r="H294" s="98">
        <v>20.010000000000002</v>
      </c>
      <c r="I294" s="98">
        <v>0.82</v>
      </c>
      <c r="J294" s="99">
        <v>0</v>
      </c>
      <c r="K294" s="97"/>
      <c r="L294" s="97"/>
      <c r="M294" t="s">
        <v>475</v>
      </c>
      <c r="N294" t="s">
        <v>526</v>
      </c>
      <c r="O294" t="s">
        <v>468</v>
      </c>
      <c r="P294" s="97">
        <v>-4.9975012493760927E-2</v>
      </c>
      <c r="Q294" s="97">
        <v>4.9975012493760927E-2</v>
      </c>
      <c r="R294" s="93"/>
      <c r="T294" t="s">
        <v>390</v>
      </c>
      <c r="U294" t="s">
        <v>790</v>
      </c>
    </row>
    <row r="295" spans="1:21" x14ac:dyDescent="0.25">
      <c r="A295" t="s">
        <v>428</v>
      </c>
      <c r="B295">
        <v>2025</v>
      </c>
      <c r="C295" t="s">
        <v>487</v>
      </c>
      <c r="D295" t="s">
        <v>452</v>
      </c>
      <c r="F295" t="s">
        <v>491</v>
      </c>
      <c r="G295" s="97">
        <v>20</v>
      </c>
      <c r="H295" s="98">
        <v>19.98</v>
      </c>
      <c r="I295" s="98">
        <v>0.54</v>
      </c>
      <c r="J295" s="99">
        <v>0</v>
      </c>
      <c r="K295" s="97"/>
      <c r="L295" s="97"/>
      <c r="M295" t="s">
        <v>475</v>
      </c>
      <c r="N295" t="s">
        <v>526</v>
      </c>
      <c r="O295" t="s">
        <v>468</v>
      </c>
      <c r="P295" s="97">
        <v>0.10010010010009797</v>
      </c>
      <c r="Q295" s="97">
        <v>0.10010010010009797</v>
      </c>
      <c r="R295" s="93"/>
      <c r="T295" t="s">
        <v>390</v>
      </c>
      <c r="U295" t="s">
        <v>791</v>
      </c>
    </row>
    <row r="296" spans="1:21" x14ac:dyDescent="0.25">
      <c r="A296" t="s">
        <v>428</v>
      </c>
      <c r="B296">
        <v>2025</v>
      </c>
      <c r="C296" t="s">
        <v>487</v>
      </c>
      <c r="D296" t="s">
        <v>452</v>
      </c>
      <c r="F296" t="s">
        <v>492</v>
      </c>
      <c r="G296" s="97">
        <v>20.399999999999999</v>
      </c>
      <c r="H296" s="98">
        <v>20.02</v>
      </c>
      <c r="I296" s="98">
        <v>0.75</v>
      </c>
      <c r="J296" s="99">
        <v>0.5</v>
      </c>
      <c r="K296" s="97"/>
      <c r="L296" s="97"/>
      <c r="M296" t="s">
        <v>475</v>
      </c>
      <c r="N296" t="s">
        <v>526</v>
      </c>
      <c r="O296" t="s">
        <v>468</v>
      </c>
      <c r="P296" s="97">
        <v>1.8981018981018931</v>
      </c>
      <c r="Q296" s="97">
        <v>1.8981018981018931</v>
      </c>
      <c r="R296" s="93"/>
      <c r="T296" t="s">
        <v>390</v>
      </c>
      <c r="U296" t="s">
        <v>792</v>
      </c>
    </row>
    <row r="297" spans="1:21" x14ac:dyDescent="0.25">
      <c r="A297" t="s">
        <v>428</v>
      </c>
      <c r="B297">
        <v>2025</v>
      </c>
      <c r="C297" t="s">
        <v>487</v>
      </c>
      <c r="D297" t="s">
        <v>453</v>
      </c>
      <c r="E297" t="s">
        <v>160</v>
      </c>
      <c r="F297" t="s">
        <v>488</v>
      </c>
      <c r="G297" s="97">
        <v>28.8</v>
      </c>
      <c r="H297" s="98">
        <v>27.65</v>
      </c>
      <c r="I297" s="98">
        <v>1.54</v>
      </c>
      <c r="J297" s="99">
        <v>0.7</v>
      </c>
      <c r="K297" s="97">
        <v>23</v>
      </c>
      <c r="L297" s="97">
        <v>32.299999999999997</v>
      </c>
      <c r="M297" t="s">
        <v>467</v>
      </c>
      <c r="N297" t="s">
        <v>495</v>
      </c>
      <c r="O297" t="s">
        <v>468</v>
      </c>
      <c r="P297" s="97">
        <v>4.1591320072332811</v>
      </c>
      <c r="Q297" s="97">
        <v>4.1591320072332811</v>
      </c>
      <c r="R297" s="93"/>
      <c r="T297" t="s">
        <v>390</v>
      </c>
      <c r="U297" t="s">
        <v>793</v>
      </c>
    </row>
    <row r="298" spans="1:21" x14ac:dyDescent="0.25">
      <c r="A298" t="s">
        <v>428</v>
      </c>
      <c r="B298">
        <v>2025</v>
      </c>
      <c r="C298" t="s">
        <v>487</v>
      </c>
      <c r="D298" t="s">
        <v>453</v>
      </c>
      <c r="E298" t="s">
        <v>160</v>
      </c>
      <c r="F298" t="s">
        <v>489</v>
      </c>
      <c r="G298" s="97">
        <v>27.6</v>
      </c>
      <c r="H298" s="98">
        <v>28.43</v>
      </c>
      <c r="I298" s="98">
        <v>1.33</v>
      </c>
      <c r="J298" s="99">
        <v>-0.6</v>
      </c>
      <c r="K298" s="97">
        <v>24.4</v>
      </c>
      <c r="L298" s="97">
        <v>32.5</v>
      </c>
      <c r="M298" t="s">
        <v>467</v>
      </c>
      <c r="N298" t="s">
        <v>495</v>
      </c>
      <c r="O298" t="s">
        <v>468</v>
      </c>
      <c r="P298" s="97">
        <v>-2.9194512838550768</v>
      </c>
      <c r="Q298" s="97">
        <v>2.9194512838550768</v>
      </c>
      <c r="R298" s="93"/>
      <c r="T298" t="s">
        <v>390</v>
      </c>
      <c r="U298" t="s">
        <v>794</v>
      </c>
    </row>
    <row r="299" spans="1:21" x14ac:dyDescent="0.25">
      <c r="A299" t="s">
        <v>428</v>
      </c>
      <c r="B299">
        <v>2025</v>
      </c>
      <c r="C299" t="s">
        <v>487</v>
      </c>
      <c r="D299" t="s">
        <v>453</v>
      </c>
      <c r="E299" t="s">
        <v>160</v>
      </c>
      <c r="F299" t="s">
        <v>490</v>
      </c>
      <c r="G299" s="97">
        <v>28.5</v>
      </c>
      <c r="H299" s="98">
        <v>28.34</v>
      </c>
      <c r="I299" s="98">
        <v>1.24</v>
      </c>
      <c r="J299" s="99">
        <v>0.1</v>
      </c>
      <c r="K299" s="97">
        <v>24.6</v>
      </c>
      <c r="L299" s="97">
        <v>32.1</v>
      </c>
      <c r="M299" t="s">
        <v>467</v>
      </c>
      <c r="N299" t="s">
        <v>495</v>
      </c>
      <c r="O299" t="s">
        <v>468</v>
      </c>
      <c r="P299" s="97">
        <v>0.5645730416372623</v>
      </c>
      <c r="Q299" s="97">
        <v>0.5645730416372623</v>
      </c>
      <c r="R299" s="93"/>
      <c r="T299" t="s">
        <v>390</v>
      </c>
      <c r="U299" t="s">
        <v>795</v>
      </c>
    </row>
    <row r="300" spans="1:21" x14ac:dyDescent="0.25">
      <c r="A300" t="s">
        <v>428</v>
      </c>
      <c r="B300">
        <v>2025</v>
      </c>
      <c r="C300" t="s">
        <v>487</v>
      </c>
      <c r="D300" t="s">
        <v>453</v>
      </c>
      <c r="E300" t="s">
        <v>160</v>
      </c>
      <c r="F300" t="s">
        <v>491</v>
      </c>
      <c r="G300" s="97">
        <v>35.299999999999997</v>
      </c>
      <c r="H300" s="98">
        <v>34.659999999999997</v>
      </c>
      <c r="I300" s="98">
        <v>1.48</v>
      </c>
      <c r="J300" s="99">
        <v>0.4</v>
      </c>
      <c r="K300" s="97">
        <v>30.2</v>
      </c>
      <c r="L300" s="97">
        <v>39.1</v>
      </c>
      <c r="M300" t="s">
        <v>467</v>
      </c>
      <c r="N300" t="s">
        <v>495</v>
      </c>
      <c r="O300" t="s">
        <v>468</v>
      </c>
      <c r="P300" s="97">
        <v>1.8465089440276996</v>
      </c>
      <c r="Q300" s="97">
        <v>1.8465089440276996</v>
      </c>
      <c r="R300" s="93"/>
      <c r="T300" t="s">
        <v>390</v>
      </c>
      <c r="U300" t="s">
        <v>796</v>
      </c>
    </row>
    <row r="301" spans="1:21" x14ac:dyDescent="0.25">
      <c r="A301" t="s">
        <v>428</v>
      </c>
      <c r="B301">
        <v>2025</v>
      </c>
      <c r="C301" t="s">
        <v>487</v>
      </c>
      <c r="D301" t="s">
        <v>453</v>
      </c>
      <c r="E301" t="s">
        <v>160</v>
      </c>
      <c r="F301" t="s">
        <v>492</v>
      </c>
      <c r="G301" s="97">
        <v>26.7</v>
      </c>
      <c r="H301" s="98">
        <v>24.6</v>
      </c>
      <c r="I301" s="98">
        <v>1.18</v>
      </c>
      <c r="J301" s="99">
        <v>1.8</v>
      </c>
      <c r="K301" s="97">
        <v>21</v>
      </c>
      <c r="L301" s="97">
        <v>28.2</v>
      </c>
      <c r="M301" t="s">
        <v>467</v>
      </c>
      <c r="N301" t="s">
        <v>495</v>
      </c>
      <c r="O301" t="s">
        <v>468</v>
      </c>
      <c r="P301" s="97">
        <v>8.5365853658536501</v>
      </c>
      <c r="Q301" s="97">
        <v>8.5365853658536501</v>
      </c>
      <c r="R301" s="93"/>
      <c r="T301" t="s">
        <v>390</v>
      </c>
      <c r="U301" t="s">
        <v>797</v>
      </c>
    </row>
    <row r="302" spans="1:21" x14ac:dyDescent="0.25">
      <c r="A302" t="s">
        <v>428</v>
      </c>
      <c r="B302">
        <v>2025</v>
      </c>
      <c r="C302" t="s">
        <v>487</v>
      </c>
      <c r="D302" t="s">
        <v>454</v>
      </c>
      <c r="E302" t="s">
        <v>165</v>
      </c>
      <c r="F302" t="s">
        <v>488</v>
      </c>
      <c r="G302" s="97">
        <v>0.81</v>
      </c>
      <c r="H302" s="98">
        <v>0.77400000000000002</v>
      </c>
      <c r="I302" s="98">
        <v>4.7E-2</v>
      </c>
      <c r="J302" s="99">
        <v>0.8</v>
      </c>
      <c r="K302" s="97">
        <v>0.63</v>
      </c>
      <c r="L302" s="97">
        <v>0.92</v>
      </c>
      <c r="M302" t="s">
        <v>467</v>
      </c>
      <c r="N302" t="s">
        <v>495</v>
      </c>
      <c r="O302" t="s">
        <v>473</v>
      </c>
      <c r="P302" s="97">
        <v>4.6511627906976782</v>
      </c>
      <c r="Q302" s="97">
        <v>4.6511627906976782</v>
      </c>
      <c r="R302" s="93"/>
      <c r="T302" t="s">
        <v>390</v>
      </c>
      <c r="U302" t="s">
        <v>798</v>
      </c>
    </row>
    <row r="303" spans="1:21" x14ac:dyDescent="0.25">
      <c r="A303" t="s">
        <v>428</v>
      </c>
      <c r="B303">
        <v>2025</v>
      </c>
      <c r="C303" t="s">
        <v>487</v>
      </c>
      <c r="D303" t="s">
        <v>454</v>
      </c>
      <c r="E303" t="s">
        <v>165</v>
      </c>
      <c r="F303" t="s">
        <v>489</v>
      </c>
      <c r="G303" s="97">
        <v>1.82</v>
      </c>
      <c r="H303" s="98">
        <v>1.897</v>
      </c>
      <c r="I303" s="98">
        <v>9.8000000000000004E-2</v>
      </c>
      <c r="J303" s="99">
        <v>-0.8</v>
      </c>
      <c r="K303" s="97">
        <v>1.6</v>
      </c>
      <c r="L303" s="97">
        <v>2.2000000000000002</v>
      </c>
      <c r="M303" t="s">
        <v>467</v>
      </c>
      <c r="N303" t="s">
        <v>495</v>
      </c>
      <c r="O303" t="s">
        <v>473</v>
      </c>
      <c r="P303" s="97">
        <v>-4.0590405904059015</v>
      </c>
      <c r="Q303" s="97">
        <v>4.0590405904059015</v>
      </c>
      <c r="R303" s="93"/>
      <c r="T303" t="s">
        <v>390</v>
      </c>
      <c r="U303" t="s">
        <v>799</v>
      </c>
    </row>
    <row r="304" spans="1:21" x14ac:dyDescent="0.25">
      <c r="A304" t="s">
        <v>428</v>
      </c>
      <c r="B304">
        <v>2025</v>
      </c>
      <c r="C304" t="s">
        <v>487</v>
      </c>
      <c r="D304" t="s">
        <v>454</v>
      </c>
      <c r="E304" t="s">
        <v>165</v>
      </c>
      <c r="F304" t="s">
        <v>490</v>
      </c>
      <c r="G304" s="97">
        <v>2.15</v>
      </c>
      <c r="H304" s="98">
        <v>2.1579999999999999</v>
      </c>
      <c r="I304" s="98">
        <v>0.10100000000000001</v>
      </c>
      <c r="J304" s="99">
        <v>-0.1</v>
      </c>
      <c r="K304" s="97">
        <v>1.85</v>
      </c>
      <c r="L304" s="97">
        <v>2.4700000000000002</v>
      </c>
      <c r="M304" t="s">
        <v>467</v>
      </c>
      <c r="N304" t="s">
        <v>495</v>
      </c>
      <c r="O304" t="s">
        <v>473</v>
      </c>
      <c r="P304" s="97">
        <v>-0.37071362372567229</v>
      </c>
      <c r="Q304" s="97">
        <v>0.37071362372567229</v>
      </c>
      <c r="R304" s="93"/>
      <c r="T304" t="s">
        <v>390</v>
      </c>
      <c r="U304" t="s">
        <v>800</v>
      </c>
    </row>
    <row r="305" spans="1:21" x14ac:dyDescent="0.25">
      <c r="A305" t="s">
        <v>428</v>
      </c>
      <c r="B305">
        <v>2025</v>
      </c>
      <c r="C305" t="s">
        <v>487</v>
      </c>
      <c r="D305" t="s">
        <v>454</v>
      </c>
      <c r="E305" t="s">
        <v>165</v>
      </c>
      <c r="F305" t="s">
        <v>491</v>
      </c>
      <c r="G305" s="97">
        <v>1</v>
      </c>
      <c r="H305" s="98">
        <v>1.016</v>
      </c>
      <c r="I305" s="98">
        <v>0.05</v>
      </c>
      <c r="J305" s="99">
        <v>-0.3</v>
      </c>
      <c r="K305" s="97">
        <v>0.86</v>
      </c>
      <c r="L305" s="97">
        <v>1.17</v>
      </c>
      <c r="M305" t="s">
        <v>467</v>
      </c>
      <c r="N305" t="s">
        <v>495</v>
      </c>
      <c r="O305" t="s">
        <v>473</v>
      </c>
      <c r="P305" s="97">
        <v>-1.5748031496063006</v>
      </c>
      <c r="Q305" s="97">
        <v>1.5748031496063006</v>
      </c>
      <c r="R305" s="93"/>
      <c r="T305" t="s">
        <v>390</v>
      </c>
      <c r="U305" t="s">
        <v>801</v>
      </c>
    </row>
    <row r="306" spans="1:21" x14ac:dyDescent="0.25">
      <c r="A306" t="s">
        <v>428</v>
      </c>
      <c r="B306">
        <v>2025</v>
      </c>
      <c r="C306" t="s">
        <v>487</v>
      </c>
      <c r="D306" t="s">
        <v>454</v>
      </c>
      <c r="E306" t="s">
        <v>165</v>
      </c>
      <c r="F306" t="s">
        <v>492</v>
      </c>
      <c r="G306" s="97">
        <v>4.72</v>
      </c>
      <c r="H306" s="98">
        <v>4.375</v>
      </c>
      <c r="I306" s="98">
        <v>0.224</v>
      </c>
      <c r="J306" s="99">
        <v>1.5</v>
      </c>
      <c r="K306" s="97">
        <v>3.7</v>
      </c>
      <c r="L306" s="97">
        <v>5.05</v>
      </c>
      <c r="M306" t="s">
        <v>467</v>
      </c>
      <c r="N306" t="s">
        <v>495</v>
      </c>
      <c r="O306" t="s">
        <v>473</v>
      </c>
      <c r="P306" s="97">
        <v>7.8857142857142808</v>
      </c>
      <c r="Q306" s="97">
        <v>7.8857142857142808</v>
      </c>
      <c r="R306" s="93"/>
      <c r="T306" t="s">
        <v>390</v>
      </c>
      <c r="U306" t="s">
        <v>802</v>
      </c>
    </row>
    <row r="307" spans="1:21" x14ac:dyDescent="0.25">
      <c r="A307" t="s">
        <v>428</v>
      </c>
      <c r="B307">
        <v>2025</v>
      </c>
      <c r="C307" t="s">
        <v>487</v>
      </c>
      <c r="D307" t="s">
        <v>156</v>
      </c>
      <c r="E307" t="s">
        <v>156</v>
      </c>
      <c r="F307" t="s">
        <v>488</v>
      </c>
      <c r="G307" s="97">
        <v>28.4</v>
      </c>
      <c r="H307" s="98">
        <v>28.72</v>
      </c>
      <c r="I307" s="98">
        <v>0.33</v>
      </c>
      <c r="J307" s="99">
        <v>-1</v>
      </c>
      <c r="K307" s="97">
        <v>27.7</v>
      </c>
      <c r="L307" s="97">
        <v>29.8</v>
      </c>
      <c r="M307" t="s">
        <v>467</v>
      </c>
      <c r="N307" t="s">
        <v>495</v>
      </c>
      <c r="O307" t="s">
        <v>476</v>
      </c>
      <c r="P307" s="97">
        <v>-1.1142061281337057</v>
      </c>
      <c r="Q307" s="97">
        <v>1.1142061281337057</v>
      </c>
      <c r="R307" s="93"/>
      <c r="T307" t="s">
        <v>390</v>
      </c>
      <c r="U307" t="s">
        <v>803</v>
      </c>
    </row>
    <row r="308" spans="1:21" x14ac:dyDescent="0.25">
      <c r="A308" t="s">
        <v>428</v>
      </c>
      <c r="B308">
        <v>2025</v>
      </c>
      <c r="C308" t="s">
        <v>487</v>
      </c>
      <c r="D308" t="s">
        <v>156</v>
      </c>
      <c r="E308" t="s">
        <v>156</v>
      </c>
      <c r="F308" t="s">
        <v>489</v>
      </c>
      <c r="G308" s="97">
        <v>28</v>
      </c>
      <c r="H308" s="98">
        <v>28.57</v>
      </c>
      <c r="I308" s="98">
        <v>0.32</v>
      </c>
      <c r="J308" s="99">
        <v>-1.8</v>
      </c>
      <c r="K308" s="97">
        <v>27.6</v>
      </c>
      <c r="L308" s="97">
        <v>29.6</v>
      </c>
      <c r="M308" t="s">
        <v>467</v>
      </c>
      <c r="N308" t="s">
        <v>495</v>
      </c>
      <c r="O308" t="s">
        <v>476</v>
      </c>
      <c r="P308" s="97">
        <v>-1.9950997549877503</v>
      </c>
      <c r="Q308" s="97">
        <v>1.9950997549877503</v>
      </c>
      <c r="R308" s="93"/>
      <c r="T308" t="s">
        <v>390</v>
      </c>
      <c r="U308" t="s">
        <v>804</v>
      </c>
    </row>
    <row r="309" spans="1:21" x14ac:dyDescent="0.25">
      <c r="A309" t="s">
        <v>428</v>
      </c>
      <c r="B309">
        <v>2025</v>
      </c>
      <c r="C309" t="s">
        <v>487</v>
      </c>
      <c r="D309" t="s">
        <v>156</v>
      </c>
      <c r="E309" t="s">
        <v>156</v>
      </c>
      <c r="F309" t="s">
        <v>490</v>
      </c>
      <c r="G309" s="97">
        <v>25</v>
      </c>
      <c r="H309" s="98">
        <v>25.3</v>
      </c>
      <c r="I309" s="98">
        <v>0.32</v>
      </c>
      <c r="J309" s="99">
        <v>-0.9</v>
      </c>
      <c r="K309" s="97">
        <v>24.3</v>
      </c>
      <c r="L309" s="97">
        <v>26.3</v>
      </c>
      <c r="M309" t="s">
        <v>467</v>
      </c>
      <c r="N309" t="s">
        <v>495</v>
      </c>
      <c r="O309" t="s">
        <v>476</v>
      </c>
      <c r="P309" s="97">
        <v>-1.185770750988145</v>
      </c>
      <c r="Q309" s="97">
        <v>1.185770750988145</v>
      </c>
      <c r="R309" s="93"/>
      <c r="T309" t="s">
        <v>390</v>
      </c>
      <c r="U309" t="s">
        <v>805</v>
      </c>
    </row>
    <row r="310" spans="1:21" x14ac:dyDescent="0.25">
      <c r="A310" t="s">
        <v>428</v>
      </c>
      <c r="B310">
        <v>2025</v>
      </c>
      <c r="C310" t="s">
        <v>487</v>
      </c>
      <c r="D310" t="s">
        <v>156</v>
      </c>
      <c r="E310" t="s">
        <v>156</v>
      </c>
      <c r="F310" t="s">
        <v>491</v>
      </c>
      <c r="G310" s="97">
        <v>24.9</v>
      </c>
      <c r="H310" s="98">
        <v>25.5</v>
      </c>
      <c r="I310" s="98">
        <v>0.35</v>
      </c>
      <c r="J310" s="99">
        <v>-1.7</v>
      </c>
      <c r="K310" s="97">
        <v>24.4</v>
      </c>
      <c r="L310" s="97">
        <v>26.6</v>
      </c>
      <c r="M310" t="s">
        <v>467</v>
      </c>
      <c r="N310" t="s">
        <v>495</v>
      </c>
      <c r="O310" t="s">
        <v>476</v>
      </c>
      <c r="P310" s="97">
        <v>-2.3529411764705936</v>
      </c>
      <c r="Q310" s="97">
        <v>2.3529411764705936</v>
      </c>
      <c r="R310" s="93"/>
      <c r="T310" t="s">
        <v>390</v>
      </c>
      <c r="U310" t="s">
        <v>806</v>
      </c>
    </row>
    <row r="311" spans="1:21" x14ac:dyDescent="0.25">
      <c r="A311" t="s">
        <v>428</v>
      </c>
      <c r="B311">
        <v>2025</v>
      </c>
      <c r="C311" t="s">
        <v>487</v>
      </c>
      <c r="D311" t="s">
        <v>156</v>
      </c>
      <c r="E311" t="s">
        <v>156</v>
      </c>
      <c r="F311" t="s">
        <v>492</v>
      </c>
      <c r="G311" s="97">
        <v>30.8</v>
      </c>
      <c r="H311" s="98">
        <v>31.29</v>
      </c>
      <c r="I311" s="98">
        <v>0.36</v>
      </c>
      <c r="J311" s="99">
        <v>-1.4</v>
      </c>
      <c r="K311" s="97">
        <v>30.2</v>
      </c>
      <c r="L311" s="97">
        <v>32.4</v>
      </c>
      <c r="M311" t="s">
        <v>467</v>
      </c>
      <c r="N311" t="s">
        <v>495</v>
      </c>
      <c r="O311" t="s">
        <v>476</v>
      </c>
      <c r="P311" s="97">
        <v>-1.5659955257270646</v>
      </c>
      <c r="Q311" s="97">
        <v>1.5659955257270646</v>
      </c>
      <c r="R311" s="93"/>
      <c r="T311" t="s">
        <v>390</v>
      </c>
      <c r="U311" t="s">
        <v>807</v>
      </c>
    </row>
    <row r="312" spans="1:21" x14ac:dyDescent="0.25">
      <c r="A312" t="s">
        <v>428</v>
      </c>
      <c r="B312">
        <v>2025</v>
      </c>
      <c r="C312" t="s">
        <v>487</v>
      </c>
      <c r="D312" t="s">
        <v>157</v>
      </c>
      <c r="E312" t="s">
        <v>157</v>
      </c>
      <c r="F312" t="s">
        <v>488</v>
      </c>
      <c r="G312" s="97">
        <v>34.299999999999997</v>
      </c>
      <c r="H312" s="98">
        <v>34.25</v>
      </c>
      <c r="I312" s="98">
        <v>0.49</v>
      </c>
      <c r="J312" s="99">
        <v>0.1</v>
      </c>
      <c r="K312" s="97">
        <v>32.700000000000003</v>
      </c>
      <c r="L312" s="97">
        <v>35.799999999999997</v>
      </c>
      <c r="M312" t="s">
        <v>467</v>
      </c>
      <c r="N312" t="s">
        <v>495</v>
      </c>
      <c r="O312" t="s">
        <v>474</v>
      </c>
      <c r="P312" s="97">
        <v>0.14598540145984573</v>
      </c>
      <c r="Q312" s="97">
        <v>0.14598540145984573</v>
      </c>
      <c r="R312" s="93"/>
      <c r="T312" t="s">
        <v>390</v>
      </c>
      <c r="U312" t="s">
        <v>808</v>
      </c>
    </row>
    <row r="313" spans="1:21" x14ac:dyDescent="0.25">
      <c r="A313" t="s">
        <v>428</v>
      </c>
      <c r="B313">
        <v>2025</v>
      </c>
      <c r="C313" t="s">
        <v>487</v>
      </c>
      <c r="D313" t="s">
        <v>157</v>
      </c>
      <c r="E313" t="s">
        <v>157</v>
      </c>
      <c r="F313" t="s">
        <v>489</v>
      </c>
      <c r="G313" s="97">
        <v>34.4</v>
      </c>
      <c r="H313" s="98">
        <v>34.43</v>
      </c>
      <c r="I313" s="98">
        <v>0.49</v>
      </c>
      <c r="J313" s="99">
        <v>-0.1</v>
      </c>
      <c r="K313" s="97">
        <v>32.9</v>
      </c>
      <c r="L313" s="97">
        <v>36</v>
      </c>
      <c r="M313" t="s">
        <v>467</v>
      </c>
      <c r="N313" t="s">
        <v>495</v>
      </c>
      <c r="O313" t="s">
        <v>474</v>
      </c>
      <c r="P313" s="97">
        <v>-8.7133313970377976E-2</v>
      </c>
      <c r="Q313" s="97">
        <v>8.7133313970377976E-2</v>
      </c>
      <c r="R313" s="93"/>
      <c r="T313" t="s">
        <v>390</v>
      </c>
      <c r="U313" t="s">
        <v>809</v>
      </c>
    </row>
    <row r="314" spans="1:21" x14ac:dyDescent="0.25">
      <c r="A314" t="s">
        <v>428</v>
      </c>
      <c r="B314">
        <v>2025</v>
      </c>
      <c r="C314" t="s">
        <v>487</v>
      </c>
      <c r="D314" t="s">
        <v>157</v>
      </c>
      <c r="E314" t="s">
        <v>157</v>
      </c>
      <c r="F314" t="s">
        <v>490</v>
      </c>
      <c r="G314" s="97">
        <v>34.5</v>
      </c>
      <c r="H314" s="98">
        <v>34.21</v>
      </c>
      <c r="I314" s="98">
        <v>0.56999999999999995</v>
      </c>
      <c r="J314" s="99">
        <v>0.5</v>
      </c>
      <c r="K314" s="97">
        <v>32.4</v>
      </c>
      <c r="L314" s="97">
        <v>36</v>
      </c>
      <c r="M314" t="s">
        <v>467</v>
      </c>
      <c r="N314" t="s">
        <v>495</v>
      </c>
      <c r="O314" t="s">
        <v>474</v>
      </c>
      <c r="P314" s="97">
        <v>0.84770534931306385</v>
      </c>
      <c r="Q314" s="97">
        <v>0.84770534931306385</v>
      </c>
      <c r="R314" s="93"/>
      <c r="T314" t="s">
        <v>390</v>
      </c>
      <c r="U314" t="s">
        <v>810</v>
      </c>
    </row>
    <row r="315" spans="1:21" x14ac:dyDescent="0.25">
      <c r="A315" t="s">
        <v>428</v>
      </c>
      <c r="B315">
        <v>2025</v>
      </c>
      <c r="C315" t="s">
        <v>487</v>
      </c>
      <c r="D315" t="s">
        <v>157</v>
      </c>
      <c r="E315" t="s">
        <v>157</v>
      </c>
      <c r="F315" t="s">
        <v>491</v>
      </c>
      <c r="G315" s="97">
        <v>33.700000000000003</v>
      </c>
      <c r="H315" s="98">
        <v>34.090000000000003</v>
      </c>
      <c r="I315" s="98">
        <v>0.61</v>
      </c>
      <c r="J315" s="99">
        <v>-0.6</v>
      </c>
      <c r="K315" s="97">
        <v>32.200000000000003</v>
      </c>
      <c r="L315" s="97">
        <v>36</v>
      </c>
      <c r="M315" t="s">
        <v>467</v>
      </c>
      <c r="N315" t="s">
        <v>495</v>
      </c>
      <c r="O315" t="s">
        <v>474</v>
      </c>
      <c r="P315" s="97">
        <v>-1.1440305074802009</v>
      </c>
      <c r="Q315" s="97">
        <v>1.1440305074802009</v>
      </c>
      <c r="R315" s="93"/>
      <c r="T315" t="s">
        <v>390</v>
      </c>
      <c r="U315" t="s">
        <v>811</v>
      </c>
    </row>
    <row r="316" spans="1:21" x14ac:dyDescent="0.25">
      <c r="A316" t="s">
        <v>428</v>
      </c>
      <c r="B316">
        <v>2025</v>
      </c>
      <c r="C316" t="s">
        <v>487</v>
      </c>
      <c r="D316" t="s">
        <v>157</v>
      </c>
      <c r="E316" t="s">
        <v>157</v>
      </c>
      <c r="F316" t="s">
        <v>492</v>
      </c>
      <c r="G316" s="97">
        <v>35</v>
      </c>
      <c r="H316" s="98">
        <v>35.049999999999997</v>
      </c>
      <c r="I316" s="98">
        <v>0.51</v>
      </c>
      <c r="J316" s="99">
        <v>-0.1</v>
      </c>
      <c r="K316" s="97">
        <v>33.5</v>
      </c>
      <c r="L316" s="97">
        <v>36.6</v>
      </c>
      <c r="M316" t="s">
        <v>467</v>
      </c>
      <c r="N316" t="s">
        <v>495</v>
      </c>
      <c r="O316" t="s">
        <v>474</v>
      </c>
      <c r="P316" s="97">
        <v>-0.14265335235377222</v>
      </c>
      <c r="Q316" s="97">
        <v>0.14265335235377222</v>
      </c>
      <c r="R316" s="93"/>
      <c r="T316" t="s">
        <v>390</v>
      </c>
      <c r="U316" t="s">
        <v>812</v>
      </c>
    </row>
    <row r="317" spans="1:21" x14ac:dyDescent="0.25">
      <c r="A317" t="s">
        <v>428</v>
      </c>
      <c r="B317">
        <v>2025</v>
      </c>
      <c r="C317" t="s">
        <v>487</v>
      </c>
      <c r="D317" t="s">
        <v>155</v>
      </c>
      <c r="E317" t="s">
        <v>155</v>
      </c>
      <c r="F317" t="s">
        <v>488</v>
      </c>
      <c r="G317" s="97">
        <v>82.6</v>
      </c>
      <c r="H317" s="98">
        <v>83.87</v>
      </c>
      <c r="I317" s="98">
        <v>0.86</v>
      </c>
      <c r="J317" s="99">
        <v>-1.5</v>
      </c>
      <c r="K317" s="97">
        <v>81.2</v>
      </c>
      <c r="L317" s="97">
        <v>86.5</v>
      </c>
      <c r="M317" t="s">
        <v>467</v>
      </c>
      <c r="N317" t="s">
        <v>495</v>
      </c>
      <c r="O317" t="s">
        <v>478</v>
      </c>
      <c r="P317" s="97">
        <v>-1.5142482413258735</v>
      </c>
      <c r="Q317" s="97">
        <v>1.5142482413258735</v>
      </c>
      <c r="R317" s="93"/>
      <c r="T317" t="s">
        <v>390</v>
      </c>
      <c r="U317" t="s">
        <v>813</v>
      </c>
    </row>
    <row r="318" spans="1:21" x14ac:dyDescent="0.25">
      <c r="A318" t="s">
        <v>428</v>
      </c>
      <c r="B318">
        <v>2025</v>
      </c>
      <c r="C318" t="s">
        <v>487</v>
      </c>
      <c r="D318" t="s">
        <v>155</v>
      </c>
      <c r="E318" t="s">
        <v>155</v>
      </c>
      <c r="F318" t="s">
        <v>489</v>
      </c>
      <c r="G318" s="97">
        <v>81.599999999999994</v>
      </c>
      <c r="H318" s="98">
        <v>83.02</v>
      </c>
      <c r="I318" s="98">
        <v>0.86</v>
      </c>
      <c r="J318" s="99">
        <v>-1.6</v>
      </c>
      <c r="K318" s="97">
        <v>80.400000000000006</v>
      </c>
      <c r="L318" s="97">
        <v>85.7</v>
      </c>
      <c r="M318" t="s">
        <v>467</v>
      </c>
      <c r="N318" t="s">
        <v>495</v>
      </c>
      <c r="O318" t="s">
        <v>478</v>
      </c>
      <c r="P318" s="97">
        <v>-1.7104312213924378</v>
      </c>
      <c r="Q318" s="97">
        <v>1.7104312213924378</v>
      </c>
      <c r="R318" s="93"/>
      <c r="T318" t="s">
        <v>390</v>
      </c>
      <c r="U318" t="s">
        <v>814</v>
      </c>
    </row>
    <row r="319" spans="1:21" x14ac:dyDescent="0.25">
      <c r="A319" t="s">
        <v>428</v>
      </c>
      <c r="B319">
        <v>2025</v>
      </c>
      <c r="C319" t="s">
        <v>487</v>
      </c>
      <c r="D319" t="s">
        <v>155</v>
      </c>
      <c r="E319" t="s">
        <v>155</v>
      </c>
      <c r="F319" t="s">
        <v>490</v>
      </c>
      <c r="G319" s="97">
        <v>72.5</v>
      </c>
      <c r="H319" s="98">
        <v>74.02</v>
      </c>
      <c r="I319" s="98">
        <v>0.83</v>
      </c>
      <c r="J319" s="99">
        <v>-1.8</v>
      </c>
      <c r="K319" s="97">
        <v>71.5</v>
      </c>
      <c r="L319" s="97">
        <v>76.599999999999994</v>
      </c>
      <c r="M319" t="s">
        <v>467</v>
      </c>
      <c r="N319" t="s">
        <v>495</v>
      </c>
      <c r="O319" t="s">
        <v>478</v>
      </c>
      <c r="P319" s="97">
        <v>-2.0534990543096407</v>
      </c>
      <c r="Q319" s="97">
        <v>2.0534990543096407</v>
      </c>
      <c r="R319" s="93"/>
      <c r="T319" t="s">
        <v>390</v>
      </c>
      <c r="U319" t="s">
        <v>815</v>
      </c>
    </row>
    <row r="320" spans="1:21" x14ac:dyDescent="0.25">
      <c r="A320" t="s">
        <v>428</v>
      </c>
      <c r="B320">
        <v>2025</v>
      </c>
      <c r="C320" t="s">
        <v>487</v>
      </c>
      <c r="D320" t="s">
        <v>155</v>
      </c>
      <c r="E320" t="s">
        <v>155</v>
      </c>
      <c r="F320" t="s">
        <v>491</v>
      </c>
      <c r="G320" s="97">
        <v>73.8</v>
      </c>
      <c r="H320" s="98">
        <v>74.75</v>
      </c>
      <c r="I320" s="98">
        <v>0.84</v>
      </c>
      <c r="J320" s="99">
        <v>-1.4</v>
      </c>
      <c r="K320" s="97">
        <v>72.2</v>
      </c>
      <c r="L320" s="97">
        <v>77.3</v>
      </c>
      <c r="M320" t="s">
        <v>467</v>
      </c>
      <c r="N320" t="s">
        <v>495</v>
      </c>
      <c r="O320" t="s">
        <v>478</v>
      </c>
      <c r="P320" s="97">
        <v>-1.2709030100334486</v>
      </c>
      <c r="Q320" s="97">
        <v>1.2709030100334486</v>
      </c>
      <c r="R320" s="93"/>
      <c r="T320" t="s">
        <v>390</v>
      </c>
      <c r="U320" t="s">
        <v>816</v>
      </c>
    </row>
    <row r="321" spans="1:21" x14ac:dyDescent="0.25">
      <c r="A321" t="s">
        <v>428</v>
      </c>
      <c r="B321">
        <v>2025</v>
      </c>
      <c r="C321" t="s">
        <v>487</v>
      </c>
      <c r="D321" t="s">
        <v>155</v>
      </c>
      <c r="E321" t="s">
        <v>155</v>
      </c>
      <c r="F321" t="s">
        <v>492</v>
      </c>
      <c r="G321" s="97">
        <v>87.9</v>
      </c>
      <c r="H321" s="98">
        <v>89.28</v>
      </c>
      <c r="I321" s="98">
        <v>0.92</v>
      </c>
      <c r="J321" s="99">
        <v>-1.5</v>
      </c>
      <c r="K321" s="97">
        <v>86.5</v>
      </c>
      <c r="L321" s="97">
        <v>92.1</v>
      </c>
      <c r="M321" t="s">
        <v>467</v>
      </c>
      <c r="N321" t="s">
        <v>495</v>
      </c>
      <c r="O321" t="s">
        <v>478</v>
      </c>
      <c r="P321" s="97">
        <v>-1.5456989247311776</v>
      </c>
      <c r="Q321" s="97">
        <v>1.5456989247311776</v>
      </c>
      <c r="R321" s="93"/>
      <c r="T321" t="s">
        <v>390</v>
      </c>
      <c r="U321" t="s">
        <v>817</v>
      </c>
    </row>
    <row r="322" spans="1:21" x14ac:dyDescent="0.25">
      <c r="A322" t="s">
        <v>428</v>
      </c>
      <c r="B322">
        <v>2025</v>
      </c>
      <c r="C322" t="s">
        <v>487</v>
      </c>
      <c r="D322" t="s">
        <v>175</v>
      </c>
      <c r="E322" t="s">
        <v>175</v>
      </c>
      <c r="F322" t="s">
        <v>488</v>
      </c>
      <c r="G322" s="97">
        <v>9.1</v>
      </c>
      <c r="H322" s="98">
        <v>9.6</v>
      </c>
      <c r="I322" s="98">
        <v>0.22</v>
      </c>
      <c r="J322" s="99">
        <v>-2.2999999999999998</v>
      </c>
      <c r="K322" s="97">
        <v>8.9</v>
      </c>
      <c r="L322" s="97">
        <v>10.3</v>
      </c>
      <c r="M322" t="s">
        <v>467</v>
      </c>
      <c r="N322" t="s">
        <v>495</v>
      </c>
      <c r="O322" t="s">
        <v>478</v>
      </c>
      <c r="P322" s="97">
        <v>-5.2083333333333339</v>
      </c>
      <c r="Q322" s="97">
        <v>5.2083333333333339</v>
      </c>
      <c r="R322" s="93"/>
      <c r="T322" t="s">
        <v>390</v>
      </c>
      <c r="U322" t="s">
        <v>818</v>
      </c>
    </row>
    <row r="323" spans="1:21" x14ac:dyDescent="0.25">
      <c r="A323" t="s">
        <v>428</v>
      </c>
      <c r="B323">
        <v>2025</v>
      </c>
      <c r="C323" t="s">
        <v>487</v>
      </c>
      <c r="D323" t="s">
        <v>175</v>
      </c>
      <c r="E323" t="s">
        <v>175</v>
      </c>
      <c r="F323" t="s">
        <v>489</v>
      </c>
      <c r="G323" s="97">
        <v>9.4</v>
      </c>
      <c r="H323" s="98">
        <v>9.7899999999999991</v>
      </c>
      <c r="I323" s="98">
        <v>0.19</v>
      </c>
      <c r="J323" s="99">
        <v>-2</v>
      </c>
      <c r="K323" s="97">
        <v>9.1999999999999993</v>
      </c>
      <c r="L323" s="97">
        <v>10.4</v>
      </c>
      <c r="M323" t="s">
        <v>467</v>
      </c>
      <c r="N323" t="s">
        <v>495</v>
      </c>
      <c r="O323" t="s">
        <v>478</v>
      </c>
      <c r="P323" s="97">
        <v>-3.9836567926455451</v>
      </c>
      <c r="Q323" s="97">
        <v>3.9836567926455451</v>
      </c>
      <c r="R323" s="93"/>
      <c r="T323" t="s">
        <v>390</v>
      </c>
      <c r="U323" t="s">
        <v>819</v>
      </c>
    </row>
    <row r="324" spans="1:21" x14ac:dyDescent="0.25">
      <c r="A324" t="s">
        <v>428</v>
      </c>
      <c r="B324">
        <v>2025</v>
      </c>
      <c r="C324" t="s">
        <v>487</v>
      </c>
      <c r="D324" t="s">
        <v>175</v>
      </c>
      <c r="E324" t="s">
        <v>175</v>
      </c>
      <c r="F324" t="s">
        <v>490</v>
      </c>
      <c r="G324" s="97">
        <v>9.6</v>
      </c>
      <c r="H324" s="98">
        <v>9.9499999999999993</v>
      </c>
      <c r="I324" s="98">
        <v>0.19</v>
      </c>
      <c r="J324" s="99">
        <v>-1.9</v>
      </c>
      <c r="K324" s="97">
        <v>9.3000000000000007</v>
      </c>
      <c r="L324" s="97">
        <v>10.6</v>
      </c>
      <c r="M324" t="s">
        <v>467</v>
      </c>
      <c r="N324" t="s">
        <v>495</v>
      </c>
      <c r="O324" t="s">
        <v>478</v>
      </c>
      <c r="P324" s="97">
        <v>-3.517587939698489</v>
      </c>
      <c r="Q324" s="97">
        <v>3.517587939698489</v>
      </c>
      <c r="R324" s="93"/>
      <c r="T324" t="s">
        <v>390</v>
      </c>
      <c r="U324" t="s">
        <v>820</v>
      </c>
    </row>
    <row r="325" spans="1:21" x14ac:dyDescent="0.25">
      <c r="A325" t="s">
        <v>428</v>
      </c>
      <c r="B325">
        <v>2025</v>
      </c>
      <c r="C325" t="s">
        <v>487</v>
      </c>
      <c r="D325" t="s">
        <v>175</v>
      </c>
      <c r="E325" t="s">
        <v>175</v>
      </c>
      <c r="F325" t="s">
        <v>491</v>
      </c>
      <c r="G325" s="97">
        <v>10.199999999999999</v>
      </c>
      <c r="H325" s="98">
        <v>10.29</v>
      </c>
      <c r="I325" s="98">
        <v>0.34</v>
      </c>
      <c r="J325" s="99">
        <v>-0.3</v>
      </c>
      <c r="K325" s="97">
        <v>9.1999999999999993</v>
      </c>
      <c r="L325" s="97">
        <v>11.4</v>
      </c>
      <c r="M325" t="s">
        <v>467</v>
      </c>
      <c r="N325" t="s">
        <v>495</v>
      </c>
      <c r="O325" t="s">
        <v>478</v>
      </c>
      <c r="P325" s="97">
        <v>-0.87463556851311819</v>
      </c>
      <c r="Q325" s="97">
        <v>0.87463556851311819</v>
      </c>
      <c r="R325" s="93"/>
      <c r="T325" t="s">
        <v>390</v>
      </c>
      <c r="U325" t="s">
        <v>821</v>
      </c>
    </row>
    <row r="326" spans="1:21" x14ac:dyDescent="0.25">
      <c r="A326" t="s">
        <v>428</v>
      </c>
      <c r="B326">
        <v>2025</v>
      </c>
      <c r="C326" t="s">
        <v>487</v>
      </c>
      <c r="D326" t="s">
        <v>175</v>
      </c>
      <c r="E326" t="s">
        <v>175</v>
      </c>
      <c r="F326" t="s">
        <v>492</v>
      </c>
      <c r="G326" s="97">
        <v>9.3000000000000007</v>
      </c>
      <c r="H326" s="98">
        <v>9.57</v>
      </c>
      <c r="I326" s="98">
        <v>0.15</v>
      </c>
      <c r="J326" s="99">
        <v>-1.8</v>
      </c>
      <c r="K326" s="97">
        <v>9.1</v>
      </c>
      <c r="L326" s="97">
        <v>10.1</v>
      </c>
      <c r="M326" t="s">
        <v>467</v>
      </c>
      <c r="N326" t="s">
        <v>495</v>
      </c>
      <c r="O326" t="s">
        <v>478</v>
      </c>
      <c r="P326" s="97">
        <v>-2.8213166144200579</v>
      </c>
      <c r="Q326" s="97">
        <v>2.8213166144200579</v>
      </c>
      <c r="R326" s="93"/>
      <c r="T326" t="s">
        <v>390</v>
      </c>
      <c r="U326" t="s">
        <v>822</v>
      </c>
    </row>
    <row r="327" spans="1:21" x14ac:dyDescent="0.25">
      <c r="A327" t="s">
        <v>428</v>
      </c>
      <c r="B327">
        <v>2025</v>
      </c>
      <c r="C327" t="s">
        <v>487</v>
      </c>
      <c r="D327" t="s">
        <v>455</v>
      </c>
      <c r="E327" t="s">
        <v>161</v>
      </c>
      <c r="F327" t="s">
        <v>488</v>
      </c>
      <c r="G327" s="97">
        <v>12.1</v>
      </c>
      <c r="H327" s="98">
        <v>12.21</v>
      </c>
      <c r="I327" s="98">
        <v>1.48</v>
      </c>
      <c r="J327" s="99">
        <v>-0.1</v>
      </c>
      <c r="K327" s="97">
        <v>7.7</v>
      </c>
      <c r="L327" s="97">
        <v>16.7</v>
      </c>
      <c r="M327" t="s">
        <v>467</v>
      </c>
      <c r="N327" t="s">
        <v>495</v>
      </c>
      <c r="O327" t="s">
        <v>468</v>
      </c>
      <c r="P327" s="97">
        <v>-0.90090090090091079</v>
      </c>
      <c r="Q327" s="97">
        <v>0.90090090090091079</v>
      </c>
      <c r="R327" s="93"/>
      <c r="T327" t="s">
        <v>390</v>
      </c>
      <c r="U327" t="s">
        <v>823</v>
      </c>
    </row>
    <row r="328" spans="1:21" x14ac:dyDescent="0.25">
      <c r="A328" t="s">
        <v>428</v>
      </c>
      <c r="B328">
        <v>2025</v>
      </c>
      <c r="C328" t="s">
        <v>487</v>
      </c>
      <c r="D328" t="s">
        <v>455</v>
      </c>
      <c r="E328" t="s">
        <v>161</v>
      </c>
      <c r="F328" t="s">
        <v>489</v>
      </c>
      <c r="G328" s="97">
        <v>12.1</v>
      </c>
      <c r="H328" s="98">
        <v>11.63</v>
      </c>
      <c r="I328" s="98">
        <v>1.27</v>
      </c>
      <c r="J328" s="99">
        <v>0.4</v>
      </c>
      <c r="K328" s="97">
        <v>7.8</v>
      </c>
      <c r="L328" s="97">
        <v>15.5</v>
      </c>
      <c r="M328" t="s">
        <v>467</v>
      </c>
      <c r="N328" t="s">
        <v>495</v>
      </c>
      <c r="O328" t="s">
        <v>468</v>
      </c>
      <c r="P328" s="97">
        <v>4.0412725709372213</v>
      </c>
      <c r="Q328" s="97">
        <v>4.0412725709372213</v>
      </c>
      <c r="R328" s="93"/>
      <c r="T328" t="s">
        <v>390</v>
      </c>
      <c r="U328" t="s">
        <v>824</v>
      </c>
    </row>
    <row r="329" spans="1:21" x14ac:dyDescent="0.25">
      <c r="A329" t="s">
        <v>428</v>
      </c>
      <c r="B329">
        <v>2025</v>
      </c>
      <c r="C329" t="s">
        <v>487</v>
      </c>
      <c r="D329" t="s">
        <v>455</v>
      </c>
      <c r="E329" t="s">
        <v>161</v>
      </c>
      <c r="F329" t="s">
        <v>490</v>
      </c>
      <c r="G329" s="97">
        <v>12.1</v>
      </c>
      <c r="H329" s="98">
        <v>11.83</v>
      </c>
      <c r="I329" s="98">
        <v>1.1599999999999999</v>
      </c>
      <c r="J329" s="99">
        <v>0.2</v>
      </c>
      <c r="K329" s="97">
        <v>8.3000000000000007</v>
      </c>
      <c r="L329" s="97">
        <v>15.4</v>
      </c>
      <c r="M329" t="s">
        <v>467</v>
      </c>
      <c r="N329" t="s">
        <v>495</v>
      </c>
      <c r="O329" t="s">
        <v>468</v>
      </c>
      <c r="P329" s="97">
        <v>2.2823330515638172</v>
      </c>
      <c r="Q329" s="97">
        <v>2.2823330515638172</v>
      </c>
      <c r="R329" s="93"/>
      <c r="T329" t="s">
        <v>390</v>
      </c>
      <c r="U329" t="s">
        <v>825</v>
      </c>
    </row>
    <row r="330" spans="1:21" x14ac:dyDescent="0.25">
      <c r="A330" t="s">
        <v>428</v>
      </c>
      <c r="B330">
        <v>2025</v>
      </c>
      <c r="C330" t="s">
        <v>487</v>
      </c>
      <c r="D330" t="s">
        <v>455</v>
      </c>
      <c r="E330" t="s">
        <v>161</v>
      </c>
      <c r="F330" t="s">
        <v>491</v>
      </c>
      <c r="G330" s="97">
        <v>13.4</v>
      </c>
      <c r="H330" s="98">
        <v>11.36</v>
      </c>
      <c r="I330" s="98">
        <v>1.31</v>
      </c>
      <c r="J330" s="99">
        <v>1.6</v>
      </c>
      <c r="K330" s="97">
        <v>7.4</v>
      </c>
      <c r="L330" s="97">
        <v>15.3</v>
      </c>
      <c r="M330" t="s">
        <v>467</v>
      </c>
      <c r="N330" t="s">
        <v>495</v>
      </c>
      <c r="O330" t="s">
        <v>468</v>
      </c>
      <c r="P330" s="97">
        <v>17.957746478873247</v>
      </c>
      <c r="Q330" s="97">
        <v>17.957746478873247</v>
      </c>
      <c r="R330" s="93"/>
      <c r="T330" t="s">
        <v>390</v>
      </c>
      <c r="U330" t="s">
        <v>826</v>
      </c>
    </row>
    <row r="331" spans="1:21" x14ac:dyDescent="0.25">
      <c r="A331" t="s">
        <v>428</v>
      </c>
      <c r="B331">
        <v>2025</v>
      </c>
      <c r="C331" t="s">
        <v>487</v>
      </c>
      <c r="D331" t="s">
        <v>455</v>
      </c>
      <c r="E331" t="s">
        <v>161</v>
      </c>
      <c r="F331" t="s">
        <v>492</v>
      </c>
      <c r="G331" s="97">
        <v>9.4</v>
      </c>
      <c r="H331" s="98">
        <v>10.84</v>
      </c>
      <c r="I331" s="98">
        <v>1.17</v>
      </c>
      <c r="J331" s="99">
        <v>-1.2</v>
      </c>
      <c r="K331" s="97">
        <v>7.3</v>
      </c>
      <c r="L331" s="97">
        <v>14.4</v>
      </c>
      <c r="M331" t="s">
        <v>467</v>
      </c>
      <c r="N331" t="s">
        <v>495</v>
      </c>
      <c r="O331" t="s">
        <v>468</v>
      </c>
      <c r="P331" s="97">
        <v>-13.284132841328407</v>
      </c>
      <c r="Q331" s="97">
        <v>13.284132841328407</v>
      </c>
      <c r="R331" s="93"/>
      <c r="T331" t="s">
        <v>390</v>
      </c>
      <c r="U331" t="s">
        <v>827</v>
      </c>
    </row>
    <row r="332" spans="1:21" x14ac:dyDescent="0.25">
      <c r="A332" t="s">
        <v>428</v>
      </c>
      <c r="B332">
        <v>2025</v>
      </c>
      <c r="C332" t="s">
        <v>487</v>
      </c>
      <c r="D332" t="s">
        <v>456</v>
      </c>
      <c r="E332" t="s">
        <v>166</v>
      </c>
      <c r="F332" t="s">
        <v>488</v>
      </c>
      <c r="G332" s="97">
        <v>0.34</v>
      </c>
      <c r="H332" s="98">
        <v>0.34200000000000003</v>
      </c>
      <c r="I332" s="98">
        <v>4.2999999999999997E-2</v>
      </c>
      <c r="J332" s="99">
        <v>0</v>
      </c>
      <c r="K332" s="97">
        <v>0.21</v>
      </c>
      <c r="L332" s="97">
        <v>0.47</v>
      </c>
      <c r="M332" t="s">
        <v>467</v>
      </c>
      <c r="N332" t="s">
        <v>495</v>
      </c>
      <c r="O332" t="s">
        <v>473</v>
      </c>
      <c r="P332" s="97">
        <v>-0.58479532163742742</v>
      </c>
      <c r="Q332" s="97">
        <v>0.58479532163742742</v>
      </c>
      <c r="R332" s="93"/>
      <c r="T332" t="s">
        <v>390</v>
      </c>
      <c r="U332" t="s">
        <v>828</v>
      </c>
    </row>
    <row r="333" spans="1:21" x14ac:dyDescent="0.25">
      <c r="A333" t="s">
        <v>428</v>
      </c>
      <c r="B333">
        <v>2025</v>
      </c>
      <c r="C333" t="s">
        <v>487</v>
      </c>
      <c r="D333" t="s">
        <v>456</v>
      </c>
      <c r="E333" t="s">
        <v>166</v>
      </c>
      <c r="F333" t="s">
        <v>489</v>
      </c>
      <c r="G333" s="97">
        <v>0.8</v>
      </c>
      <c r="H333" s="98">
        <v>0.77600000000000002</v>
      </c>
      <c r="I333" s="98">
        <v>8.5999999999999993E-2</v>
      </c>
      <c r="J333" s="99">
        <v>0.3</v>
      </c>
      <c r="K333" s="97">
        <v>0.51</v>
      </c>
      <c r="L333" s="97">
        <v>1.04</v>
      </c>
      <c r="M333" t="s">
        <v>467</v>
      </c>
      <c r="N333" t="s">
        <v>495</v>
      </c>
      <c r="O333" t="s">
        <v>473</v>
      </c>
      <c r="P333" s="97">
        <v>3.0927835051546415</v>
      </c>
      <c r="Q333" s="97">
        <v>3.0927835051546415</v>
      </c>
      <c r="R333" s="93"/>
      <c r="T333" t="s">
        <v>390</v>
      </c>
      <c r="U333" t="s">
        <v>829</v>
      </c>
    </row>
    <row r="334" spans="1:21" x14ac:dyDescent="0.25">
      <c r="A334" t="s">
        <v>428</v>
      </c>
      <c r="B334">
        <v>2025</v>
      </c>
      <c r="C334" t="s">
        <v>487</v>
      </c>
      <c r="D334" t="s">
        <v>456</v>
      </c>
      <c r="E334" t="s">
        <v>166</v>
      </c>
      <c r="F334" t="s">
        <v>490</v>
      </c>
      <c r="G334" s="97">
        <v>0.91</v>
      </c>
      <c r="H334" s="98">
        <v>0.90100000000000002</v>
      </c>
      <c r="I334" s="98">
        <v>9.0999999999999998E-2</v>
      </c>
      <c r="J334" s="99">
        <v>0.1</v>
      </c>
      <c r="K334" s="97">
        <v>0.62</v>
      </c>
      <c r="L334" s="97">
        <v>1.18</v>
      </c>
      <c r="M334" t="s">
        <v>467</v>
      </c>
      <c r="N334" t="s">
        <v>495</v>
      </c>
      <c r="O334" t="s">
        <v>473</v>
      </c>
      <c r="P334" s="97">
        <v>0.99889012208657124</v>
      </c>
      <c r="Q334" s="97">
        <v>0.99889012208657124</v>
      </c>
      <c r="R334" s="93"/>
      <c r="T334" t="s">
        <v>390</v>
      </c>
      <c r="U334" t="s">
        <v>830</v>
      </c>
    </row>
    <row r="335" spans="1:21" x14ac:dyDescent="0.25">
      <c r="A335" t="s">
        <v>428</v>
      </c>
      <c r="B335">
        <v>2025</v>
      </c>
      <c r="C335" t="s">
        <v>487</v>
      </c>
      <c r="D335" t="s">
        <v>456</v>
      </c>
      <c r="E335" t="s">
        <v>166</v>
      </c>
      <c r="F335" t="s">
        <v>491</v>
      </c>
      <c r="G335" s="97">
        <v>0.38</v>
      </c>
      <c r="H335" s="98">
        <v>0.33300000000000002</v>
      </c>
      <c r="I335" s="98">
        <v>3.9E-2</v>
      </c>
      <c r="J335" s="99">
        <v>1.2</v>
      </c>
      <c r="K335" s="97">
        <v>0.21</v>
      </c>
      <c r="L335" s="97">
        <v>0.46</v>
      </c>
      <c r="M335" t="s">
        <v>467</v>
      </c>
      <c r="N335" t="s">
        <v>495</v>
      </c>
      <c r="O335" t="s">
        <v>473</v>
      </c>
      <c r="P335" s="97">
        <v>14.114114114114109</v>
      </c>
      <c r="Q335" s="97">
        <v>14.114114114114109</v>
      </c>
      <c r="R335" s="93"/>
      <c r="T335" t="s">
        <v>390</v>
      </c>
      <c r="U335" t="s">
        <v>831</v>
      </c>
    </row>
    <row r="336" spans="1:21" x14ac:dyDescent="0.25">
      <c r="A336" t="s">
        <v>428</v>
      </c>
      <c r="B336">
        <v>2025</v>
      </c>
      <c r="C336" t="s">
        <v>487</v>
      </c>
      <c r="D336" t="s">
        <v>456</v>
      </c>
      <c r="E336" t="s">
        <v>166</v>
      </c>
      <c r="F336" t="s">
        <v>492</v>
      </c>
      <c r="G336" s="97">
        <v>1.67</v>
      </c>
      <c r="H336" s="98">
        <v>1.927</v>
      </c>
      <c r="I336" s="98">
        <v>0.21099999999999999</v>
      </c>
      <c r="J336" s="99">
        <v>-1.2</v>
      </c>
      <c r="K336" s="97">
        <v>1.29</v>
      </c>
      <c r="L336" s="97">
        <v>2.56</v>
      </c>
      <c r="M336" t="s">
        <v>467</v>
      </c>
      <c r="N336" t="s">
        <v>495</v>
      </c>
      <c r="O336" t="s">
        <v>473</v>
      </c>
      <c r="P336" s="97">
        <v>-13.336792942397516</v>
      </c>
      <c r="Q336" s="97">
        <v>13.336792942397516</v>
      </c>
      <c r="R336" s="93"/>
      <c r="T336" t="s">
        <v>390</v>
      </c>
      <c r="U336" t="s">
        <v>832</v>
      </c>
    </row>
    <row r="337" spans="1:21" x14ac:dyDescent="0.25">
      <c r="A337" t="s">
        <v>428</v>
      </c>
      <c r="B337">
        <v>2025</v>
      </c>
      <c r="C337" t="s">
        <v>487</v>
      </c>
      <c r="D337" t="s">
        <v>457</v>
      </c>
      <c r="E337" t="s">
        <v>159</v>
      </c>
      <c r="F337" t="s">
        <v>488</v>
      </c>
      <c r="G337" s="97">
        <v>43.5</v>
      </c>
      <c r="H337" s="98">
        <v>44.59</v>
      </c>
      <c r="I337" s="98">
        <v>1.1499999999999999</v>
      </c>
      <c r="J337" s="99">
        <v>-1</v>
      </c>
      <c r="K337" s="97">
        <v>41.1</v>
      </c>
      <c r="L337" s="97">
        <v>48.1</v>
      </c>
      <c r="M337" t="s">
        <v>467</v>
      </c>
      <c r="N337" t="s">
        <v>495</v>
      </c>
      <c r="O337" t="s">
        <v>468</v>
      </c>
      <c r="P337" s="97">
        <v>-2.4444942812289825</v>
      </c>
      <c r="Q337" s="97">
        <v>2.4444942812289825</v>
      </c>
      <c r="R337" s="93"/>
      <c r="T337" t="s">
        <v>390</v>
      </c>
      <c r="U337" t="s">
        <v>833</v>
      </c>
    </row>
    <row r="338" spans="1:21" x14ac:dyDescent="0.25">
      <c r="A338" t="s">
        <v>428</v>
      </c>
      <c r="B338">
        <v>2025</v>
      </c>
      <c r="C338" t="s">
        <v>487</v>
      </c>
      <c r="D338" t="s">
        <v>457</v>
      </c>
      <c r="E338" t="s">
        <v>159</v>
      </c>
      <c r="F338" t="s">
        <v>489</v>
      </c>
      <c r="G338" s="97">
        <v>45.4</v>
      </c>
      <c r="H338" s="98">
        <v>44.4</v>
      </c>
      <c r="I338" s="98">
        <v>0.92</v>
      </c>
      <c r="J338" s="99">
        <v>1.1000000000000001</v>
      </c>
      <c r="K338" s="97">
        <v>41.6</v>
      </c>
      <c r="L338" s="97">
        <v>47.2</v>
      </c>
      <c r="M338" t="s">
        <v>467</v>
      </c>
      <c r="N338" t="s">
        <v>495</v>
      </c>
      <c r="O338" t="s">
        <v>468</v>
      </c>
      <c r="P338" s="97">
        <v>2.2522522522522523</v>
      </c>
      <c r="Q338" s="97">
        <v>2.2522522522522523</v>
      </c>
      <c r="R338" s="93"/>
      <c r="T338" t="s">
        <v>390</v>
      </c>
      <c r="U338" t="s">
        <v>834</v>
      </c>
    </row>
    <row r="339" spans="1:21" x14ac:dyDescent="0.25">
      <c r="A339" t="s">
        <v>428</v>
      </c>
      <c r="B339">
        <v>2025</v>
      </c>
      <c r="C339" t="s">
        <v>487</v>
      </c>
      <c r="D339" t="s">
        <v>457</v>
      </c>
      <c r="E339" t="s">
        <v>159</v>
      </c>
      <c r="F339" t="s">
        <v>490</v>
      </c>
      <c r="G339" s="97">
        <v>43.6</v>
      </c>
      <c r="H339" s="98">
        <v>44.28</v>
      </c>
      <c r="I339" s="98">
        <v>0.9</v>
      </c>
      <c r="J339" s="99">
        <v>-0.8</v>
      </c>
      <c r="K339" s="97">
        <v>41.5</v>
      </c>
      <c r="L339" s="97">
        <v>47</v>
      </c>
      <c r="M339" t="s">
        <v>467</v>
      </c>
      <c r="N339" t="s">
        <v>495</v>
      </c>
      <c r="O339" t="s">
        <v>468</v>
      </c>
      <c r="P339" s="97">
        <v>-1.5356820234869009</v>
      </c>
      <c r="Q339" s="97">
        <v>1.5356820234869009</v>
      </c>
      <c r="R339" s="93"/>
      <c r="T339" t="s">
        <v>390</v>
      </c>
      <c r="U339" t="s">
        <v>835</v>
      </c>
    </row>
    <row r="340" spans="1:21" x14ac:dyDescent="0.25">
      <c r="A340" t="s">
        <v>428</v>
      </c>
      <c r="B340">
        <v>2025</v>
      </c>
      <c r="C340" t="s">
        <v>487</v>
      </c>
      <c r="D340" t="s">
        <v>457</v>
      </c>
      <c r="E340" t="s">
        <v>159</v>
      </c>
      <c r="F340" t="s">
        <v>491</v>
      </c>
      <c r="G340" s="97">
        <v>37.9</v>
      </c>
      <c r="H340" s="98">
        <v>39.590000000000003</v>
      </c>
      <c r="I340" s="98">
        <v>1.1100000000000001</v>
      </c>
      <c r="J340" s="99">
        <v>-1.5</v>
      </c>
      <c r="K340" s="97">
        <v>36.200000000000003</v>
      </c>
      <c r="L340" s="97">
        <v>43</v>
      </c>
      <c r="M340" t="s">
        <v>467</v>
      </c>
      <c r="N340" t="s">
        <v>495</v>
      </c>
      <c r="O340" t="s">
        <v>468</v>
      </c>
      <c r="P340" s="97">
        <v>-4.2687547360444675</v>
      </c>
      <c r="Q340" s="97">
        <v>4.2687547360444675</v>
      </c>
      <c r="R340" s="93"/>
      <c r="T340" t="s">
        <v>390</v>
      </c>
      <c r="U340" t="s">
        <v>836</v>
      </c>
    </row>
    <row r="341" spans="1:21" x14ac:dyDescent="0.25">
      <c r="A341" t="s">
        <v>428</v>
      </c>
      <c r="B341">
        <v>2025</v>
      </c>
      <c r="C341" t="s">
        <v>487</v>
      </c>
      <c r="D341" t="s">
        <v>457</v>
      </c>
      <c r="E341" t="s">
        <v>159</v>
      </c>
      <c r="F341" t="s">
        <v>492</v>
      </c>
      <c r="G341" s="97">
        <v>46.8</v>
      </c>
      <c r="H341" s="98">
        <v>48.3</v>
      </c>
      <c r="I341" s="98">
        <v>0.94</v>
      </c>
      <c r="J341" s="99">
        <v>-1.6</v>
      </c>
      <c r="K341" s="97">
        <v>45.4</v>
      </c>
      <c r="L341" s="97">
        <v>51.2</v>
      </c>
      <c r="M341" t="s">
        <v>467</v>
      </c>
      <c r="N341" t="s">
        <v>495</v>
      </c>
      <c r="O341" t="s">
        <v>468</v>
      </c>
      <c r="P341" s="97">
        <v>-3.1055900621118013</v>
      </c>
      <c r="Q341" s="97">
        <v>3.1055900621118013</v>
      </c>
      <c r="R341" s="93"/>
      <c r="T341" t="s">
        <v>390</v>
      </c>
      <c r="U341" t="s">
        <v>837</v>
      </c>
    </row>
    <row r="342" spans="1:21" x14ac:dyDescent="0.25">
      <c r="A342" t="s">
        <v>428</v>
      </c>
      <c r="B342">
        <v>2025</v>
      </c>
      <c r="C342" t="s">
        <v>487</v>
      </c>
      <c r="D342" t="s">
        <v>458</v>
      </c>
      <c r="E342" t="s">
        <v>164</v>
      </c>
      <c r="F342" t="s">
        <v>488</v>
      </c>
      <c r="G342" s="97">
        <v>1.22</v>
      </c>
      <c r="H342" s="98">
        <v>1.2490000000000001</v>
      </c>
      <c r="I342" s="98">
        <v>4.2999999999999997E-2</v>
      </c>
      <c r="J342" s="99">
        <v>-0.7</v>
      </c>
      <c r="K342" s="97">
        <v>1.1100000000000001</v>
      </c>
      <c r="L342" s="97">
        <v>1.38</v>
      </c>
      <c r="M342" t="s">
        <v>467</v>
      </c>
      <c r="N342" t="s">
        <v>495</v>
      </c>
      <c r="O342" t="s">
        <v>473</v>
      </c>
      <c r="P342" s="97">
        <v>-2.3218574859888017</v>
      </c>
      <c r="Q342" s="97">
        <v>2.3218574859888017</v>
      </c>
      <c r="R342" s="93"/>
      <c r="T342" t="s">
        <v>390</v>
      </c>
      <c r="U342" t="s">
        <v>838</v>
      </c>
    </row>
    <row r="343" spans="1:21" x14ac:dyDescent="0.25">
      <c r="A343" t="s">
        <v>428</v>
      </c>
      <c r="B343">
        <v>2025</v>
      </c>
      <c r="C343" t="s">
        <v>487</v>
      </c>
      <c r="D343" t="s">
        <v>458</v>
      </c>
      <c r="E343" t="s">
        <v>164</v>
      </c>
      <c r="F343" t="s">
        <v>489</v>
      </c>
      <c r="G343" s="97">
        <v>2.99</v>
      </c>
      <c r="H343" s="98">
        <v>2.9630000000000001</v>
      </c>
      <c r="I343" s="98">
        <v>8.4000000000000005E-2</v>
      </c>
      <c r="J343" s="99">
        <v>0.3</v>
      </c>
      <c r="K343" s="97">
        <v>2.7</v>
      </c>
      <c r="L343" s="97">
        <v>3.22</v>
      </c>
      <c r="M343" t="s">
        <v>467</v>
      </c>
      <c r="N343" t="s">
        <v>495</v>
      </c>
      <c r="O343" t="s">
        <v>473</v>
      </c>
      <c r="P343" s="97">
        <v>0.91123860951738545</v>
      </c>
      <c r="Q343" s="97">
        <v>0.91123860951738545</v>
      </c>
      <c r="R343" s="93"/>
      <c r="T343" t="s">
        <v>390</v>
      </c>
      <c r="U343" t="s">
        <v>839</v>
      </c>
    </row>
    <row r="344" spans="1:21" x14ac:dyDescent="0.25">
      <c r="A344" t="s">
        <v>428</v>
      </c>
      <c r="B344">
        <v>2025</v>
      </c>
      <c r="C344" t="s">
        <v>487</v>
      </c>
      <c r="D344" t="s">
        <v>458</v>
      </c>
      <c r="E344" t="s">
        <v>164</v>
      </c>
      <c r="F344" t="s">
        <v>490</v>
      </c>
      <c r="G344" s="97">
        <v>3.29</v>
      </c>
      <c r="H344" s="98">
        <v>3.3719999999999999</v>
      </c>
      <c r="I344" s="98">
        <v>9.1999999999999998E-2</v>
      </c>
      <c r="J344" s="99">
        <v>-0.9</v>
      </c>
      <c r="K344" s="97">
        <v>3.09</v>
      </c>
      <c r="L344" s="97">
        <v>3.65</v>
      </c>
      <c r="M344" t="s">
        <v>467</v>
      </c>
      <c r="N344" t="s">
        <v>495</v>
      </c>
      <c r="O344" t="s">
        <v>473</v>
      </c>
      <c r="P344" s="97">
        <v>-2.4317912218268045</v>
      </c>
      <c r="Q344" s="97">
        <v>2.4317912218268045</v>
      </c>
      <c r="R344" s="93"/>
      <c r="T344" t="s">
        <v>390</v>
      </c>
      <c r="U344" t="s">
        <v>840</v>
      </c>
    </row>
    <row r="345" spans="1:21" x14ac:dyDescent="0.25">
      <c r="A345" t="s">
        <v>428</v>
      </c>
      <c r="B345">
        <v>2025</v>
      </c>
      <c r="C345" t="s">
        <v>487</v>
      </c>
      <c r="D345" t="s">
        <v>458</v>
      </c>
      <c r="E345" t="s">
        <v>164</v>
      </c>
      <c r="F345" t="s">
        <v>491</v>
      </c>
      <c r="G345" s="97">
        <v>1.07</v>
      </c>
      <c r="H345" s="98">
        <v>1.161</v>
      </c>
      <c r="I345" s="98">
        <v>4.3999999999999997E-2</v>
      </c>
      <c r="J345" s="99">
        <v>-2</v>
      </c>
      <c r="K345" s="97">
        <v>1.02</v>
      </c>
      <c r="L345" s="97">
        <v>1.3</v>
      </c>
      <c r="M345" t="s">
        <v>467</v>
      </c>
      <c r="N345" t="s">
        <v>495</v>
      </c>
      <c r="O345" t="s">
        <v>473</v>
      </c>
      <c r="P345" s="97">
        <v>-7.8380706287682997</v>
      </c>
      <c r="Q345" s="97">
        <v>7.8380706287682997</v>
      </c>
      <c r="R345" s="93"/>
      <c r="T345" t="s">
        <v>390</v>
      </c>
      <c r="U345" t="s">
        <v>841</v>
      </c>
    </row>
    <row r="346" spans="1:21" x14ac:dyDescent="0.25">
      <c r="A346" t="s">
        <v>428</v>
      </c>
      <c r="B346">
        <v>2025</v>
      </c>
      <c r="C346" t="s">
        <v>487</v>
      </c>
      <c r="D346" t="s">
        <v>458</v>
      </c>
      <c r="E346" t="s">
        <v>164</v>
      </c>
      <c r="F346" t="s">
        <v>492</v>
      </c>
      <c r="G346" s="97">
        <v>8.27</v>
      </c>
      <c r="H346" s="98">
        <v>8.5909999999999993</v>
      </c>
      <c r="I346" s="98">
        <v>0.21</v>
      </c>
      <c r="J346" s="99">
        <v>-1.5</v>
      </c>
      <c r="K346" s="97">
        <v>7.96</v>
      </c>
      <c r="L346" s="97">
        <v>9.23</v>
      </c>
      <c r="M346" t="s">
        <v>467</v>
      </c>
      <c r="N346" t="s">
        <v>495</v>
      </c>
      <c r="O346" t="s">
        <v>473</v>
      </c>
      <c r="P346" s="97">
        <v>-3.736468397159816</v>
      </c>
      <c r="Q346" s="97">
        <v>3.736468397159816</v>
      </c>
      <c r="R346" s="93"/>
      <c r="T346" t="s">
        <v>390</v>
      </c>
      <c r="U346" t="s">
        <v>842</v>
      </c>
    </row>
    <row r="347" spans="1:21" x14ac:dyDescent="0.25">
      <c r="A347" t="s">
        <v>428</v>
      </c>
      <c r="B347">
        <v>2025</v>
      </c>
      <c r="C347" t="s">
        <v>487</v>
      </c>
      <c r="D347" t="s">
        <v>459</v>
      </c>
      <c r="E347" t="s">
        <v>158</v>
      </c>
      <c r="F347" t="s">
        <v>488</v>
      </c>
      <c r="G347" s="97">
        <v>143</v>
      </c>
      <c r="H347" s="98">
        <v>127.8</v>
      </c>
      <c r="I347" s="98">
        <v>5.0999999999999996</v>
      </c>
      <c r="J347" s="99">
        <v>3</v>
      </c>
      <c r="K347" s="97">
        <v>95</v>
      </c>
      <c r="L347" s="97">
        <v>160</v>
      </c>
      <c r="M347" t="s">
        <v>467</v>
      </c>
      <c r="N347" t="s">
        <v>495</v>
      </c>
      <c r="O347" t="s">
        <v>473</v>
      </c>
      <c r="P347" s="97">
        <v>11.893583724569643</v>
      </c>
      <c r="Q347" s="97">
        <v>11.893583724569643</v>
      </c>
      <c r="R347" s="93"/>
      <c r="T347" t="s">
        <v>390</v>
      </c>
      <c r="U347" t="s">
        <v>843</v>
      </c>
    </row>
    <row r="348" spans="1:21" x14ac:dyDescent="0.25">
      <c r="A348" t="s">
        <v>428</v>
      </c>
      <c r="B348">
        <v>2025</v>
      </c>
      <c r="C348" t="s">
        <v>487</v>
      </c>
      <c r="D348" t="s">
        <v>459</v>
      </c>
      <c r="E348" t="s">
        <v>158</v>
      </c>
      <c r="F348" t="s">
        <v>489</v>
      </c>
      <c r="G348" s="97">
        <v>219</v>
      </c>
      <c r="H348" s="98">
        <v>213</v>
      </c>
      <c r="I348" s="98">
        <v>6.3</v>
      </c>
      <c r="J348" s="99">
        <v>0.9</v>
      </c>
      <c r="K348" s="97">
        <v>159</v>
      </c>
      <c r="L348" s="97">
        <v>267</v>
      </c>
      <c r="M348" t="s">
        <v>467</v>
      </c>
      <c r="N348" t="s">
        <v>495</v>
      </c>
      <c r="O348" t="s">
        <v>473</v>
      </c>
      <c r="P348" s="97">
        <v>2.8169014084507045</v>
      </c>
      <c r="Q348" s="97">
        <v>2.8169014084507045</v>
      </c>
      <c r="R348" s="93"/>
      <c r="T348" t="s">
        <v>390</v>
      </c>
      <c r="U348" t="s">
        <v>844</v>
      </c>
    </row>
    <row r="349" spans="1:21" x14ac:dyDescent="0.25">
      <c r="A349" t="s">
        <v>428</v>
      </c>
      <c r="B349">
        <v>2025</v>
      </c>
      <c r="C349" t="s">
        <v>487</v>
      </c>
      <c r="D349" t="s">
        <v>459</v>
      </c>
      <c r="E349" t="s">
        <v>158</v>
      </c>
      <c r="F349" t="s">
        <v>490</v>
      </c>
      <c r="G349" s="97">
        <v>313</v>
      </c>
      <c r="H349" s="98">
        <v>304.89999999999998</v>
      </c>
      <c r="I349" s="98">
        <v>11.3</v>
      </c>
      <c r="J349" s="99">
        <v>0.7</v>
      </c>
      <c r="K349" s="97">
        <v>228</v>
      </c>
      <c r="L349" s="97">
        <v>382</v>
      </c>
      <c r="M349" t="s">
        <v>467</v>
      </c>
      <c r="N349" t="s">
        <v>495</v>
      </c>
      <c r="O349" t="s">
        <v>473</v>
      </c>
      <c r="P349" s="97">
        <v>2.6566087241718672</v>
      </c>
      <c r="Q349" s="97">
        <v>2.6566087241718672</v>
      </c>
      <c r="R349" s="93"/>
      <c r="T349" t="s">
        <v>390</v>
      </c>
      <c r="U349" t="s">
        <v>845</v>
      </c>
    </row>
    <row r="350" spans="1:21" x14ac:dyDescent="0.25">
      <c r="A350" t="s">
        <v>428</v>
      </c>
      <c r="B350">
        <v>2025</v>
      </c>
      <c r="C350" t="s">
        <v>487</v>
      </c>
      <c r="D350" t="s">
        <v>459</v>
      </c>
      <c r="E350" t="s">
        <v>158</v>
      </c>
      <c r="F350" t="s">
        <v>491</v>
      </c>
      <c r="G350" s="97">
        <v>53</v>
      </c>
      <c r="H350" s="98">
        <v>51.4</v>
      </c>
      <c r="I350" s="98">
        <v>3</v>
      </c>
      <c r="J350" s="99">
        <v>0.5</v>
      </c>
      <c r="K350" s="97">
        <v>38</v>
      </c>
      <c r="L350" s="97">
        <v>65</v>
      </c>
      <c r="M350" t="s">
        <v>467</v>
      </c>
      <c r="N350" t="s">
        <v>495</v>
      </c>
      <c r="O350" t="s">
        <v>473</v>
      </c>
      <c r="P350" s="97">
        <v>3.1128404669260727</v>
      </c>
      <c r="Q350" s="97">
        <v>3.1128404669260727</v>
      </c>
      <c r="R350" s="93"/>
      <c r="T350" t="s">
        <v>390</v>
      </c>
      <c r="U350" t="s">
        <v>846</v>
      </c>
    </row>
    <row r="351" spans="1:21" x14ac:dyDescent="0.25">
      <c r="A351" t="s">
        <v>428</v>
      </c>
      <c r="B351">
        <v>2025</v>
      </c>
      <c r="C351" t="s">
        <v>487</v>
      </c>
      <c r="D351" t="s">
        <v>459</v>
      </c>
      <c r="E351" t="s">
        <v>158</v>
      </c>
      <c r="F351" t="s">
        <v>492</v>
      </c>
      <c r="G351" s="97">
        <v>563</v>
      </c>
      <c r="H351" s="98">
        <v>508.6</v>
      </c>
      <c r="I351" s="98">
        <v>12.2</v>
      </c>
      <c r="J351" s="99">
        <v>4.5</v>
      </c>
      <c r="K351" s="97">
        <v>381</v>
      </c>
      <c r="L351" s="97">
        <v>636</v>
      </c>
      <c r="M351" t="s">
        <v>467</v>
      </c>
      <c r="N351" t="s">
        <v>495</v>
      </c>
      <c r="O351" t="s">
        <v>473</v>
      </c>
      <c r="P351" s="97">
        <v>10.696028313016118</v>
      </c>
      <c r="Q351" s="97">
        <v>10.696028313016118</v>
      </c>
      <c r="R351" s="93"/>
      <c r="T351" t="s">
        <v>390</v>
      </c>
      <c r="U351" t="s">
        <v>847</v>
      </c>
    </row>
    <row r="352" spans="1:21" x14ac:dyDescent="0.25">
      <c r="A352" t="s">
        <v>428</v>
      </c>
      <c r="B352">
        <v>2025</v>
      </c>
      <c r="C352" t="s">
        <v>487</v>
      </c>
      <c r="D352" t="s">
        <v>460</v>
      </c>
      <c r="E352" t="s">
        <v>174</v>
      </c>
      <c r="F352" t="s">
        <v>488</v>
      </c>
      <c r="G352" s="97">
        <v>18.399999999999999</v>
      </c>
      <c r="H352" s="98">
        <v>18</v>
      </c>
      <c r="I352" s="98">
        <v>0.32</v>
      </c>
      <c r="J352" s="99">
        <v>1.2</v>
      </c>
      <c r="K352" s="97">
        <v>17</v>
      </c>
      <c r="L352" s="97">
        <v>19</v>
      </c>
      <c r="M352" t="s">
        <v>467</v>
      </c>
      <c r="N352" t="s">
        <v>495</v>
      </c>
      <c r="O352" t="s">
        <v>468</v>
      </c>
      <c r="P352" s="97">
        <v>2.2222222222222143</v>
      </c>
      <c r="Q352" s="97">
        <v>2.2222222222222143</v>
      </c>
      <c r="R352" s="93"/>
      <c r="T352" t="s">
        <v>390</v>
      </c>
      <c r="U352" t="s">
        <v>848</v>
      </c>
    </row>
    <row r="353" spans="1:21" x14ac:dyDescent="0.25">
      <c r="A353" t="s">
        <v>428</v>
      </c>
      <c r="B353">
        <v>2025</v>
      </c>
      <c r="C353" t="s">
        <v>487</v>
      </c>
      <c r="D353" t="s">
        <v>460</v>
      </c>
      <c r="E353" t="s">
        <v>174</v>
      </c>
      <c r="F353" t="s">
        <v>489</v>
      </c>
      <c r="G353" s="97">
        <v>15.3</v>
      </c>
      <c r="H353" s="98">
        <v>15.46</v>
      </c>
      <c r="I353" s="98">
        <v>0.12</v>
      </c>
      <c r="J353" s="99">
        <v>-1.3</v>
      </c>
      <c r="K353" s="97">
        <v>15</v>
      </c>
      <c r="L353" s="97">
        <v>15.9</v>
      </c>
      <c r="M353" t="s">
        <v>467</v>
      </c>
      <c r="N353" t="s">
        <v>495</v>
      </c>
      <c r="O353" t="s">
        <v>468</v>
      </c>
      <c r="P353" s="97">
        <v>-1.0349288486416566</v>
      </c>
      <c r="Q353" s="97">
        <v>1.0349288486416566</v>
      </c>
      <c r="R353" s="93"/>
      <c r="T353" t="s">
        <v>390</v>
      </c>
      <c r="U353" t="s">
        <v>849</v>
      </c>
    </row>
    <row r="354" spans="1:21" x14ac:dyDescent="0.25">
      <c r="A354" t="s">
        <v>428</v>
      </c>
      <c r="B354">
        <v>2025</v>
      </c>
      <c r="C354" t="s">
        <v>487</v>
      </c>
      <c r="D354" t="s">
        <v>460</v>
      </c>
      <c r="E354" t="s">
        <v>174</v>
      </c>
      <c r="F354" t="s">
        <v>490</v>
      </c>
      <c r="G354" s="97">
        <v>17.399999999999999</v>
      </c>
      <c r="H354" s="98">
        <v>17.2</v>
      </c>
      <c r="I354" s="98">
        <v>0.14000000000000001</v>
      </c>
      <c r="J354" s="99">
        <v>1.4</v>
      </c>
      <c r="K354" s="97">
        <v>16.7</v>
      </c>
      <c r="L354" s="97">
        <v>17.7</v>
      </c>
      <c r="M354" t="s">
        <v>467</v>
      </c>
      <c r="N354" t="s">
        <v>495</v>
      </c>
      <c r="O354" t="s">
        <v>468</v>
      </c>
      <c r="P354" s="97">
        <v>1.1627906976744147</v>
      </c>
      <c r="Q354" s="97">
        <v>1.1627906976744147</v>
      </c>
      <c r="R354" s="93"/>
      <c r="T354" t="s">
        <v>390</v>
      </c>
      <c r="U354" t="s">
        <v>850</v>
      </c>
    </row>
    <row r="355" spans="1:21" x14ac:dyDescent="0.25">
      <c r="A355" t="s">
        <v>428</v>
      </c>
      <c r="B355">
        <v>2025</v>
      </c>
      <c r="C355" t="s">
        <v>487</v>
      </c>
      <c r="D355" t="s">
        <v>460</v>
      </c>
      <c r="E355" t="s">
        <v>174</v>
      </c>
      <c r="F355" t="s">
        <v>491</v>
      </c>
      <c r="G355" s="97">
        <v>18</v>
      </c>
      <c r="H355" s="98">
        <v>17.68</v>
      </c>
      <c r="I355" s="98">
        <v>0.13</v>
      </c>
      <c r="J355" s="99">
        <v>2.4</v>
      </c>
      <c r="K355" s="97">
        <v>17.2</v>
      </c>
      <c r="L355" s="97">
        <v>18.100000000000001</v>
      </c>
      <c r="M355" t="s">
        <v>467</v>
      </c>
      <c r="N355" t="s">
        <v>495</v>
      </c>
      <c r="O355" t="s">
        <v>468</v>
      </c>
      <c r="P355" s="97">
        <v>1.8099547511312233</v>
      </c>
      <c r="Q355" s="97">
        <v>1.8099547511312233</v>
      </c>
      <c r="R355" s="93"/>
      <c r="T355" t="s">
        <v>390</v>
      </c>
      <c r="U355" t="s">
        <v>851</v>
      </c>
    </row>
    <row r="356" spans="1:21" x14ac:dyDescent="0.25">
      <c r="A356" t="s">
        <v>428</v>
      </c>
      <c r="B356">
        <v>2025</v>
      </c>
      <c r="C356" t="s">
        <v>487</v>
      </c>
      <c r="D356" t="s">
        <v>460</v>
      </c>
      <c r="E356" t="s">
        <v>174</v>
      </c>
      <c r="F356" t="s">
        <v>492</v>
      </c>
      <c r="G356" s="97">
        <v>14.9</v>
      </c>
      <c r="H356" s="98">
        <v>14.85</v>
      </c>
      <c r="I356" s="98">
        <v>0.13</v>
      </c>
      <c r="J356" s="99">
        <v>0.4</v>
      </c>
      <c r="K356" s="97">
        <v>14.4</v>
      </c>
      <c r="L356" s="97">
        <v>15.3</v>
      </c>
      <c r="M356" t="s">
        <v>467</v>
      </c>
      <c r="N356" t="s">
        <v>495</v>
      </c>
      <c r="O356" t="s">
        <v>468</v>
      </c>
      <c r="P356" s="97">
        <v>0.3367003367003415</v>
      </c>
      <c r="Q356" s="97">
        <v>0.3367003367003415</v>
      </c>
      <c r="R356" s="93"/>
      <c r="T356" t="s">
        <v>390</v>
      </c>
      <c r="U356" t="s">
        <v>852</v>
      </c>
    </row>
    <row r="357" spans="1:21" x14ac:dyDescent="0.25">
      <c r="A357" t="s">
        <v>428</v>
      </c>
      <c r="B357">
        <v>2025</v>
      </c>
      <c r="C357" t="s">
        <v>487</v>
      </c>
      <c r="D357" t="s">
        <v>461</v>
      </c>
      <c r="E357" t="s">
        <v>151</v>
      </c>
      <c r="F357" t="s">
        <v>488</v>
      </c>
      <c r="G357" s="97">
        <v>6.45</v>
      </c>
      <c r="H357" s="98">
        <v>6.3019999999999996</v>
      </c>
      <c r="I357" s="98">
        <v>6.0999999999999999E-2</v>
      </c>
      <c r="J357" s="99">
        <v>2.4</v>
      </c>
      <c r="K357" s="97">
        <v>6.05</v>
      </c>
      <c r="L357" s="97">
        <v>6.56</v>
      </c>
      <c r="M357" t="s">
        <v>467</v>
      </c>
      <c r="N357" t="s">
        <v>495</v>
      </c>
      <c r="O357" t="s">
        <v>479</v>
      </c>
      <c r="P357" s="97">
        <v>2.3484608060933132</v>
      </c>
      <c r="Q357" s="97">
        <v>2.3484608060933132</v>
      </c>
      <c r="R357" s="93"/>
      <c r="T357" t="s">
        <v>390</v>
      </c>
      <c r="U357" t="s">
        <v>853</v>
      </c>
    </row>
    <row r="358" spans="1:21" x14ac:dyDescent="0.25">
      <c r="A358" t="s">
        <v>428</v>
      </c>
      <c r="B358">
        <v>2025</v>
      </c>
      <c r="C358" t="s">
        <v>487</v>
      </c>
      <c r="D358" t="s">
        <v>461</v>
      </c>
      <c r="E358" t="s">
        <v>151</v>
      </c>
      <c r="F358" t="s">
        <v>489</v>
      </c>
      <c r="G358" s="97">
        <v>4.3499999999999996</v>
      </c>
      <c r="H358" s="98">
        <v>4.2759999999999998</v>
      </c>
      <c r="I358" s="98">
        <v>4.2000000000000003E-2</v>
      </c>
      <c r="J358" s="99">
        <v>1.8</v>
      </c>
      <c r="K358" s="97">
        <v>4.0999999999999996</v>
      </c>
      <c r="L358" s="97">
        <v>4.45</v>
      </c>
      <c r="M358" t="s">
        <v>467</v>
      </c>
      <c r="N358" t="s">
        <v>495</v>
      </c>
      <c r="O358" t="s">
        <v>479</v>
      </c>
      <c r="P358" s="97">
        <v>1.7305893358278728</v>
      </c>
      <c r="Q358" s="97">
        <v>1.7305893358278728</v>
      </c>
      <c r="R358" s="93"/>
      <c r="T358" t="s">
        <v>390</v>
      </c>
      <c r="U358" t="s">
        <v>854</v>
      </c>
    </row>
    <row r="359" spans="1:21" x14ac:dyDescent="0.25">
      <c r="A359" t="s">
        <v>428</v>
      </c>
      <c r="B359">
        <v>2025</v>
      </c>
      <c r="C359" t="s">
        <v>487</v>
      </c>
      <c r="D359" t="s">
        <v>461</v>
      </c>
      <c r="E359" t="s">
        <v>151</v>
      </c>
      <c r="F359" t="s">
        <v>490</v>
      </c>
      <c r="G359" s="97">
        <v>2.44</v>
      </c>
      <c r="H359" s="98">
        <v>2.3879999999999999</v>
      </c>
      <c r="I359" s="98">
        <v>2.9000000000000001E-2</v>
      </c>
      <c r="J359" s="99">
        <v>1.8</v>
      </c>
      <c r="K359" s="97">
        <v>2.29</v>
      </c>
      <c r="L359" s="97">
        <v>2.4900000000000002</v>
      </c>
      <c r="M359" t="s">
        <v>467</v>
      </c>
      <c r="N359" t="s">
        <v>495</v>
      </c>
      <c r="O359" t="s">
        <v>479</v>
      </c>
      <c r="P359" s="97">
        <v>2.1775544388609736</v>
      </c>
      <c r="Q359" s="97">
        <v>2.1775544388609736</v>
      </c>
      <c r="R359" s="93"/>
      <c r="T359" t="s">
        <v>390</v>
      </c>
      <c r="U359" t="s">
        <v>855</v>
      </c>
    </row>
    <row r="360" spans="1:21" x14ac:dyDescent="0.25">
      <c r="A360" t="s">
        <v>428</v>
      </c>
      <c r="B360">
        <v>2025</v>
      </c>
      <c r="C360" t="s">
        <v>487</v>
      </c>
      <c r="D360" t="s">
        <v>461</v>
      </c>
      <c r="E360" t="s">
        <v>151</v>
      </c>
      <c r="F360" t="s">
        <v>491</v>
      </c>
      <c r="G360" s="97">
        <v>2.25</v>
      </c>
      <c r="H360" s="98">
        <v>2.206</v>
      </c>
      <c r="I360" s="98">
        <v>2.8000000000000001E-2</v>
      </c>
      <c r="J360" s="99">
        <v>1.6</v>
      </c>
      <c r="K360" s="97">
        <v>2.11</v>
      </c>
      <c r="L360" s="97">
        <v>2.2999999999999998</v>
      </c>
      <c r="M360" t="s">
        <v>467</v>
      </c>
      <c r="N360" t="s">
        <v>495</v>
      </c>
      <c r="O360" t="s">
        <v>479</v>
      </c>
      <c r="P360" s="97">
        <v>1.9945602901178621</v>
      </c>
      <c r="Q360" s="97">
        <v>1.9945602901178621</v>
      </c>
      <c r="R360" s="93"/>
      <c r="T360" t="s">
        <v>390</v>
      </c>
      <c r="U360" t="s">
        <v>856</v>
      </c>
    </row>
    <row r="361" spans="1:21" x14ac:dyDescent="0.25">
      <c r="A361" t="s">
        <v>428</v>
      </c>
      <c r="B361">
        <v>2025</v>
      </c>
      <c r="C361" t="s">
        <v>487</v>
      </c>
      <c r="D361" t="s">
        <v>461</v>
      </c>
      <c r="E361" t="s">
        <v>151</v>
      </c>
      <c r="F361" t="s">
        <v>492</v>
      </c>
      <c r="G361" s="97">
        <v>5.36</v>
      </c>
      <c r="H361" s="98">
        <v>5.1879999999999997</v>
      </c>
      <c r="I361" s="98">
        <v>0.05</v>
      </c>
      <c r="J361" s="99">
        <v>3.4</v>
      </c>
      <c r="K361" s="97">
        <v>4.9800000000000004</v>
      </c>
      <c r="L361" s="97">
        <v>5.4</v>
      </c>
      <c r="M361" t="s">
        <v>467</v>
      </c>
      <c r="N361" t="s">
        <v>495</v>
      </c>
      <c r="O361" t="s">
        <v>479</v>
      </c>
      <c r="P361" s="97">
        <v>3.3153430994603044</v>
      </c>
      <c r="Q361" s="97">
        <v>3.3153430994603044</v>
      </c>
      <c r="R361" s="93"/>
      <c r="T361" t="s">
        <v>390</v>
      </c>
      <c r="U361" t="s">
        <v>857</v>
      </c>
    </row>
    <row r="362" spans="1:21" x14ac:dyDescent="0.25">
      <c r="A362" t="s">
        <v>428</v>
      </c>
      <c r="B362">
        <v>2025</v>
      </c>
      <c r="C362" t="s">
        <v>487</v>
      </c>
      <c r="D362" t="s">
        <v>462</v>
      </c>
      <c r="E362" t="s">
        <v>148</v>
      </c>
      <c r="F362" t="s">
        <v>488</v>
      </c>
      <c r="G362" s="97">
        <v>2.8</v>
      </c>
      <c r="H362" s="98">
        <v>2.8</v>
      </c>
      <c r="I362" s="98">
        <v>7.0000000000000007E-2</v>
      </c>
      <c r="J362" s="99">
        <v>0</v>
      </c>
      <c r="K362" s="97">
        <v>2.5</v>
      </c>
      <c r="L362" s="97">
        <v>3.1</v>
      </c>
      <c r="M362" t="s">
        <v>467</v>
      </c>
      <c r="N362" t="s">
        <v>495</v>
      </c>
      <c r="O362" t="s">
        <v>473</v>
      </c>
      <c r="P362" s="97">
        <v>0</v>
      </c>
      <c r="Q362" s="97">
        <v>0</v>
      </c>
      <c r="R362" s="93"/>
      <c r="T362" t="s">
        <v>390</v>
      </c>
      <c r="U362" t="s">
        <v>858</v>
      </c>
    </row>
    <row r="363" spans="1:21" x14ac:dyDescent="0.25">
      <c r="A363" t="s">
        <v>428</v>
      </c>
      <c r="B363">
        <v>2025</v>
      </c>
      <c r="C363" t="s">
        <v>487</v>
      </c>
      <c r="D363" t="s">
        <v>462</v>
      </c>
      <c r="E363" t="s">
        <v>148</v>
      </c>
      <c r="F363" t="s">
        <v>489</v>
      </c>
      <c r="G363" s="97">
        <v>6.6</v>
      </c>
      <c r="H363" s="98">
        <v>6.67</v>
      </c>
      <c r="I363" s="98">
        <v>0.13</v>
      </c>
      <c r="J363" s="99">
        <v>-0.6</v>
      </c>
      <c r="K363" s="97">
        <v>6</v>
      </c>
      <c r="L363" s="97">
        <v>7.4</v>
      </c>
      <c r="M363" t="s">
        <v>467</v>
      </c>
      <c r="N363" t="s">
        <v>495</v>
      </c>
      <c r="O363" t="s">
        <v>473</v>
      </c>
      <c r="P363" s="97">
        <v>-1.0494752623688197</v>
      </c>
      <c r="Q363" s="97">
        <v>1.0494752623688197</v>
      </c>
      <c r="R363" s="93"/>
      <c r="T363" t="s">
        <v>390</v>
      </c>
      <c r="U363" t="s">
        <v>859</v>
      </c>
    </row>
    <row r="364" spans="1:21" x14ac:dyDescent="0.25">
      <c r="A364" t="s">
        <v>428</v>
      </c>
      <c r="B364">
        <v>2025</v>
      </c>
      <c r="C364" t="s">
        <v>487</v>
      </c>
      <c r="D364" t="s">
        <v>462</v>
      </c>
      <c r="E364" t="s">
        <v>148</v>
      </c>
      <c r="F364" t="s">
        <v>490</v>
      </c>
      <c r="G364" s="97">
        <v>7.5</v>
      </c>
      <c r="H364" s="98">
        <v>7.62</v>
      </c>
      <c r="I364" s="98">
        <v>0.14000000000000001</v>
      </c>
      <c r="J364" s="99">
        <v>-0.8</v>
      </c>
      <c r="K364" s="97">
        <v>6.8</v>
      </c>
      <c r="L364" s="97">
        <v>8.4</v>
      </c>
      <c r="M364" t="s">
        <v>467</v>
      </c>
      <c r="N364" t="s">
        <v>495</v>
      </c>
      <c r="O364" t="s">
        <v>473</v>
      </c>
      <c r="P364" s="97">
        <v>-1.5748031496063006</v>
      </c>
      <c r="Q364" s="97">
        <v>1.5748031496063006</v>
      </c>
      <c r="R364" s="93"/>
      <c r="T364" t="s">
        <v>390</v>
      </c>
      <c r="U364" t="s">
        <v>860</v>
      </c>
    </row>
    <row r="365" spans="1:21" x14ac:dyDescent="0.25">
      <c r="A365" t="s">
        <v>428</v>
      </c>
      <c r="B365">
        <v>2025</v>
      </c>
      <c r="C365" t="s">
        <v>487</v>
      </c>
      <c r="D365" t="s">
        <v>462</v>
      </c>
      <c r="E365" t="s">
        <v>148</v>
      </c>
      <c r="F365" t="s">
        <v>491</v>
      </c>
      <c r="G365" s="97">
        <v>2.8</v>
      </c>
      <c r="H365" s="98">
        <v>2.93</v>
      </c>
      <c r="I365" s="98">
        <v>0.08</v>
      </c>
      <c r="J365" s="99">
        <v>-1.7</v>
      </c>
      <c r="K365" s="97">
        <v>2.6</v>
      </c>
      <c r="L365" s="97">
        <v>3.3</v>
      </c>
      <c r="M365" t="s">
        <v>467</v>
      </c>
      <c r="N365" t="s">
        <v>495</v>
      </c>
      <c r="O365" t="s">
        <v>473</v>
      </c>
      <c r="P365" s="97">
        <v>-4.4368600682593966</v>
      </c>
      <c r="Q365" s="97">
        <v>4.4368600682593966</v>
      </c>
      <c r="R365" s="93"/>
      <c r="T365" t="s">
        <v>390</v>
      </c>
      <c r="U365" t="s">
        <v>861</v>
      </c>
    </row>
    <row r="366" spans="1:21" x14ac:dyDescent="0.25">
      <c r="A366" t="s">
        <v>428</v>
      </c>
      <c r="B366">
        <v>2025</v>
      </c>
      <c r="C366" t="s">
        <v>487</v>
      </c>
      <c r="D366" t="s">
        <v>462</v>
      </c>
      <c r="E366" t="s">
        <v>148</v>
      </c>
      <c r="F366" t="s">
        <v>492</v>
      </c>
      <c r="G366" s="97">
        <v>17.7</v>
      </c>
      <c r="H366" s="98">
        <v>17.79</v>
      </c>
      <c r="I366" s="98">
        <v>0.27</v>
      </c>
      <c r="J366" s="99">
        <v>-0.3</v>
      </c>
      <c r="K366" s="97">
        <v>16</v>
      </c>
      <c r="L366" s="97">
        <v>19.600000000000001</v>
      </c>
      <c r="M366" t="s">
        <v>467</v>
      </c>
      <c r="N366" t="s">
        <v>495</v>
      </c>
      <c r="O366" t="s">
        <v>473</v>
      </c>
      <c r="P366" s="97">
        <v>-0.50590219224283228</v>
      </c>
      <c r="Q366" s="97">
        <v>0.50590219224283228</v>
      </c>
      <c r="R366" s="93"/>
      <c r="T366" t="s">
        <v>390</v>
      </c>
      <c r="U366" t="s">
        <v>862</v>
      </c>
    </row>
    <row r="367" spans="1:21" x14ac:dyDescent="0.25">
      <c r="A367" t="s">
        <v>428</v>
      </c>
      <c r="B367">
        <v>2025</v>
      </c>
      <c r="C367" t="s">
        <v>487</v>
      </c>
      <c r="D367" t="s">
        <v>463</v>
      </c>
      <c r="E367" t="s">
        <v>172</v>
      </c>
      <c r="F367" t="s">
        <v>488</v>
      </c>
      <c r="G367" s="97">
        <v>0</v>
      </c>
      <c r="H367" s="98">
        <v>1E-3</v>
      </c>
      <c r="I367" s="98">
        <v>4.0000000000000001E-3</v>
      </c>
      <c r="J367" s="99">
        <v>-0.3</v>
      </c>
      <c r="K367" s="97"/>
      <c r="L367" s="97"/>
      <c r="M367" t="s">
        <v>475</v>
      </c>
      <c r="N367" t="s">
        <v>526</v>
      </c>
      <c r="O367" t="s">
        <v>473</v>
      </c>
      <c r="P367" s="97">
        <v>-100</v>
      </c>
      <c r="Q367" s="97">
        <v>100</v>
      </c>
      <c r="R367" s="93"/>
      <c r="T367" t="s">
        <v>390</v>
      </c>
      <c r="U367" t="s">
        <v>863</v>
      </c>
    </row>
    <row r="368" spans="1:21" x14ac:dyDescent="0.25">
      <c r="A368" t="s">
        <v>428</v>
      </c>
      <c r="B368">
        <v>2025</v>
      </c>
      <c r="C368" t="s">
        <v>487</v>
      </c>
      <c r="D368" t="s">
        <v>463</v>
      </c>
      <c r="E368" t="s">
        <v>172</v>
      </c>
      <c r="F368" t="s">
        <v>489</v>
      </c>
      <c r="G368" s="97">
        <v>0.48</v>
      </c>
      <c r="H368" s="98">
        <v>0.432</v>
      </c>
      <c r="I368" s="98">
        <v>3.5999999999999997E-2</v>
      </c>
      <c r="J368" s="99">
        <v>1.3</v>
      </c>
      <c r="K368" s="97"/>
      <c r="L368" s="97"/>
      <c r="M368" t="s">
        <v>475</v>
      </c>
      <c r="N368" t="s">
        <v>526</v>
      </c>
      <c r="O368" t="s">
        <v>473</v>
      </c>
      <c r="P368" s="97">
        <v>11.111111111111107</v>
      </c>
      <c r="Q368" s="97">
        <v>11.111111111111107</v>
      </c>
      <c r="R368" s="93"/>
      <c r="T368" t="s">
        <v>390</v>
      </c>
      <c r="U368" t="s">
        <v>864</v>
      </c>
    </row>
    <row r="369" spans="1:21" x14ac:dyDescent="0.25">
      <c r="A369" t="s">
        <v>428</v>
      </c>
      <c r="B369">
        <v>2025</v>
      </c>
      <c r="C369" t="s">
        <v>487</v>
      </c>
      <c r="D369" t="s">
        <v>463</v>
      </c>
      <c r="E369" t="s">
        <v>172</v>
      </c>
      <c r="F369" t="s">
        <v>490</v>
      </c>
      <c r="G369" s="97">
        <v>0</v>
      </c>
      <c r="H369" s="98">
        <v>4.0000000000000001E-3</v>
      </c>
      <c r="I369" s="98">
        <v>5.0000000000000001E-3</v>
      </c>
      <c r="J369" s="99">
        <v>-0.8</v>
      </c>
      <c r="K369" s="97"/>
      <c r="L369" s="97"/>
      <c r="M369" t="s">
        <v>475</v>
      </c>
      <c r="N369" t="s">
        <v>526</v>
      </c>
      <c r="O369" t="s">
        <v>473</v>
      </c>
      <c r="P369" s="97">
        <v>-100</v>
      </c>
      <c r="Q369" s="97">
        <v>100</v>
      </c>
      <c r="R369" s="93"/>
      <c r="T369" t="s">
        <v>390</v>
      </c>
      <c r="U369" t="s">
        <v>865</v>
      </c>
    </row>
    <row r="370" spans="1:21" x14ac:dyDescent="0.25">
      <c r="A370" t="s">
        <v>428</v>
      </c>
      <c r="B370">
        <v>2025</v>
      </c>
      <c r="C370" t="s">
        <v>487</v>
      </c>
      <c r="D370" t="s">
        <v>463</v>
      </c>
      <c r="E370" t="s">
        <v>172</v>
      </c>
      <c r="F370" t="s">
        <v>491</v>
      </c>
      <c r="G370" s="97">
        <v>0.13</v>
      </c>
      <c r="H370" s="98">
        <v>0.151</v>
      </c>
      <c r="I370" s="98">
        <v>1.7000000000000001E-2</v>
      </c>
      <c r="J370" s="99">
        <v>-1.2</v>
      </c>
      <c r="K370" s="97"/>
      <c r="L370" s="97"/>
      <c r="M370" t="s">
        <v>475</v>
      </c>
      <c r="N370" t="s">
        <v>526</v>
      </c>
      <c r="O370" t="s">
        <v>473</v>
      </c>
      <c r="P370" s="97">
        <v>-13.907284768211914</v>
      </c>
      <c r="Q370" s="97">
        <v>13.907284768211914</v>
      </c>
      <c r="R370" s="93"/>
      <c r="T370" t="s">
        <v>390</v>
      </c>
      <c r="U370" t="s">
        <v>866</v>
      </c>
    </row>
    <row r="371" spans="1:21" x14ac:dyDescent="0.25">
      <c r="A371" t="s">
        <v>428</v>
      </c>
      <c r="B371">
        <v>2025</v>
      </c>
      <c r="C371" t="s">
        <v>487</v>
      </c>
      <c r="D371" t="s">
        <v>463</v>
      </c>
      <c r="E371" t="s">
        <v>172</v>
      </c>
      <c r="F371" t="s">
        <v>492</v>
      </c>
      <c r="G371" s="97">
        <v>1.1399999999999999</v>
      </c>
      <c r="H371" s="98">
        <v>1.109</v>
      </c>
      <c r="I371" s="98">
        <v>3.9E-2</v>
      </c>
      <c r="J371" s="99">
        <v>0.8</v>
      </c>
      <c r="K371" s="97"/>
      <c r="L371" s="97"/>
      <c r="M371" t="s">
        <v>475</v>
      </c>
      <c r="N371" t="s">
        <v>526</v>
      </c>
      <c r="O371" t="s">
        <v>473</v>
      </c>
      <c r="P371" s="97">
        <v>2.7953110910730312</v>
      </c>
      <c r="Q371" s="97">
        <v>2.7953110910730312</v>
      </c>
      <c r="R371" s="93"/>
      <c r="T371" t="s">
        <v>390</v>
      </c>
      <c r="U371" t="s">
        <v>867</v>
      </c>
    </row>
    <row r="372" spans="1:21" x14ac:dyDescent="0.25">
      <c r="A372" t="s">
        <v>428</v>
      </c>
      <c r="B372">
        <v>2025</v>
      </c>
      <c r="C372" t="s">
        <v>487</v>
      </c>
      <c r="D372" t="s">
        <v>464</v>
      </c>
      <c r="E372" t="s">
        <v>171</v>
      </c>
      <c r="F372" t="s">
        <v>488</v>
      </c>
      <c r="G372" s="97">
        <v>0</v>
      </c>
      <c r="H372" s="98">
        <v>0.05</v>
      </c>
      <c r="I372" s="98">
        <v>0.14000000000000001</v>
      </c>
      <c r="J372" s="99">
        <v>-0.4</v>
      </c>
      <c r="K372" s="97"/>
      <c r="L372" s="97"/>
      <c r="M372" t="s">
        <v>475</v>
      </c>
      <c r="N372" t="s">
        <v>526</v>
      </c>
      <c r="O372" t="s">
        <v>480</v>
      </c>
      <c r="P372" s="97">
        <v>-100</v>
      </c>
      <c r="Q372" s="97">
        <v>100</v>
      </c>
      <c r="R372" s="93"/>
      <c r="T372" t="s">
        <v>390</v>
      </c>
      <c r="U372" t="s">
        <v>868</v>
      </c>
    </row>
    <row r="373" spans="1:21" x14ac:dyDescent="0.25">
      <c r="A373" t="s">
        <v>428</v>
      </c>
      <c r="B373">
        <v>2025</v>
      </c>
      <c r="C373" t="s">
        <v>487</v>
      </c>
      <c r="D373" t="s">
        <v>464</v>
      </c>
      <c r="E373" t="s">
        <v>171</v>
      </c>
      <c r="F373" t="s">
        <v>489</v>
      </c>
      <c r="G373" s="97">
        <v>7.3</v>
      </c>
      <c r="H373" s="98">
        <v>6.53</v>
      </c>
      <c r="I373" s="98">
        <v>0.35</v>
      </c>
      <c r="J373" s="99">
        <v>2.2000000000000002</v>
      </c>
      <c r="K373" s="97"/>
      <c r="L373" s="97"/>
      <c r="M373" t="s">
        <v>475</v>
      </c>
      <c r="N373" t="s">
        <v>526</v>
      </c>
      <c r="O373" t="s">
        <v>480</v>
      </c>
      <c r="P373" s="97">
        <v>11.791730474732001</v>
      </c>
      <c r="Q373" s="97">
        <v>11.791730474732001</v>
      </c>
      <c r="R373" s="93"/>
      <c r="T373" t="s">
        <v>390</v>
      </c>
      <c r="U373" t="s">
        <v>869</v>
      </c>
    </row>
    <row r="374" spans="1:21" x14ac:dyDescent="0.25">
      <c r="A374" t="s">
        <v>428</v>
      </c>
      <c r="B374">
        <v>2025</v>
      </c>
      <c r="C374" t="s">
        <v>487</v>
      </c>
      <c r="D374" t="s">
        <v>464</v>
      </c>
      <c r="E374" t="s">
        <v>171</v>
      </c>
      <c r="F374" t="s">
        <v>490</v>
      </c>
      <c r="G374" s="97">
        <v>0</v>
      </c>
      <c r="H374" s="98">
        <v>0.04</v>
      </c>
      <c r="I374" s="98">
        <v>0.05</v>
      </c>
      <c r="J374" s="99">
        <v>-0.8</v>
      </c>
      <c r="K374" s="97"/>
      <c r="L374" s="97"/>
      <c r="M374" t="s">
        <v>475</v>
      </c>
      <c r="N374" t="s">
        <v>526</v>
      </c>
      <c r="O374" t="s">
        <v>480</v>
      </c>
      <c r="P374" s="97">
        <v>-100</v>
      </c>
      <c r="Q374" s="97">
        <v>100</v>
      </c>
      <c r="R374" s="93"/>
      <c r="T374" t="s">
        <v>390</v>
      </c>
      <c r="U374" t="s">
        <v>870</v>
      </c>
    </row>
    <row r="375" spans="1:21" x14ac:dyDescent="0.25">
      <c r="A375" t="s">
        <v>428</v>
      </c>
      <c r="B375">
        <v>2025</v>
      </c>
      <c r="C375" t="s">
        <v>487</v>
      </c>
      <c r="D375" t="s">
        <v>464</v>
      </c>
      <c r="E375" t="s">
        <v>171</v>
      </c>
      <c r="F375" t="s">
        <v>491</v>
      </c>
      <c r="G375" s="97">
        <v>4.5999999999999996</v>
      </c>
      <c r="H375" s="98">
        <v>5.17</v>
      </c>
      <c r="I375" s="98">
        <v>0.5</v>
      </c>
      <c r="J375" s="99">
        <v>-1.1000000000000001</v>
      </c>
      <c r="K375" s="97"/>
      <c r="L375" s="97"/>
      <c r="M375" t="s">
        <v>475</v>
      </c>
      <c r="N375" t="s">
        <v>526</v>
      </c>
      <c r="O375" t="s">
        <v>480</v>
      </c>
      <c r="P375" s="97">
        <v>-11.025145067698265</v>
      </c>
      <c r="Q375" s="97">
        <v>11.025145067698265</v>
      </c>
      <c r="R375" s="93"/>
      <c r="T375" t="s">
        <v>390</v>
      </c>
      <c r="U375" t="s">
        <v>871</v>
      </c>
    </row>
    <row r="376" spans="1:21" x14ac:dyDescent="0.25">
      <c r="A376" t="s">
        <v>428</v>
      </c>
      <c r="B376">
        <v>2025</v>
      </c>
      <c r="C376" t="s">
        <v>487</v>
      </c>
      <c r="D376" t="s">
        <v>464</v>
      </c>
      <c r="E376" t="s">
        <v>171</v>
      </c>
      <c r="F376" t="s">
        <v>492</v>
      </c>
      <c r="G376" s="97">
        <v>6.4</v>
      </c>
      <c r="H376" s="98">
        <v>6.23</v>
      </c>
      <c r="I376" s="98">
        <v>0.21</v>
      </c>
      <c r="J376" s="99">
        <v>0.8</v>
      </c>
      <c r="K376" s="97"/>
      <c r="L376" s="97"/>
      <c r="M376" t="s">
        <v>475</v>
      </c>
      <c r="N376" t="s">
        <v>526</v>
      </c>
      <c r="O376" t="s">
        <v>480</v>
      </c>
      <c r="P376" s="97">
        <v>2.7287319422150871</v>
      </c>
      <c r="Q376" s="97">
        <v>2.7287319422150871</v>
      </c>
      <c r="R376" s="93"/>
      <c r="T376" t="s">
        <v>390</v>
      </c>
      <c r="U376" t="s">
        <v>872</v>
      </c>
    </row>
    <row r="377" spans="1:21" x14ac:dyDescent="0.25">
      <c r="A377" t="s">
        <v>428</v>
      </c>
      <c r="B377">
        <v>2025</v>
      </c>
      <c r="C377">
        <v>1</v>
      </c>
      <c r="D377" t="s">
        <v>154</v>
      </c>
      <c r="E377" t="s">
        <v>154</v>
      </c>
      <c r="F377">
        <v>1</v>
      </c>
      <c r="G377" s="97">
        <v>46.004300000000001</v>
      </c>
      <c r="H377" s="98">
        <v>45.819099999999999</v>
      </c>
      <c r="I377" s="98">
        <v>1.3746</v>
      </c>
      <c r="J377" s="99">
        <v>0.13473010330278029</v>
      </c>
      <c r="K377" s="97">
        <v>41.695300000000003</v>
      </c>
      <c r="L377" s="97">
        <v>49.942900000000002</v>
      </c>
      <c r="M377" t="s">
        <v>493</v>
      </c>
      <c r="N377" t="s">
        <v>495</v>
      </c>
      <c r="P377" s="97">
        <v>0.40419824920175607</v>
      </c>
      <c r="Q377" s="97">
        <v>0.40419824920175607</v>
      </c>
      <c r="R377" s="93"/>
      <c r="S377" t="s">
        <v>494</v>
      </c>
      <c r="T377" t="s">
        <v>873</v>
      </c>
      <c r="U377" t="s">
        <v>874</v>
      </c>
    </row>
    <row r="378" spans="1:21" x14ac:dyDescent="0.25">
      <c r="A378" t="s">
        <v>428</v>
      </c>
      <c r="B378">
        <v>2025</v>
      </c>
      <c r="C378">
        <v>1</v>
      </c>
      <c r="D378" t="s">
        <v>154</v>
      </c>
      <c r="E378" t="s">
        <v>154</v>
      </c>
      <c r="F378">
        <v>2</v>
      </c>
      <c r="G378" s="97">
        <v>45.453200000000002</v>
      </c>
      <c r="H378" s="98">
        <v>44.652099999999997</v>
      </c>
      <c r="I378" s="98">
        <v>1.3395999999999999</v>
      </c>
      <c r="J378" s="99">
        <v>0.59801433263661186</v>
      </c>
      <c r="K378" s="97">
        <v>40.633299999999998</v>
      </c>
      <c r="L378" s="97">
        <v>48.670900000000003</v>
      </c>
      <c r="M378" t="s">
        <v>493</v>
      </c>
      <c r="N378" t="s">
        <v>495</v>
      </c>
      <c r="P378" s="97">
        <v>1.7940925510782368</v>
      </c>
      <c r="Q378" s="97">
        <v>1.7940925510782368</v>
      </c>
      <c r="R378" s="93"/>
      <c r="S378" t="s">
        <v>494</v>
      </c>
      <c r="T378" t="s">
        <v>873</v>
      </c>
      <c r="U378" t="s">
        <v>875</v>
      </c>
    </row>
    <row r="379" spans="1:21" x14ac:dyDescent="0.25">
      <c r="A379" t="s">
        <v>428</v>
      </c>
      <c r="B379">
        <v>2025</v>
      </c>
      <c r="C379">
        <v>1</v>
      </c>
      <c r="D379" t="s">
        <v>154</v>
      </c>
      <c r="E379" t="s">
        <v>154</v>
      </c>
      <c r="F379">
        <v>3</v>
      </c>
      <c r="G379" s="97">
        <v>46.365900000000003</v>
      </c>
      <c r="H379" s="98">
        <v>45.619599999999998</v>
      </c>
      <c r="I379" s="98">
        <v>1.3686</v>
      </c>
      <c r="J379" s="99">
        <v>0.54530176823031207</v>
      </c>
      <c r="K379" s="97">
        <v>41.513800000000003</v>
      </c>
      <c r="L379" s="97">
        <v>49.7254</v>
      </c>
      <c r="M379" t="s">
        <v>493</v>
      </c>
      <c r="N379" t="s">
        <v>495</v>
      </c>
      <c r="P379" s="97">
        <v>1.6359196485721161</v>
      </c>
      <c r="Q379" s="97">
        <v>1.6359196485721161</v>
      </c>
      <c r="R379" s="93"/>
      <c r="S379" t="s">
        <v>494</v>
      </c>
      <c r="T379" t="s">
        <v>873</v>
      </c>
      <c r="U379" t="s">
        <v>876</v>
      </c>
    </row>
    <row r="380" spans="1:21" x14ac:dyDescent="0.25">
      <c r="A380" t="s">
        <v>428</v>
      </c>
      <c r="B380">
        <v>2025</v>
      </c>
      <c r="C380">
        <v>1</v>
      </c>
      <c r="D380" t="s">
        <v>154</v>
      </c>
      <c r="E380" t="s">
        <v>154</v>
      </c>
      <c r="F380">
        <v>4</v>
      </c>
      <c r="G380" s="97">
        <v>45.273400000000002</v>
      </c>
      <c r="H380" s="98">
        <v>44.575200000000002</v>
      </c>
      <c r="I380" s="98">
        <v>1.3372999999999999</v>
      </c>
      <c r="J380" s="99">
        <v>0.52209676213265532</v>
      </c>
      <c r="K380" s="97">
        <v>40.563299999999998</v>
      </c>
      <c r="L380" s="97">
        <v>48.5871</v>
      </c>
      <c r="M380" t="s">
        <v>493</v>
      </c>
      <c r="N380" t="s">
        <v>495</v>
      </c>
      <c r="P380" s="97">
        <v>1.5663418223586207</v>
      </c>
      <c r="Q380" s="97">
        <v>1.5663418223586207</v>
      </c>
      <c r="R380" s="93"/>
      <c r="S380" t="s">
        <v>494</v>
      </c>
      <c r="T380" t="s">
        <v>873</v>
      </c>
      <c r="U380" t="s">
        <v>877</v>
      </c>
    </row>
    <row r="381" spans="1:21" x14ac:dyDescent="0.25">
      <c r="A381" t="s">
        <v>428</v>
      </c>
      <c r="B381">
        <v>2025</v>
      </c>
      <c r="C381">
        <v>1</v>
      </c>
      <c r="D381" t="s">
        <v>154</v>
      </c>
      <c r="E381" t="s">
        <v>154</v>
      </c>
      <c r="F381">
        <v>5</v>
      </c>
      <c r="G381" s="97">
        <v>45.4803</v>
      </c>
      <c r="H381" s="98">
        <v>44.902900000000002</v>
      </c>
      <c r="I381" s="98">
        <v>1.3471</v>
      </c>
      <c r="J381" s="99">
        <v>0.42862445252764997</v>
      </c>
      <c r="K381" s="97">
        <v>40.861600000000003</v>
      </c>
      <c r="L381" s="97">
        <v>48.944200000000002</v>
      </c>
      <c r="M381" t="s">
        <v>493</v>
      </c>
      <c r="N381" t="s">
        <v>495</v>
      </c>
      <c r="P381" s="97">
        <v>1.2858857668435606</v>
      </c>
      <c r="Q381" s="97">
        <v>1.2858857668435606</v>
      </c>
      <c r="R381" s="93"/>
      <c r="S381" t="s">
        <v>494</v>
      </c>
      <c r="T381" t="s">
        <v>873</v>
      </c>
      <c r="U381" t="s">
        <v>878</v>
      </c>
    </row>
    <row r="382" spans="1:21" x14ac:dyDescent="0.25">
      <c r="A382" t="s">
        <v>428</v>
      </c>
      <c r="B382">
        <v>2025</v>
      </c>
      <c r="C382">
        <v>1</v>
      </c>
      <c r="D382" t="s">
        <v>153</v>
      </c>
      <c r="E382" t="s">
        <v>153</v>
      </c>
      <c r="F382">
        <v>1</v>
      </c>
      <c r="G382" s="97">
        <v>15.679399999999999</v>
      </c>
      <c r="H382" s="98">
        <v>15.5265</v>
      </c>
      <c r="I382" s="98">
        <v>0.46579999999999999</v>
      </c>
      <c r="J382" s="99">
        <v>0.32825246887075771</v>
      </c>
      <c r="K382" s="97">
        <v>14.129099999999999</v>
      </c>
      <c r="L382" s="97">
        <v>16.9239</v>
      </c>
      <c r="M382" t="s">
        <v>493</v>
      </c>
      <c r="N382" t="s">
        <v>495</v>
      </c>
      <c r="P382" s="97">
        <v>0.98476797732907562</v>
      </c>
      <c r="Q382" s="97">
        <v>0.98476797732907562</v>
      </c>
      <c r="R382" s="93"/>
      <c r="S382" t="s">
        <v>494</v>
      </c>
      <c r="T382" t="s">
        <v>873</v>
      </c>
      <c r="U382" t="s">
        <v>879</v>
      </c>
    </row>
    <row r="383" spans="1:21" x14ac:dyDescent="0.25">
      <c r="A383" t="s">
        <v>428</v>
      </c>
      <c r="B383">
        <v>2025</v>
      </c>
      <c r="C383">
        <v>1</v>
      </c>
      <c r="D383" t="s">
        <v>153</v>
      </c>
      <c r="E383" t="s">
        <v>153</v>
      </c>
      <c r="F383">
        <v>2</v>
      </c>
      <c r="G383" s="97">
        <v>15.6126</v>
      </c>
      <c r="H383" s="98">
        <v>15.497199999999999</v>
      </c>
      <c r="I383" s="98">
        <v>0.46489999999999998</v>
      </c>
      <c r="J383" s="99">
        <v>0.24822542482254475</v>
      </c>
      <c r="K383" s="97">
        <v>14.102499999999999</v>
      </c>
      <c r="L383" s="97">
        <v>16.8919</v>
      </c>
      <c r="M383" t="s">
        <v>493</v>
      </c>
      <c r="N383" t="s">
        <v>495</v>
      </c>
      <c r="P383" s="97">
        <v>0.74465064656841917</v>
      </c>
      <c r="Q383" s="97">
        <v>0.74465064656841917</v>
      </c>
      <c r="R383" s="93"/>
      <c r="S383" t="s">
        <v>494</v>
      </c>
      <c r="T383" t="s">
        <v>873</v>
      </c>
      <c r="U383" t="s">
        <v>880</v>
      </c>
    </row>
    <row r="384" spans="1:21" x14ac:dyDescent="0.25">
      <c r="A384" t="s">
        <v>428</v>
      </c>
      <c r="B384">
        <v>2025</v>
      </c>
      <c r="C384">
        <v>1</v>
      </c>
      <c r="D384" t="s">
        <v>153</v>
      </c>
      <c r="E384" t="s">
        <v>153</v>
      </c>
      <c r="F384">
        <v>3</v>
      </c>
      <c r="G384" s="97">
        <v>15.695</v>
      </c>
      <c r="H384" s="98">
        <v>15.6189</v>
      </c>
      <c r="I384" s="98">
        <v>0.46860000000000002</v>
      </c>
      <c r="J384" s="99">
        <v>0.16239863422962073</v>
      </c>
      <c r="K384" s="97">
        <v>14.213100000000001</v>
      </c>
      <c r="L384" s="97">
        <v>17.024699999999999</v>
      </c>
      <c r="M384" t="s">
        <v>493</v>
      </c>
      <c r="N384" t="s">
        <v>495</v>
      </c>
      <c r="P384" s="97">
        <v>0.48723021467581118</v>
      </c>
      <c r="Q384" s="97">
        <v>0.48723021467581118</v>
      </c>
      <c r="R384" s="93"/>
      <c r="S384" t="s">
        <v>494</v>
      </c>
      <c r="T384" t="s">
        <v>873</v>
      </c>
      <c r="U384" t="s">
        <v>881</v>
      </c>
    </row>
    <row r="385" spans="1:21" x14ac:dyDescent="0.25">
      <c r="A385" t="s">
        <v>428</v>
      </c>
      <c r="B385">
        <v>2025</v>
      </c>
      <c r="C385">
        <v>1</v>
      </c>
      <c r="D385" t="s">
        <v>153</v>
      </c>
      <c r="E385" t="s">
        <v>153</v>
      </c>
      <c r="F385">
        <v>4</v>
      </c>
      <c r="G385" s="97">
        <v>15.7712</v>
      </c>
      <c r="H385" s="98">
        <v>15.6587</v>
      </c>
      <c r="I385" s="98">
        <v>0.4698</v>
      </c>
      <c r="J385" s="99">
        <v>0.23946360153256857</v>
      </c>
      <c r="K385" s="97">
        <v>14.2493</v>
      </c>
      <c r="L385" s="97">
        <v>17.068100000000001</v>
      </c>
      <c r="M385" t="s">
        <v>493</v>
      </c>
      <c r="N385" t="s">
        <v>495</v>
      </c>
      <c r="P385" s="97">
        <v>0.71845044607790376</v>
      </c>
      <c r="Q385" s="97">
        <v>0.71845044607790376</v>
      </c>
      <c r="R385" s="93"/>
      <c r="S385" t="s">
        <v>494</v>
      </c>
      <c r="T385" t="s">
        <v>873</v>
      </c>
      <c r="U385" t="s">
        <v>882</v>
      </c>
    </row>
    <row r="386" spans="1:21" x14ac:dyDescent="0.25">
      <c r="A386" t="s">
        <v>428</v>
      </c>
      <c r="B386">
        <v>2025</v>
      </c>
      <c r="C386">
        <v>1</v>
      </c>
      <c r="D386" t="s">
        <v>153</v>
      </c>
      <c r="E386" t="s">
        <v>153</v>
      </c>
      <c r="F386">
        <v>5</v>
      </c>
      <c r="G386" s="97">
        <v>15.734999999999999</v>
      </c>
      <c r="H386" s="98">
        <v>15.642200000000001</v>
      </c>
      <c r="I386" s="98">
        <v>0.46929999999999999</v>
      </c>
      <c r="J386" s="99">
        <v>0.19774131685488741</v>
      </c>
      <c r="K386" s="97">
        <v>14.234299999999999</v>
      </c>
      <c r="L386" s="97">
        <v>17.0501</v>
      </c>
      <c r="M386" t="s">
        <v>493</v>
      </c>
      <c r="N386" t="s">
        <v>495</v>
      </c>
      <c r="P386" s="97">
        <v>0.59326693176150835</v>
      </c>
      <c r="Q386" s="97">
        <v>0.59326693176150835</v>
      </c>
      <c r="R386" s="93"/>
      <c r="S386" t="s">
        <v>494</v>
      </c>
      <c r="T386" t="s">
        <v>873</v>
      </c>
      <c r="U386" t="s">
        <v>883</v>
      </c>
    </row>
    <row r="387" spans="1:21" x14ac:dyDescent="0.25">
      <c r="A387" t="s">
        <v>428</v>
      </c>
      <c r="B387">
        <v>2025</v>
      </c>
      <c r="C387">
        <v>1</v>
      </c>
      <c r="D387" t="s">
        <v>156</v>
      </c>
      <c r="E387" t="s">
        <v>156</v>
      </c>
      <c r="F387">
        <v>1</v>
      </c>
      <c r="G387" s="97">
        <v>30.723700000000001</v>
      </c>
      <c r="H387" s="98">
        <v>30.461600000000001</v>
      </c>
      <c r="I387" s="98">
        <v>0.91379999999999995</v>
      </c>
      <c r="J387" s="99">
        <v>0.28682425038301623</v>
      </c>
      <c r="K387" s="97">
        <v>27.720199999999998</v>
      </c>
      <c r="L387" s="97">
        <v>33.203000000000003</v>
      </c>
      <c r="M387" t="s">
        <v>493</v>
      </c>
      <c r="N387" t="s">
        <v>495</v>
      </c>
      <c r="P387" s="97">
        <v>0.86042755469180943</v>
      </c>
      <c r="Q387" s="97">
        <v>0.86042755469180943</v>
      </c>
      <c r="R387" s="93"/>
      <c r="S387" t="s">
        <v>494</v>
      </c>
      <c r="T387" t="s">
        <v>873</v>
      </c>
      <c r="U387" t="s">
        <v>884</v>
      </c>
    </row>
    <row r="388" spans="1:21" x14ac:dyDescent="0.25">
      <c r="A388" t="s">
        <v>428</v>
      </c>
      <c r="B388">
        <v>2025</v>
      </c>
      <c r="C388">
        <v>1</v>
      </c>
      <c r="D388" t="s">
        <v>156</v>
      </c>
      <c r="E388" t="s">
        <v>156</v>
      </c>
      <c r="F388">
        <v>2</v>
      </c>
      <c r="G388" s="97">
        <v>30.704899999999999</v>
      </c>
      <c r="H388" s="98">
        <v>30.5687</v>
      </c>
      <c r="I388" s="98">
        <v>0.91710000000000003</v>
      </c>
      <c r="J388" s="99">
        <v>0.14851161269218052</v>
      </c>
      <c r="K388" s="97">
        <v>27.817399999999999</v>
      </c>
      <c r="L388" s="97">
        <v>33.32</v>
      </c>
      <c r="M388" t="s">
        <v>493</v>
      </c>
      <c r="N388" t="s">
        <v>495</v>
      </c>
      <c r="P388" s="97">
        <v>0.44555378540794588</v>
      </c>
      <c r="Q388" s="97">
        <v>0.44555378540794588</v>
      </c>
      <c r="R388" s="93"/>
      <c r="S388" t="s">
        <v>494</v>
      </c>
      <c r="T388" t="s">
        <v>873</v>
      </c>
      <c r="U388" t="s">
        <v>885</v>
      </c>
    </row>
    <row r="389" spans="1:21" x14ac:dyDescent="0.25">
      <c r="A389" t="s">
        <v>428</v>
      </c>
      <c r="B389">
        <v>2025</v>
      </c>
      <c r="C389">
        <v>1</v>
      </c>
      <c r="D389" t="s">
        <v>156</v>
      </c>
      <c r="E389" t="s">
        <v>156</v>
      </c>
      <c r="F389">
        <v>3</v>
      </c>
      <c r="G389" s="97">
        <v>30.499700000000001</v>
      </c>
      <c r="H389" s="98">
        <v>30.173100000000002</v>
      </c>
      <c r="I389" s="98">
        <v>0.9052</v>
      </c>
      <c r="J389" s="99">
        <v>0.36080424215642853</v>
      </c>
      <c r="K389" s="97">
        <v>27.4575</v>
      </c>
      <c r="L389" s="97">
        <v>32.8887</v>
      </c>
      <c r="M389" t="s">
        <v>493</v>
      </c>
      <c r="N389" t="s">
        <v>495</v>
      </c>
      <c r="P389" s="97">
        <v>1.0824210969373351</v>
      </c>
      <c r="Q389" s="97">
        <v>1.0824210969373351</v>
      </c>
      <c r="R389" s="93"/>
      <c r="S389" t="s">
        <v>494</v>
      </c>
      <c r="T389" t="s">
        <v>873</v>
      </c>
      <c r="U389" t="s">
        <v>886</v>
      </c>
    </row>
    <row r="390" spans="1:21" x14ac:dyDescent="0.25">
      <c r="A390" t="s">
        <v>428</v>
      </c>
      <c r="B390">
        <v>2025</v>
      </c>
      <c r="C390">
        <v>1</v>
      </c>
      <c r="D390" t="s">
        <v>156</v>
      </c>
      <c r="E390" t="s">
        <v>156</v>
      </c>
      <c r="F390">
        <v>4</v>
      </c>
      <c r="G390" s="97">
        <v>30.941400000000002</v>
      </c>
      <c r="H390" s="98">
        <v>30.623100000000001</v>
      </c>
      <c r="I390" s="98">
        <v>0.91869999999999996</v>
      </c>
      <c r="J390" s="99">
        <v>0.34646783498421757</v>
      </c>
      <c r="K390" s="97">
        <v>27.867000000000001</v>
      </c>
      <c r="L390" s="97">
        <v>33.379199999999997</v>
      </c>
      <c r="M390" t="s">
        <v>493</v>
      </c>
      <c r="N390" t="s">
        <v>495</v>
      </c>
      <c r="P390" s="97">
        <v>1.0394114247088007</v>
      </c>
      <c r="Q390" s="97">
        <v>1.0394114247088007</v>
      </c>
      <c r="R390" s="93"/>
      <c r="S390" t="s">
        <v>494</v>
      </c>
      <c r="T390" t="s">
        <v>873</v>
      </c>
      <c r="U390" t="s">
        <v>887</v>
      </c>
    </row>
    <row r="391" spans="1:21" x14ac:dyDescent="0.25">
      <c r="A391" t="s">
        <v>428</v>
      </c>
      <c r="B391">
        <v>2025</v>
      </c>
      <c r="C391">
        <v>1</v>
      </c>
      <c r="D391" t="s">
        <v>156</v>
      </c>
      <c r="E391" t="s">
        <v>156</v>
      </c>
      <c r="F391">
        <v>5</v>
      </c>
      <c r="G391" s="97">
        <v>31.165600000000001</v>
      </c>
      <c r="H391" s="98">
        <v>31.040299999999998</v>
      </c>
      <c r="I391" s="98">
        <v>0.93120000000000003</v>
      </c>
      <c r="J391" s="99">
        <v>0.13455756013746009</v>
      </c>
      <c r="K391" s="97">
        <v>28.246700000000001</v>
      </c>
      <c r="L391" s="97">
        <v>33.8339</v>
      </c>
      <c r="M391" t="s">
        <v>493</v>
      </c>
      <c r="N391" t="s">
        <v>495</v>
      </c>
      <c r="P391" s="97">
        <v>0.4036687789744392</v>
      </c>
      <c r="Q391" s="97">
        <v>0.4036687789744392</v>
      </c>
      <c r="R391" s="93"/>
      <c r="S391" t="s">
        <v>494</v>
      </c>
      <c r="T391" t="s">
        <v>873</v>
      </c>
      <c r="U391" t="s">
        <v>888</v>
      </c>
    </row>
    <row r="392" spans="1:21" x14ac:dyDescent="0.25">
      <c r="A392" t="s">
        <v>428</v>
      </c>
      <c r="B392">
        <v>2025</v>
      </c>
      <c r="C392">
        <v>1</v>
      </c>
      <c r="D392" t="s">
        <v>155</v>
      </c>
      <c r="E392" t="s">
        <v>155</v>
      </c>
      <c r="F392">
        <v>1</v>
      </c>
      <c r="G392" s="97">
        <v>88.894999999999996</v>
      </c>
      <c r="H392" s="98">
        <v>88.188199999999995</v>
      </c>
      <c r="I392" s="98">
        <v>2.6456</v>
      </c>
      <c r="J392" s="99">
        <v>0.26716056849108</v>
      </c>
      <c r="K392" s="97">
        <v>80.251400000000004</v>
      </c>
      <c r="L392" s="97">
        <v>96.125</v>
      </c>
      <c r="M392" t="s">
        <v>493</v>
      </c>
      <c r="N392" t="s">
        <v>495</v>
      </c>
      <c r="P392" s="97">
        <v>0.80146777006447711</v>
      </c>
      <c r="Q392" s="97">
        <v>0.80146777006447711</v>
      </c>
      <c r="R392" s="93"/>
      <c r="S392" t="s">
        <v>494</v>
      </c>
      <c r="T392" t="s">
        <v>873</v>
      </c>
      <c r="U392" t="s">
        <v>889</v>
      </c>
    </row>
    <row r="393" spans="1:21" x14ac:dyDescent="0.25">
      <c r="A393" t="s">
        <v>428</v>
      </c>
      <c r="B393">
        <v>2025</v>
      </c>
      <c r="C393">
        <v>1</v>
      </c>
      <c r="D393" t="s">
        <v>155</v>
      </c>
      <c r="E393" t="s">
        <v>155</v>
      </c>
      <c r="F393">
        <v>2</v>
      </c>
      <c r="G393" s="97">
        <v>88.330600000000004</v>
      </c>
      <c r="H393" s="98">
        <v>87.428299999999993</v>
      </c>
      <c r="I393" s="98">
        <v>2.6227999999999998</v>
      </c>
      <c r="J393" s="99">
        <v>0.34402165624523834</v>
      </c>
      <c r="K393" s="97">
        <v>79.559899999999999</v>
      </c>
      <c r="L393" s="97">
        <v>95.296700000000001</v>
      </c>
      <c r="M393" t="s">
        <v>493</v>
      </c>
      <c r="N393" t="s">
        <v>495</v>
      </c>
      <c r="P393" s="97">
        <v>1.0320456877235529</v>
      </c>
      <c r="Q393" s="97">
        <v>1.0320456877235529</v>
      </c>
      <c r="R393" s="93"/>
      <c r="S393" t="s">
        <v>494</v>
      </c>
      <c r="T393" t="s">
        <v>873</v>
      </c>
      <c r="U393" t="s">
        <v>890</v>
      </c>
    </row>
    <row r="394" spans="1:21" x14ac:dyDescent="0.25">
      <c r="A394" t="s">
        <v>428</v>
      </c>
      <c r="B394">
        <v>2025</v>
      </c>
      <c r="C394">
        <v>1</v>
      </c>
      <c r="D394" t="s">
        <v>155</v>
      </c>
      <c r="E394" t="s">
        <v>155</v>
      </c>
      <c r="F394">
        <v>3</v>
      </c>
      <c r="G394" s="97">
        <v>89.349400000000003</v>
      </c>
      <c r="H394" s="98">
        <v>87.833799999999997</v>
      </c>
      <c r="I394" s="98">
        <v>2.6349999999999998</v>
      </c>
      <c r="J394" s="99">
        <v>0.57518026565465141</v>
      </c>
      <c r="K394" s="97">
        <v>79.928799999999995</v>
      </c>
      <c r="L394" s="97">
        <v>95.738799999999998</v>
      </c>
      <c r="M394" t="s">
        <v>493</v>
      </c>
      <c r="N394" t="s">
        <v>495</v>
      </c>
      <c r="P394" s="97">
        <v>1.7255316290539706</v>
      </c>
      <c r="Q394" s="97">
        <v>1.7255316290539706</v>
      </c>
      <c r="R394" s="93"/>
      <c r="S394" t="s">
        <v>494</v>
      </c>
      <c r="T394" t="s">
        <v>873</v>
      </c>
      <c r="U394" t="s">
        <v>891</v>
      </c>
    </row>
    <row r="395" spans="1:21" x14ac:dyDescent="0.25">
      <c r="A395" t="s">
        <v>428</v>
      </c>
      <c r="B395">
        <v>2025</v>
      </c>
      <c r="C395">
        <v>1</v>
      </c>
      <c r="D395" t="s">
        <v>155</v>
      </c>
      <c r="E395" t="s">
        <v>155</v>
      </c>
      <c r="F395">
        <v>4</v>
      </c>
      <c r="G395" s="97">
        <v>89.123900000000006</v>
      </c>
      <c r="H395" s="98">
        <v>87.684899999999999</v>
      </c>
      <c r="I395" s="98">
        <v>2.6305000000000001</v>
      </c>
      <c r="J395" s="99">
        <v>0.54704428815814754</v>
      </c>
      <c r="K395" s="97">
        <v>79.793400000000005</v>
      </c>
      <c r="L395" s="97">
        <v>95.576400000000007</v>
      </c>
      <c r="M395" t="s">
        <v>493</v>
      </c>
      <c r="N395" t="s">
        <v>495</v>
      </c>
      <c r="P395" s="97">
        <v>1.6411035423431026</v>
      </c>
      <c r="Q395" s="97">
        <v>1.6411035423431026</v>
      </c>
      <c r="R395" s="93"/>
      <c r="S395" t="s">
        <v>494</v>
      </c>
      <c r="T395" t="s">
        <v>873</v>
      </c>
      <c r="U395" t="s">
        <v>892</v>
      </c>
    </row>
    <row r="396" spans="1:21" x14ac:dyDescent="0.25">
      <c r="A396" t="s">
        <v>428</v>
      </c>
      <c r="B396">
        <v>2025</v>
      </c>
      <c r="C396">
        <v>1</v>
      </c>
      <c r="D396" t="s">
        <v>155</v>
      </c>
      <c r="E396" t="s">
        <v>155</v>
      </c>
      <c r="F396">
        <v>5</v>
      </c>
      <c r="G396" s="97">
        <v>88.482299999999995</v>
      </c>
      <c r="H396" s="98">
        <v>87.297399999999996</v>
      </c>
      <c r="I396" s="98">
        <v>2.6189</v>
      </c>
      <c r="J396" s="99">
        <v>0.45244186490511246</v>
      </c>
      <c r="K396" s="97">
        <v>79.440700000000007</v>
      </c>
      <c r="L396" s="97">
        <v>95.1541</v>
      </c>
      <c r="M396" t="s">
        <v>493</v>
      </c>
      <c r="N396" t="s">
        <v>495</v>
      </c>
      <c r="P396" s="97">
        <v>1.3573141926334564</v>
      </c>
      <c r="Q396" s="97">
        <v>1.3573141926334564</v>
      </c>
      <c r="R396" s="93"/>
      <c r="S396" t="s">
        <v>494</v>
      </c>
      <c r="T396" t="s">
        <v>873</v>
      </c>
      <c r="U396" t="s">
        <v>893</v>
      </c>
    </row>
    <row r="397" spans="1:21" x14ac:dyDescent="0.25">
      <c r="A397" t="s">
        <v>428</v>
      </c>
      <c r="B397">
        <v>2025</v>
      </c>
      <c r="C397">
        <v>1</v>
      </c>
      <c r="D397" t="s">
        <v>151</v>
      </c>
      <c r="E397" t="s">
        <v>151</v>
      </c>
      <c r="F397">
        <v>1</v>
      </c>
      <c r="G397" s="97">
        <v>5.2108999999999996</v>
      </c>
      <c r="H397" s="98">
        <v>5.1687000000000003</v>
      </c>
      <c r="I397" s="98">
        <v>0.15509999999999999</v>
      </c>
      <c r="J397" s="99">
        <v>0.27208252740167216</v>
      </c>
      <c r="K397" s="97">
        <v>4.7034000000000002</v>
      </c>
      <c r="L397" s="97">
        <v>5.6340000000000003</v>
      </c>
      <c r="M397" t="s">
        <v>493</v>
      </c>
      <c r="N397" t="s">
        <v>495</v>
      </c>
      <c r="P397" s="97">
        <v>0.81645287983437509</v>
      </c>
      <c r="Q397" s="97">
        <v>0.81645287983437509</v>
      </c>
      <c r="R397" s="93"/>
      <c r="S397" t="s">
        <v>494</v>
      </c>
      <c r="T397" t="s">
        <v>873</v>
      </c>
      <c r="U397" t="s">
        <v>894</v>
      </c>
    </row>
    <row r="398" spans="1:21" x14ac:dyDescent="0.25">
      <c r="A398" t="s">
        <v>428</v>
      </c>
      <c r="B398">
        <v>2025</v>
      </c>
      <c r="C398">
        <v>1</v>
      </c>
      <c r="D398" t="s">
        <v>151</v>
      </c>
      <c r="E398" t="s">
        <v>151</v>
      </c>
      <c r="F398">
        <v>2</v>
      </c>
      <c r="G398" s="97">
        <v>5.1375000000000002</v>
      </c>
      <c r="H398" s="98">
        <v>5.0846999999999998</v>
      </c>
      <c r="I398" s="98">
        <v>0.1525</v>
      </c>
      <c r="J398" s="99">
        <v>0.34622950819672393</v>
      </c>
      <c r="K398" s="97">
        <v>4.6272000000000002</v>
      </c>
      <c r="L398" s="97">
        <v>5.5422000000000002</v>
      </c>
      <c r="M398" t="s">
        <v>493</v>
      </c>
      <c r="N398" t="s">
        <v>495</v>
      </c>
      <c r="P398" s="97">
        <v>1.038409345684119</v>
      </c>
      <c r="Q398" s="97">
        <v>1.038409345684119</v>
      </c>
      <c r="R398" s="93"/>
      <c r="S398" t="s">
        <v>494</v>
      </c>
      <c r="T398" t="s">
        <v>873</v>
      </c>
      <c r="U398" t="s">
        <v>895</v>
      </c>
    </row>
    <row r="399" spans="1:21" x14ac:dyDescent="0.25">
      <c r="A399" t="s">
        <v>428</v>
      </c>
      <c r="B399">
        <v>2025</v>
      </c>
      <c r="C399">
        <v>1</v>
      </c>
      <c r="D399" t="s">
        <v>151</v>
      </c>
      <c r="E399" t="s">
        <v>151</v>
      </c>
      <c r="F399">
        <v>3</v>
      </c>
      <c r="G399" s="97">
        <v>5.2004000000000001</v>
      </c>
      <c r="H399" s="98">
        <v>5.1595000000000004</v>
      </c>
      <c r="I399" s="98">
        <v>0.15479999999999999</v>
      </c>
      <c r="J399" s="99">
        <v>0.26421188630490772</v>
      </c>
      <c r="K399" s="97">
        <v>4.6951000000000001</v>
      </c>
      <c r="L399" s="97">
        <v>5.6238999999999999</v>
      </c>
      <c r="M399" t="s">
        <v>493</v>
      </c>
      <c r="N399" t="s">
        <v>495</v>
      </c>
      <c r="P399" s="97">
        <v>0.79271247213876761</v>
      </c>
      <c r="Q399" s="97">
        <v>0.79271247213876761</v>
      </c>
      <c r="R399" s="93"/>
      <c r="S399" t="s">
        <v>494</v>
      </c>
      <c r="T399" t="s">
        <v>873</v>
      </c>
      <c r="U399" t="s">
        <v>896</v>
      </c>
    </row>
    <row r="400" spans="1:21" x14ac:dyDescent="0.25">
      <c r="A400" t="s">
        <v>428</v>
      </c>
      <c r="B400">
        <v>2025</v>
      </c>
      <c r="C400">
        <v>1</v>
      </c>
      <c r="D400" t="s">
        <v>151</v>
      </c>
      <c r="E400" t="s">
        <v>151</v>
      </c>
      <c r="F400">
        <v>4</v>
      </c>
      <c r="G400" s="97">
        <v>5.2164000000000001</v>
      </c>
      <c r="H400" s="98">
        <v>5.1506999999999996</v>
      </c>
      <c r="I400" s="98">
        <v>0.1545</v>
      </c>
      <c r="J400" s="99">
        <v>0.42524271844660544</v>
      </c>
      <c r="K400" s="97">
        <v>4.6871999999999998</v>
      </c>
      <c r="L400" s="97">
        <v>5.6142000000000003</v>
      </c>
      <c r="M400" t="s">
        <v>493</v>
      </c>
      <c r="N400" t="s">
        <v>495</v>
      </c>
      <c r="P400" s="97">
        <v>1.2755547789620933</v>
      </c>
      <c r="Q400" s="97">
        <v>1.2755547789620933</v>
      </c>
      <c r="R400" s="93"/>
      <c r="S400" t="s">
        <v>494</v>
      </c>
      <c r="T400" t="s">
        <v>873</v>
      </c>
      <c r="U400" t="s">
        <v>897</v>
      </c>
    </row>
    <row r="401" spans="1:21" x14ac:dyDescent="0.25">
      <c r="A401" t="s">
        <v>428</v>
      </c>
      <c r="B401">
        <v>2025</v>
      </c>
      <c r="C401">
        <v>1</v>
      </c>
      <c r="D401" t="s">
        <v>151</v>
      </c>
      <c r="E401" t="s">
        <v>151</v>
      </c>
      <c r="F401">
        <v>5</v>
      </c>
      <c r="G401" s="97">
        <v>5.1432000000000002</v>
      </c>
      <c r="H401" s="98">
        <v>5.1121999999999996</v>
      </c>
      <c r="I401" s="98">
        <v>0.15340000000000001</v>
      </c>
      <c r="J401" s="99">
        <v>0.20208604954368045</v>
      </c>
      <c r="K401" s="97">
        <v>4.6520000000000001</v>
      </c>
      <c r="L401" s="97">
        <v>5.5724</v>
      </c>
      <c r="M401" t="s">
        <v>493</v>
      </c>
      <c r="N401" t="s">
        <v>495</v>
      </c>
      <c r="P401" s="97">
        <v>0.60639255115215729</v>
      </c>
      <c r="Q401" s="97">
        <v>0.60639255115215729</v>
      </c>
      <c r="R401" s="93"/>
      <c r="S401" t="s">
        <v>494</v>
      </c>
      <c r="T401" t="s">
        <v>873</v>
      </c>
      <c r="U401" t="s">
        <v>898</v>
      </c>
    </row>
    <row r="402" spans="1:21" x14ac:dyDescent="0.25">
      <c r="A402" t="s">
        <v>428</v>
      </c>
      <c r="B402">
        <v>2025</v>
      </c>
      <c r="C402">
        <v>1</v>
      </c>
      <c r="D402" t="s">
        <v>148</v>
      </c>
      <c r="E402" t="s">
        <v>148</v>
      </c>
      <c r="F402">
        <v>1</v>
      </c>
      <c r="G402" s="97">
        <v>16.810099999999998</v>
      </c>
      <c r="H402" s="98">
        <v>16.529399999999999</v>
      </c>
      <c r="I402" s="98">
        <v>0.49590000000000001</v>
      </c>
      <c r="J402" s="99">
        <v>0.56604154063319112</v>
      </c>
      <c r="K402" s="97">
        <v>15.041700000000001</v>
      </c>
      <c r="L402" s="97">
        <v>18.017099999999999</v>
      </c>
      <c r="M402" t="s">
        <v>493</v>
      </c>
      <c r="N402" t="s">
        <v>495</v>
      </c>
      <c r="P402" s="97">
        <v>1.698186262054276</v>
      </c>
      <c r="Q402" s="97">
        <v>1.698186262054276</v>
      </c>
      <c r="R402" s="93"/>
      <c r="S402" t="s">
        <v>494</v>
      </c>
      <c r="T402" t="s">
        <v>873</v>
      </c>
      <c r="U402" t="s">
        <v>899</v>
      </c>
    </row>
    <row r="403" spans="1:21" x14ac:dyDescent="0.25">
      <c r="A403" t="s">
        <v>428</v>
      </c>
      <c r="B403">
        <v>2025</v>
      </c>
      <c r="C403">
        <v>1</v>
      </c>
      <c r="D403" t="s">
        <v>148</v>
      </c>
      <c r="E403" t="s">
        <v>148</v>
      </c>
      <c r="F403">
        <v>2</v>
      </c>
      <c r="G403" s="97">
        <v>16.872599999999998</v>
      </c>
      <c r="H403" s="98">
        <v>16.726199999999999</v>
      </c>
      <c r="I403" s="98">
        <v>0.50180000000000002</v>
      </c>
      <c r="J403" s="99">
        <v>0.29174970107612563</v>
      </c>
      <c r="K403" s="97">
        <v>15.220800000000001</v>
      </c>
      <c r="L403" s="97">
        <v>18.2316</v>
      </c>
      <c r="M403" t="s">
        <v>493</v>
      </c>
      <c r="N403" t="s">
        <v>495</v>
      </c>
      <c r="P403" s="97">
        <v>0.8752735229759292</v>
      </c>
      <c r="Q403" s="97">
        <v>0.8752735229759292</v>
      </c>
      <c r="R403" s="93"/>
      <c r="S403" t="s">
        <v>494</v>
      </c>
      <c r="T403" t="s">
        <v>873</v>
      </c>
      <c r="U403" t="s">
        <v>900</v>
      </c>
    </row>
    <row r="404" spans="1:21" x14ac:dyDescent="0.25">
      <c r="A404" t="s">
        <v>428</v>
      </c>
      <c r="B404">
        <v>2025</v>
      </c>
      <c r="C404">
        <v>1</v>
      </c>
      <c r="D404" t="s">
        <v>148</v>
      </c>
      <c r="E404" t="s">
        <v>148</v>
      </c>
      <c r="F404">
        <v>3</v>
      </c>
      <c r="G404" s="97">
        <v>16.617599999999999</v>
      </c>
      <c r="H404" s="98">
        <v>16.474599999999999</v>
      </c>
      <c r="I404" s="98">
        <v>0.49419999999999997</v>
      </c>
      <c r="J404" s="99">
        <v>0.28935653581546072</v>
      </c>
      <c r="K404" s="97">
        <v>14.992000000000001</v>
      </c>
      <c r="L404" s="97">
        <v>17.9572</v>
      </c>
      <c r="M404" t="s">
        <v>493</v>
      </c>
      <c r="N404" t="s">
        <v>495</v>
      </c>
      <c r="P404" s="97">
        <v>0.86800286501645374</v>
      </c>
      <c r="Q404" s="97">
        <v>0.86800286501645374</v>
      </c>
      <c r="R404" s="93"/>
      <c r="S404" t="s">
        <v>494</v>
      </c>
      <c r="T404" t="s">
        <v>873</v>
      </c>
      <c r="U404" t="s">
        <v>901</v>
      </c>
    </row>
    <row r="405" spans="1:21" x14ac:dyDescent="0.25">
      <c r="A405" t="s">
        <v>428</v>
      </c>
      <c r="B405">
        <v>2025</v>
      </c>
      <c r="C405">
        <v>1</v>
      </c>
      <c r="D405" t="s">
        <v>148</v>
      </c>
      <c r="E405" t="s">
        <v>148</v>
      </c>
      <c r="F405">
        <v>4</v>
      </c>
      <c r="G405" s="97">
        <v>16.796600000000002</v>
      </c>
      <c r="H405" s="98">
        <v>16.617899999999999</v>
      </c>
      <c r="I405" s="98">
        <v>0.4985</v>
      </c>
      <c r="J405" s="99">
        <v>0.35847542627884199</v>
      </c>
      <c r="K405" s="97">
        <v>15.122400000000001</v>
      </c>
      <c r="L405" s="97">
        <v>18.113399999999999</v>
      </c>
      <c r="M405" t="s">
        <v>493</v>
      </c>
      <c r="N405" t="s">
        <v>495</v>
      </c>
      <c r="P405" s="97">
        <v>1.0753464637529577</v>
      </c>
      <c r="Q405" s="97">
        <v>1.0753464637529577</v>
      </c>
      <c r="R405" s="93"/>
      <c r="S405" t="s">
        <v>494</v>
      </c>
      <c r="T405" t="s">
        <v>873</v>
      </c>
      <c r="U405" t="s">
        <v>902</v>
      </c>
    </row>
    <row r="406" spans="1:21" x14ac:dyDescent="0.25">
      <c r="A406" t="s">
        <v>428</v>
      </c>
      <c r="B406">
        <v>2025</v>
      </c>
      <c r="C406">
        <v>1</v>
      </c>
      <c r="D406" t="s">
        <v>148</v>
      </c>
      <c r="E406" t="s">
        <v>148</v>
      </c>
      <c r="F406">
        <v>5</v>
      </c>
      <c r="G406" s="97">
        <v>16.695</v>
      </c>
      <c r="H406" s="98">
        <v>16.647200000000002</v>
      </c>
      <c r="I406" s="98">
        <v>0.49940000000000001</v>
      </c>
      <c r="J406" s="99">
        <v>9.5714857829392735E-2</v>
      </c>
      <c r="K406" s="97">
        <v>15.148999999999999</v>
      </c>
      <c r="L406" s="97">
        <v>18.145399999999999</v>
      </c>
      <c r="M406" t="s">
        <v>493</v>
      </c>
      <c r="N406" t="s">
        <v>495</v>
      </c>
      <c r="P406" s="97">
        <v>0.287135374116961</v>
      </c>
      <c r="Q406" s="97">
        <v>0.287135374116961</v>
      </c>
      <c r="R406" s="93"/>
      <c r="S406" t="s">
        <v>494</v>
      </c>
      <c r="T406" t="s">
        <v>873</v>
      </c>
      <c r="U406" t="s">
        <v>903</v>
      </c>
    </row>
    <row r="407" spans="1:21" x14ac:dyDescent="0.25">
      <c r="A407" t="s">
        <v>428</v>
      </c>
      <c r="B407">
        <v>2025</v>
      </c>
      <c r="C407">
        <v>2</v>
      </c>
      <c r="D407" t="s">
        <v>154</v>
      </c>
      <c r="E407" t="s">
        <v>154</v>
      </c>
      <c r="F407">
        <v>1</v>
      </c>
      <c r="G407" s="97">
        <v>45.301299999999998</v>
      </c>
      <c r="H407" s="98">
        <v>44.580500000000001</v>
      </c>
      <c r="I407" s="98">
        <v>1.3373999999999999</v>
      </c>
      <c r="J407" s="99">
        <v>0.53895618363989606</v>
      </c>
      <c r="K407" s="97">
        <v>40.568300000000001</v>
      </c>
      <c r="L407" s="97">
        <v>48.592700000000001</v>
      </c>
      <c r="M407" t="s">
        <v>493</v>
      </c>
      <c r="N407" t="s">
        <v>495</v>
      </c>
      <c r="P407" s="97">
        <v>1.6168504166619868</v>
      </c>
      <c r="Q407" s="97">
        <v>1.6168504166619868</v>
      </c>
      <c r="R407" s="93"/>
      <c r="S407" t="s">
        <v>494</v>
      </c>
      <c r="T407" t="s">
        <v>873</v>
      </c>
      <c r="U407" t="s">
        <v>904</v>
      </c>
    </row>
    <row r="408" spans="1:21" x14ac:dyDescent="0.25">
      <c r="A408" t="s">
        <v>428</v>
      </c>
      <c r="B408">
        <v>2025</v>
      </c>
      <c r="C408">
        <v>2</v>
      </c>
      <c r="D408" t="s">
        <v>154</v>
      </c>
      <c r="E408" t="s">
        <v>154</v>
      </c>
      <c r="F408">
        <v>2</v>
      </c>
      <c r="G408" s="97">
        <v>45.655799999999999</v>
      </c>
      <c r="H408" s="98">
        <v>45.0486</v>
      </c>
      <c r="I408" s="98">
        <v>1.3514999999999999</v>
      </c>
      <c r="J408" s="99">
        <v>0.44927857935626997</v>
      </c>
      <c r="K408" s="97">
        <v>40.994100000000003</v>
      </c>
      <c r="L408" s="97">
        <v>49.103099999999998</v>
      </c>
      <c r="M408" t="s">
        <v>493</v>
      </c>
      <c r="N408" t="s">
        <v>495</v>
      </c>
      <c r="P408" s="97">
        <v>1.3478776254977931</v>
      </c>
      <c r="Q408" s="97">
        <v>1.3478776254977931</v>
      </c>
      <c r="R408" s="93"/>
      <c r="S408" t="s">
        <v>494</v>
      </c>
      <c r="T408" t="s">
        <v>873</v>
      </c>
      <c r="U408" t="s">
        <v>905</v>
      </c>
    </row>
    <row r="409" spans="1:21" x14ac:dyDescent="0.25">
      <c r="A409" t="s">
        <v>428</v>
      </c>
      <c r="B409">
        <v>2025</v>
      </c>
      <c r="C409">
        <v>2</v>
      </c>
      <c r="D409" t="s">
        <v>154</v>
      </c>
      <c r="E409" t="s">
        <v>154</v>
      </c>
      <c r="F409">
        <v>3</v>
      </c>
      <c r="G409" s="97">
        <v>45.115699999999997</v>
      </c>
      <c r="H409" s="98">
        <v>44.8108</v>
      </c>
      <c r="I409" s="98">
        <v>1.3443000000000001</v>
      </c>
      <c r="J409" s="99">
        <v>0.22680949192888222</v>
      </c>
      <c r="K409" s="97">
        <v>40.777900000000002</v>
      </c>
      <c r="L409" s="97">
        <v>48.843699999999998</v>
      </c>
      <c r="M409" t="s">
        <v>493</v>
      </c>
      <c r="N409" t="s">
        <v>495</v>
      </c>
      <c r="P409" s="97">
        <v>0.68041632820658504</v>
      </c>
      <c r="Q409" s="97">
        <v>0.68041632820658504</v>
      </c>
      <c r="R409" s="93"/>
      <c r="S409" t="s">
        <v>494</v>
      </c>
      <c r="T409" t="s">
        <v>873</v>
      </c>
      <c r="U409" t="s">
        <v>906</v>
      </c>
    </row>
    <row r="410" spans="1:21" x14ac:dyDescent="0.25">
      <c r="A410" t="s">
        <v>428</v>
      </c>
      <c r="B410">
        <v>2025</v>
      </c>
      <c r="C410">
        <v>2</v>
      </c>
      <c r="D410" t="s">
        <v>154</v>
      </c>
      <c r="E410" t="s">
        <v>154</v>
      </c>
      <c r="F410">
        <v>4</v>
      </c>
      <c r="G410" s="97">
        <v>45.619599999999998</v>
      </c>
      <c r="H410" s="98">
        <v>44.692</v>
      </c>
      <c r="I410" s="98">
        <v>1.3408</v>
      </c>
      <c r="J410" s="99">
        <v>0.69182577565632319</v>
      </c>
      <c r="K410" s="97">
        <v>40.669600000000003</v>
      </c>
      <c r="L410" s="97">
        <v>48.714399999999998</v>
      </c>
      <c r="M410" t="s">
        <v>493</v>
      </c>
      <c r="N410" t="s">
        <v>495</v>
      </c>
      <c r="P410" s="97">
        <v>2.0755392463975615</v>
      </c>
      <c r="Q410" s="97">
        <v>2.0755392463975615</v>
      </c>
      <c r="R410" s="93"/>
      <c r="S410" t="s">
        <v>494</v>
      </c>
      <c r="T410" t="s">
        <v>873</v>
      </c>
      <c r="U410" t="s">
        <v>907</v>
      </c>
    </row>
    <row r="411" spans="1:21" x14ac:dyDescent="0.25">
      <c r="A411" t="s">
        <v>428</v>
      </c>
      <c r="B411">
        <v>2025</v>
      </c>
      <c r="C411">
        <v>2</v>
      </c>
      <c r="D411" t="s">
        <v>154</v>
      </c>
      <c r="E411" t="s">
        <v>154</v>
      </c>
      <c r="F411">
        <v>5</v>
      </c>
      <c r="G411" s="97">
        <v>45.091000000000001</v>
      </c>
      <c r="H411" s="98">
        <v>44.824800000000003</v>
      </c>
      <c r="I411" s="98">
        <v>1.3447</v>
      </c>
      <c r="J411" s="99">
        <v>0.19796237078902193</v>
      </c>
      <c r="K411" s="97">
        <v>40.790700000000001</v>
      </c>
      <c r="L411" s="97">
        <v>48.858899999999998</v>
      </c>
      <c r="M411" t="s">
        <v>493</v>
      </c>
      <c r="N411" t="s">
        <v>495</v>
      </c>
      <c r="P411" s="97">
        <v>0.59386768039120696</v>
      </c>
      <c r="Q411" s="97">
        <v>0.59386768039120696</v>
      </c>
      <c r="R411" s="93"/>
      <c r="S411" t="s">
        <v>494</v>
      </c>
      <c r="T411" t="s">
        <v>873</v>
      </c>
      <c r="U411" t="s">
        <v>908</v>
      </c>
    </row>
    <row r="412" spans="1:21" x14ac:dyDescent="0.25">
      <c r="A412" t="s">
        <v>428</v>
      </c>
      <c r="B412">
        <v>2025</v>
      </c>
      <c r="C412">
        <v>2</v>
      </c>
      <c r="D412" t="s">
        <v>153</v>
      </c>
      <c r="E412" t="s">
        <v>153</v>
      </c>
      <c r="F412">
        <v>1</v>
      </c>
      <c r="G412" s="97">
        <v>15.8812</v>
      </c>
      <c r="H412" s="98">
        <v>15.7346</v>
      </c>
      <c r="I412" s="98">
        <v>0.47199999999999998</v>
      </c>
      <c r="J412" s="99">
        <v>0.31059322033898179</v>
      </c>
      <c r="K412" s="97">
        <v>14.3186</v>
      </c>
      <c r="L412" s="97">
        <v>17.150600000000001</v>
      </c>
      <c r="M412" t="s">
        <v>493</v>
      </c>
      <c r="N412" t="s">
        <v>495</v>
      </c>
      <c r="P412" s="97">
        <v>0.93170465089674592</v>
      </c>
      <c r="Q412" s="97">
        <v>0.93170465089674592</v>
      </c>
      <c r="R412" s="93"/>
      <c r="S412" t="s">
        <v>494</v>
      </c>
      <c r="T412" t="s">
        <v>873</v>
      </c>
      <c r="U412" t="s">
        <v>909</v>
      </c>
    </row>
    <row r="413" spans="1:21" x14ac:dyDescent="0.25">
      <c r="A413" t="s">
        <v>428</v>
      </c>
      <c r="B413">
        <v>2025</v>
      </c>
      <c r="C413">
        <v>2</v>
      </c>
      <c r="D413" t="s">
        <v>153</v>
      </c>
      <c r="E413" t="s">
        <v>153</v>
      </c>
      <c r="F413">
        <v>2</v>
      </c>
      <c r="G413" s="97">
        <v>15.6838</v>
      </c>
      <c r="H413" s="98">
        <v>15.537800000000001</v>
      </c>
      <c r="I413" s="98">
        <v>0.46610000000000001</v>
      </c>
      <c r="J413" s="99">
        <v>0.31323750268182582</v>
      </c>
      <c r="K413" s="97">
        <v>14.1395</v>
      </c>
      <c r="L413" s="97">
        <v>16.9361</v>
      </c>
      <c r="M413" t="s">
        <v>493</v>
      </c>
      <c r="N413" t="s">
        <v>495</v>
      </c>
      <c r="P413" s="97">
        <v>0.9396439650400894</v>
      </c>
      <c r="Q413" s="97">
        <v>0.9396439650400894</v>
      </c>
      <c r="R413" s="93"/>
      <c r="S413" t="s">
        <v>494</v>
      </c>
      <c r="T413" t="s">
        <v>873</v>
      </c>
      <c r="U413" t="s">
        <v>910</v>
      </c>
    </row>
    <row r="414" spans="1:21" x14ac:dyDescent="0.25">
      <c r="A414" t="s">
        <v>428</v>
      </c>
      <c r="B414">
        <v>2025</v>
      </c>
      <c r="C414">
        <v>2</v>
      </c>
      <c r="D414" t="s">
        <v>153</v>
      </c>
      <c r="E414" t="s">
        <v>153</v>
      </c>
      <c r="F414">
        <v>3</v>
      </c>
      <c r="G414" s="97">
        <v>15.964499999999999</v>
      </c>
      <c r="H414" s="98">
        <v>15.7616</v>
      </c>
      <c r="I414" s="98">
        <v>0.4728</v>
      </c>
      <c r="J414" s="99">
        <v>0.42914551607444934</v>
      </c>
      <c r="K414" s="97">
        <v>14.3432</v>
      </c>
      <c r="L414" s="97">
        <v>17.18</v>
      </c>
      <c r="M414" t="s">
        <v>493</v>
      </c>
      <c r="N414" t="s">
        <v>495</v>
      </c>
      <c r="P414" s="97">
        <v>1.2873058572733709</v>
      </c>
      <c r="Q414" s="97">
        <v>1.2873058572733709</v>
      </c>
      <c r="R414" s="93"/>
      <c r="S414" t="s">
        <v>494</v>
      </c>
      <c r="T414" t="s">
        <v>873</v>
      </c>
      <c r="U414" t="s">
        <v>911</v>
      </c>
    </row>
    <row r="415" spans="1:21" x14ac:dyDescent="0.25">
      <c r="A415" t="s">
        <v>428</v>
      </c>
      <c r="B415">
        <v>2025</v>
      </c>
      <c r="C415">
        <v>2</v>
      </c>
      <c r="D415" t="s">
        <v>153</v>
      </c>
      <c r="E415" t="s">
        <v>153</v>
      </c>
      <c r="F415">
        <v>4</v>
      </c>
      <c r="G415" s="97">
        <v>15.476100000000001</v>
      </c>
      <c r="H415" s="98">
        <v>15.320600000000001</v>
      </c>
      <c r="I415" s="98">
        <v>0.45960000000000001</v>
      </c>
      <c r="J415" s="99">
        <v>0.33833768494342897</v>
      </c>
      <c r="K415" s="97">
        <v>13.941800000000001</v>
      </c>
      <c r="L415" s="97">
        <v>16.699400000000001</v>
      </c>
      <c r="M415" t="s">
        <v>493</v>
      </c>
      <c r="N415" t="s">
        <v>495</v>
      </c>
      <c r="P415" s="97">
        <v>1.014973303917601</v>
      </c>
      <c r="Q415" s="97">
        <v>1.014973303917601</v>
      </c>
      <c r="R415" s="93"/>
      <c r="S415" t="s">
        <v>494</v>
      </c>
      <c r="T415" t="s">
        <v>873</v>
      </c>
      <c r="U415" t="s">
        <v>912</v>
      </c>
    </row>
    <row r="416" spans="1:21" x14ac:dyDescent="0.25">
      <c r="A416" t="s">
        <v>428</v>
      </c>
      <c r="B416">
        <v>2025</v>
      </c>
      <c r="C416">
        <v>2</v>
      </c>
      <c r="D416" t="s">
        <v>153</v>
      </c>
      <c r="E416" t="s">
        <v>153</v>
      </c>
      <c r="F416">
        <v>5</v>
      </c>
      <c r="G416" s="97">
        <v>15.7508</v>
      </c>
      <c r="H416" s="98">
        <v>15.6379</v>
      </c>
      <c r="I416" s="98">
        <v>0.46910000000000002</v>
      </c>
      <c r="J416" s="99">
        <v>0.24067363035600037</v>
      </c>
      <c r="K416" s="97">
        <v>14.230600000000001</v>
      </c>
      <c r="L416" s="97">
        <v>17.045200000000001</v>
      </c>
      <c r="M416" t="s">
        <v>493</v>
      </c>
      <c r="N416" t="s">
        <v>495</v>
      </c>
      <c r="P416" s="97">
        <v>0.72196394656571394</v>
      </c>
      <c r="Q416" s="97">
        <v>0.72196394656571394</v>
      </c>
      <c r="R416" s="93"/>
      <c r="S416" t="s">
        <v>494</v>
      </c>
      <c r="T416" t="s">
        <v>873</v>
      </c>
      <c r="U416" t="s">
        <v>913</v>
      </c>
    </row>
    <row r="417" spans="1:21" x14ac:dyDescent="0.25">
      <c r="A417" t="s">
        <v>428</v>
      </c>
      <c r="B417">
        <v>2025</v>
      </c>
      <c r="C417">
        <v>2</v>
      </c>
      <c r="D417" t="s">
        <v>156</v>
      </c>
      <c r="E417" t="s">
        <v>156</v>
      </c>
      <c r="F417">
        <v>1</v>
      </c>
      <c r="G417" s="97">
        <v>30.726800000000001</v>
      </c>
      <c r="H417" s="98">
        <v>30.510200000000001</v>
      </c>
      <c r="I417" s="98">
        <v>0.9153</v>
      </c>
      <c r="J417" s="99">
        <v>0.23664372336938674</v>
      </c>
      <c r="K417" s="97">
        <v>27.764299999999999</v>
      </c>
      <c r="L417" s="97">
        <v>33.256100000000004</v>
      </c>
      <c r="M417" t="s">
        <v>493</v>
      </c>
      <c r="N417" t="s">
        <v>495</v>
      </c>
      <c r="P417" s="97">
        <v>0.7099265163781282</v>
      </c>
      <c r="Q417" s="97">
        <v>0.7099265163781282</v>
      </c>
      <c r="R417" s="93"/>
      <c r="S417" t="s">
        <v>494</v>
      </c>
      <c r="T417" t="s">
        <v>873</v>
      </c>
      <c r="U417" t="s">
        <v>914</v>
      </c>
    </row>
    <row r="418" spans="1:21" x14ac:dyDescent="0.25">
      <c r="A418" t="s">
        <v>428</v>
      </c>
      <c r="B418">
        <v>2025</v>
      </c>
      <c r="C418">
        <v>2</v>
      </c>
      <c r="D418" t="s">
        <v>156</v>
      </c>
      <c r="E418" t="s">
        <v>156</v>
      </c>
      <c r="F418">
        <v>2</v>
      </c>
      <c r="G418" s="97">
        <v>30.786300000000001</v>
      </c>
      <c r="H418" s="98">
        <v>30.563199999999998</v>
      </c>
      <c r="I418" s="98">
        <v>0.91690000000000005</v>
      </c>
      <c r="J418" s="99">
        <v>0.24331988221180312</v>
      </c>
      <c r="K418" s="97">
        <v>27.8125</v>
      </c>
      <c r="L418" s="97">
        <v>33.313899999999997</v>
      </c>
      <c r="M418" t="s">
        <v>493</v>
      </c>
      <c r="N418" t="s">
        <v>495</v>
      </c>
      <c r="P418" s="97">
        <v>0.72996283111716798</v>
      </c>
      <c r="Q418" s="97">
        <v>0.72996283111716798</v>
      </c>
      <c r="R418" s="93"/>
      <c r="S418" t="s">
        <v>494</v>
      </c>
      <c r="T418" t="s">
        <v>873</v>
      </c>
      <c r="U418" t="s">
        <v>915</v>
      </c>
    </row>
    <row r="419" spans="1:21" x14ac:dyDescent="0.25">
      <c r="A419" t="s">
        <v>428</v>
      </c>
      <c r="B419">
        <v>2025</v>
      </c>
      <c r="C419">
        <v>2</v>
      </c>
      <c r="D419" t="s">
        <v>156</v>
      </c>
      <c r="E419" t="s">
        <v>156</v>
      </c>
      <c r="F419">
        <v>3</v>
      </c>
      <c r="G419" s="97">
        <v>30.65</v>
      </c>
      <c r="H419" s="98">
        <v>30.454499999999999</v>
      </c>
      <c r="I419" s="98">
        <v>0.91359999999999997</v>
      </c>
      <c r="J419" s="99">
        <v>0.21398861646234579</v>
      </c>
      <c r="K419" s="97">
        <v>27.713699999999999</v>
      </c>
      <c r="L419" s="97">
        <v>33.195300000000003</v>
      </c>
      <c r="M419" t="s">
        <v>493</v>
      </c>
      <c r="N419" t="s">
        <v>495</v>
      </c>
      <c r="P419" s="97">
        <v>0.64194125662873835</v>
      </c>
      <c r="Q419" s="97">
        <v>0.64194125662873835</v>
      </c>
      <c r="R419" s="93"/>
      <c r="S419" t="s">
        <v>494</v>
      </c>
      <c r="T419" t="s">
        <v>873</v>
      </c>
      <c r="U419" t="s">
        <v>916</v>
      </c>
    </row>
    <row r="420" spans="1:21" x14ac:dyDescent="0.25">
      <c r="A420" t="s">
        <v>428</v>
      </c>
      <c r="B420">
        <v>2025</v>
      </c>
      <c r="C420">
        <v>2</v>
      </c>
      <c r="D420" t="s">
        <v>156</v>
      </c>
      <c r="E420" t="s">
        <v>156</v>
      </c>
      <c r="F420">
        <v>4</v>
      </c>
      <c r="G420" s="97">
        <v>30.104099999999999</v>
      </c>
      <c r="H420" s="98">
        <v>29.936399999999999</v>
      </c>
      <c r="I420" s="98">
        <v>0.89810000000000001</v>
      </c>
      <c r="J420" s="99">
        <v>0.18672753590914148</v>
      </c>
      <c r="K420" s="97">
        <v>27.242100000000001</v>
      </c>
      <c r="L420" s="97">
        <v>32.630699999999997</v>
      </c>
      <c r="M420" t="s">
        <v>493</v>
      </c>
      <c r="N420" t="s">
        <v>495</v>
      </c>
      <c r="P420" s="97">
        <v>0.560187597707139</v>
      </c>
      <c r="Q420" s="97">
        <v>0.560187597707139</v>
      </c>
      <c r="R420" s="93"/>
      <c r="S420" t="s">
        <v>494</v>
      </c>
      <c r="T420" t="s">
        <v>873</v>
      </c>
      <c r="U420" t="s">
        <v>917</v>
      </c>
    </row>
    <row r="421" spans="1:21" x14ac:dyDescent="0.25">
      <c r="A421" t="s">
        <v>428</v>
      </c>
      <c r="B421">
        <v>2025</v>
      </c>
      <c r="C421">
        <v>2</v>
      </c>
      <c r="D421" t="s">
        <v>156</v>
      </c>
      <c r="E421" t="s">
        <v>156</v>
      </c>
      <c r="F421">
        <v>5</v>
      </c>
      <c r="G421" s="97">
        <v>30.356000000000002</v>
      </c>
      <c r="H421" s="98">
        <v>30.165900000000001</v>
      </c>
      <c r="I421" s="98">
        <v>0.90500000000000003</v>
      </c>
      <c r="J421" s="99">
        <v>0.21005524861878569</v>
      </c>
      <c r="K421" s="97">
        <v>27.450900000000001</v>
      </c>
      <c r="L421" s="97">
        <v>32.880899999999997</v>
      </c>
      <c r="M421" t="s">
        <v>493</v>
      </c>
      <c r="N421" t="s">
        <v>495</v>
      </c>
      <c r="P421" s="97">
        <v>0.63018176152543448</v>
      </c>
      <c r="Q421" s="97">
        <v>0.63018176152543448</v>
      </c>
      <c r="R421" s="93"/>
      <c r="S421" t="s">
        <v>494</v>
      </c>
      <c r="T421" t="s">
        <v>873</v>
      </c>
      <c r="U421" t="s">
        <v>918</v>
      </c>
    </row>
    <row r="422" spans="1:21" x14ac:dyDescent="0.25">
      <c r="A422" t="s">
        <v>428</v>
      </c>
      <c r="B422">
        <v>2025</v>
      </c>
      <c r="C422">
        <v>2</v>
      </c>
      <c r="D422" t="s">
        <v>155</v>
      </c>
      <c r="E422" t="s">
        <v>155</v>
      </c>
      <c r="F422">
        <v>1</v>
      </c>
      <c r="G422" s="97">
        <v>86.223399999999998</v>
      </c>
      <c r="H422" s="98">
        <v>85.790999999999997</v>
      </c>
      <c r="I422" s="98">
        <v>2.5737000000000001</v>
      </c>
      <c r="J422" s="99">
        <v>0.16800714924039367</v>
      </c>
      <c r="K422" s="97">
        <v>78.069900000000004</v>
      </c>
      <c r="L422" s="97">
        <v>93.512100000000004</v>
      </c>
      <c r="M422" t="s">
        <v>493</v>
      </c>
      <c r="N422" t="s">
        <v>495</v>
      </c>
      <c r="P422" s="97">
        <v>0.5040155727290756</v>
      </c>
      <c r="Q422" s="97">
        <v>0.5040155727290756</v>
      </c>
      <c r="R422" s="93"/>
      <c r="S422" t="s">
        <v>494</v>
      </c>
      <c r="T422" t="s">
        <v>873</v>
      </c>
      <c r="U422" t="s">
        <v>919</v>
      </c>
    </row>
    <row r="423" spans="1:21" x14ac:dyDescent="0.25">
      <c r="A423" t="s">
        <v>428</v>
      </c>
      <c r="B423">
        <v>2025</v>
      </c>
      <c r="C423">
        <v>2</v>
      </c>
      <c r="D423" t="s">
        <v>155</v>
      </c>
      <c r="E423" t="s">
        <v>155</v>
      </c>
      <c r="F423">
        <v>2</v>
      </c>
      <c r="G423" s="97">
        <v>89.173400000000001</v>
      </c>
      <c r="H423" s="98">
        <v>88.363299999999995</v>
      </c>
      <c r="I423" s="98">
        <v>2.6509</v>
      </c>
      <c r="J423" s="99">
        <v>0.30559432645516826</v>
      </c>
      <c r="K423" s="97">
        <v>80.410600000000002</v>
      </c>
      <c r="L423" s="97">
        <v>96.316000000000003</v>
      </c>
      <c r="M423" t="s">
        <v>493</v>
      </c>
      <c r="N423" t="s">
        <v>495</v>
      </c>
      <c r="P423" s="97">
        <v>0.91678332520402206</v>
      </c>
      <c r="Q423" s="97">
        <v>0.91678332520402206</v>
      </c>
      <c r="R423" s="93"/>
      <c r="S423" t="s">
        <v>494</v>
      </c>
      <c r="T423" t="s">
        <v>873</v>
      </c>
      <c r="U423" t="s">
        <v>920</v>
      </c>
    </row>
    <row r="424" spans="1:21" x14ac:dyDescent="0.25">
      <c r="A424" t="s">
        <v>428</v>
      </c>
      <c r="B424">
        <v>2025</v>
      </c>
      <c r="C424">
        <v>2</v>
      </c>
      <c r="D424" t="s">
        <v>155</v>
      </c>
      <c r="E424" t="s">
        <v>155</v>
      </c>
      <c r="F424">
        <v>3</v>
      </c>
      <c r="G424" s="97">
        <v>89.461500000000001</v>
      </c>
      <c r="H424" s="98">
        <v>88.173900000000003</v>
      </c>
      <c r="I424" s="98">
        <v>2.6452</v>
      </c>
      <c r="J424" s="99">
        <v>0.48676848631483355</v>
      </c>
      <c r="K424" s="97">
        <v>80.238299999999995</v>
      </c>
      <c r="L424" s="97">
        <v>96.109499999999997</v>
      </c>
      <c r="M424" t="s">
        <v>493</v>
      </c>
      <c r="N424" t="s">
        <v>495</v>
      </c>
      <c r="P424" s="97">
        <v>1.4602960740082922</v>
      </c>
      <c r="Q424" s="97">
        <v>1.4602960740082922</v>
      </c>
      <c r="R424" s="93"/>
      <c r="S424" t="s">
        <v>494</v>
      </c>
      <c r="T424" t="s">
        <v>873</v>
      </c>
      <c r="U424" t="s">
        <v>921</v>
      </c>
    </row>
    <row r="425" spans="1:21" x14ac:dyDescent="0.25">
      <c r="A425" t="s">
        <v>428</v>
      </c>
      <c r="B425">
        <v>2025</v>
      </c>
      <c r="C425">
        <v>2</v>
      </c>
      <c r="D425" t="s">
        <v>155</v>
      </c>
      <c r="E425" t="s">
        <v>155</v>
      </c>
      <c r="F425">
        <v>4</v>
      </c>
      <c r="G425" s="97">
        <v>90.236699999999999</v>
      </c>
      <c r="H425" s="98">
        <v>88.824700000000007</v>
      </c>
      <c r="I425" s="98">
        <v>2.6646999999999998</v>
      </c>
      <c r="J425" s="99">
        <v>0.52989079446091192</v>
      </c>
      <c r="K425" s="97">
        <v>80.830600000000004</v>
      </c>
      <c r="L425" s="97">
        <v>96.818799999999996</v>
      </c>
      <c r="M425" t="s">
        <v>493</v>
      </c>
      <c r="N425" t="s">
        <v>495</v>
      </c>
      <c r="P425" s="97">
        <v>1.5896479245074757</v>
      </c>
      <c r="Q425" s="97">
        <v>1.5896479245074757</v>
      </c>
      <c r="R425" s="93"/>
      <c r="S425" t="s">
        <v>494</v>
      </c>
      <c r="T425" t="s">
        <v>873</v>
      </c>
      <c r="U425" t="s">
        <v>922</v>
      </c>
    </row>
    <row r="426" spans="1:21" x14ac:dyDescent="0.25">
      <c r="A426" t="s">
        <v>428</v>
      </c>
      <c r="B426">
        <v>2025</v>
      </c>
      <c r="C426">
        <v>2</v>
      </c>
      <c r="D426" t="s">
        <v>155</v>
      </c>
      <c r="E426" t="s">
        <v>155</v>
      </c>
      <c r="F426">
        <v>5</v>
      </c>
      <c r="G426" s="97">
        <v>89.572299999999998</v>
      </c>
      <c r="H426" s="98">
        <v>88.557100000000005</v>
      </c>
      <c r="I426" s="98">
        <v>2.6566999999999998</v>
      </c>
      <c r="J426" s="99">
        <v>0.38212820416305682</v>
      </c>
      <c r="K426" s="97">
        <v>80.587000000000003</v>
      </c>
      <c r="L426" s="97">
        <v>96.527199999999993</v>
      </c>
      <c r="M426" t="s">
        <v>493</v>
      </c>
      <c r="N426" t="s">
        <v>495</v>
      </c>
      <c r="P426" s="97">
        <v>1.1463790029257879</v>
      </c>
      <c r="Q426" s="97">
        <v>1.1463790029257879</v>
      </c>
      <c r="R426" s="93"/>
      <c r="S426" t="s">
        <v>494</v>
      </c>
      <c r="T426" t="s">
        <v>873</v>
      </c>
      <c r="U426" t="s">
        <v>923</v>
      </c>
    </row>
    <row r="427" spans="1:21" x14ac:dyDescent="0.25">
      <c r="A427" t="s">
        <v>428</v>
      </c>
      <c r="B427">
        <v>2025</v>
      </c>
      <c r="C427">
        <v>2</v>
      </c>
      <c r="D427" t="s">
        <v>151</v>
      </c>
      <c r="E427" t="s">
        <v>151</v>
      </c>
      <c r="F427">
        <v>1</v>
      </c>
      <c r="G427" s="97">
        <v>5.1913999999999998</v>
      </c>
      <c r="H427" s="98">
        <v>5.1406000000000001</v>
      </c>
      <c r="I427" s="98">
        <v>0.1542</v>
      </c>
      <c r="J427" s="99">
        <v>0.32944228274967402</v>
      </c>
      <c r="K427" s="97">
        <v>4.6779999999999999</v>
      </c>
      <c r="L427" s="97">
        <v>5.6032000000000002</v>
      </c>
      <c r="M427" t="s">
        <v>493</v>
      </c>
      <c r="N427" t="s">
        <v>495</v>
      </c>
      <c r="P427" s="97">
        <v>0.98821149282184439</v>
      </c>
      <c r="Q427" s="97">
        <v>0.98821149282184439</v>
      </c>
      <c r="R427" s="93"/>
      <c r="S427" t="s">
        <v>494</v>
      </c>
      <c r="T427" t="s">
        <v>873</v>
      </c>
      <c r="U427" t="s">
        <v>924</v>
      </c>
    </row>
    <row r="428" spans="1:21" x14ac:dyDescent="0.25">
      <c r="A428" t="s">
        <v>428</v>
      </c>
      <c r="B428">
        <v>2025</v>
      </c>
      <c r="C428">
        <v>2</v>
      </c>
      <c r="D428" t="s">
        <v>151</v>
      </c>
      <c r="E428" t="s">
        <v>151</v>
      </c>
      <c r="F428">
        <v>2</v>
      </c>
      <c r="G428" s="97">
        <v>5.2016999999999998</v>
      </c>
      <c r="H428" s="98">
        <v>5.1790000000000003</v>
      </c>
      <c r="I428" s="98">
        <v>0.15540000000000001</v>
      </c>
      <c r="J428" s="99">
        <v>0.14607464607464285</v>
      </c>
      <c r="K428" s="97">
        <v>4.7127999999999997</v>
      </c>
      <c r="L428" s="97">
        <v>5.6452</v>
      </c>
      <c r="M428" t="s">
        <v>493</v>
      </c>
      <c r="N428" t="s">
        <v>495</v>
      </c>
      <c r="P428" s="97">
        <v>0.43830855377485028</v>
      </c>
      <c r="Q428" s="97">
        <v>0.43830855377485028</v>
      </c>
      <c r="R428" s="93"/>
      <c r="S428" t="s">
        <v>494</v>
      </c>
      <c r="T428" t="s">
        <v>873</v>
      </c>
      <c r="U428" t="s">
        <v>925</v>
      </c>
    </row>
    <row r="429" spans="1:21" x14ac:dyDescent="0.25">
      <c r="A429" t="s">
        <v>428</v>
      </c>
      <c r="B429">
        <v>2025</v>
      </c>
      <c r="C429">
        <v>2</v>
      </c>
      <c r="D429" t="s">
        <v>151</v>
      </c>
      <c r="E429" t="s">
        <v>151</v>
      </c>
      <c r="F429">
        <v>3</v>
      </c>
      <c r="G429" s="97">
        <v>5.1193</v>
      </c>
      <c r="H429" s="98">
        <v>5.0888999999999998</v>
      </c>
      <c r="I429" s="98">
        <v>0.1527</v>
      </c>
      <c r="J429" s="99">
        <v>0.19908316961362282</v>
      </c>
      <c r="K429" s="97">
        <v>4.6307999999999998</v>
      </c>
      <c r="L429" s="97">
        <v>5.5469999999999997</v>
      </c>
      <c r="M429" t="s">
        <v>493</v>
      </c>
      <c r="N429" t="s">
        <v>495</v>
      </c>
      <c r="P429" s="97">
        <v>0.59737860834365397</v>
      </c>
      <c r="Q429" s="97">
        <v>0.59737860834365397</v>
      </c>
      <c r="R429" s="93"/>
      <c r="S429" t="s">
        <v>494</v>
      </c>
      <c r="T429" t="s">
        <v>873</v>
      </c>
      <c r="U429" t="s">
        <v>926</v>
      </c>
    </row>
    <row r="430" spans="1:21" x14ac:dyDescent="0.25">
      <c r="A430" t="s">
        <v>428</v>
      </c>
      <c r="B430">
        <v>2025</v>
      </c>
      <c r="C430">
        <v>2</v>
      </c>
      <c r="D430" t="s">
        <v>151</v>
      </c>
      <c r="E430" t="s">
        <v>151</v>
      </c>
      <c r="F430">
        <v>4</v>
      </c>
      <c r="G430" s="97">
        <v>5.0815000000000001</v>
      </c>
      <c r="H430" s="98">
        <v>5.0339</v>
      </c>
      <c r="I430" s="98">
        <v>0.151</v>
      </c>
      <c r="J430" s="99">
        <v>0.31523178807947078</v>
      </c>
      <c r="K430" s="97">
        <v>4.5808999999999997</v>
      </c>
      <c r="L430" s="97">
        <v>5.4869000000000003</v>
      </c>
      <c r="M430" t="s">
        <v>493</v>
      </c>
      <c r="N430" t="s">
        <v>495</v>
      </c>
      <c r="P430" s="97">
        <v>0.94558890720912381</v>
      </c>
      <c r="Q430" s="97">
        <v>0.94558890720912381</v>
      </c>
      <c r="R430" s="93"/>
      <c r="S430" t="s">
        <v>494</v>
      </c>
      <c r="T430" t="s">
        <v>873</v>
      </c>
      <c r="U430" t="s">
        <v>927</v>
      </c>
    </row>
    <row r="431" spans="1:21" x14ac:dyDescent="0.25">
      <c r="A431" t="s">
        <v>428</v>
      </c>
      <c r="B431">
        <v>2025</v>
      </c>
      <c r="C431">
        <v>2</v>
      </c>
      <c r="D431" t="s">
        <v>151</v>
      </c>
      <c r="E431" t="s">
        <v>151</v>
      </c>
      <c r="F431">
        <v>5</v>
      </c>
      <c r="G431" s="97">
        <v>5.1825000000000001</v>
      </c>
      <c r="H431" s="98">
        <v>5.1497999999999999</v>
      </c>
      <c r="I431" s="98">
        <v>0.1545</v>
      </c>
      <c r="J431" s="99">
        <v>0.21165048543689433</v>
      </c>
      <c r="K431" s="97">
        <v>4.6863000000000001</v>
      </c>
      <c r="L431" s="97">
        <v>5.6132999999999997</v>
      </c>
      <c r="M431" t="s">
        <v>493</v>
      </c>
      <c r="N431" t="s">
        <v>495</v>
      </c>
      <c r="P431" s="97">
        <v>0.63497611557730738</v>
      </c>
      <c r="Q431" s="97">
        <v>0.63497611557730738</v>
      </c>
      <c r="R431" s="93"/>
      <c r="S431" t="s">
        <v>494</v>
      </c>
      <c r="T431" t="s">
        <v>873</v>
      </c>
      <c r="U431" t="s">
        <v>928</v>
      </c>
    </row>
    <row r="432" spans="1:21" x14ac:dyDescent="0.25">
      <c r="A432" t="s">
        <v>428</v>
      </c>
      <c r="B432">
        <v>2025</v>
      </c>
      <c r="C432">
        <v>2</v>
      </c>
      <c r="D432" t="s">
        <v>148</v>
      </c>
      <c r="E432" t="s">
        <v>148</v>
      </c>
      <c r="F432">
        <v>1</v>
      </c>
      <c r="G432" s="97">
        <v>16.960100000000001</v>
      </c>
      <c r="H432" s="98">
        <v>16.782599999999999</v>
      </c>
      <c r="I432" s="98">
        <v>0.50349999999999995</v>
      </c>
      <c r="J432" s="99">
        <v>0.35253227408143401</v>
      </c>
      <c r="K432" s="97">
        <v>15.2721</v>
      </c>
      <c r="L432" s="97">
        <v>18.293099999999999</v>
      </c>
      <c r="M432" t="s">
        <v>493</v>
      </c>
      <c r="N432" t="s">
        <v>495</v>
      </c>
      <c r="P432" s="97">
        <v>1.0576430350482167</v>
      </c>
      <c r="Q432" s="97">
        <v>1.0576430350482167</v>
      </c>
      <c r="R432" s="93"/>
      <c r="S432" t="s">
        <v>494</v>
      </c>
      <c r="T432" t="s">
        <v>873</v>
      </c>
      <c r="U432" t="s">
        <v>929</v>
      </c>
    </row>
    <row r="433" spans="1:21" x14ac:dyDescent="0.25">
      <c r="A433" t="s">
        <v>428</v>
      </c>
      <c r="B433">
        <v>2025</v>
      </c>
      <c r="C433">
        <v>2</v>
      </c>
      <c r="D433" t="s">
        <v>148</v>
      </c>
      <c r="E433" t="s">
        <v>148</v>
      </c>
      <c r="F433">
        <v>2</v>
      </c>
      <c r="G433" s="97">
        <v>16.809200000000001</v>
      </c>
      <c r="H433" s="98">
        <v>16.636199999999999</v>
      </c>
      <c r="I433" s="98">
        <v>0.49909999999999999</v>
      </c>
      <c r="J433" s="99">
        <v>0.34662392306151435</v>
      </c>
      <c r="K433" s="97">
        <v>15.1389</v>
      </c>
      <c r="L433" s="97">
        <v>18.133500000000002</v>
      </c>
      <c r="M433" t="s">
        <v>493</v>
      </c>
      <c r="N433" t="s">
        <v>495</v>
      </c>
      <c r="P433" s="97">
        <v>1.03990093891635</v>
      </c>
      <c r="Q433" s="97">
        <v>1.03990093891635</v>
      </c>
      <c r="R433" s="93"/>
      <c r="S433" t="s">
        <v>494</v>
      </c>
      <c r="T433" t="s">
        <v>873</v>
      </c>
      <c r="U433" t="s">
        <v>930</v>
      </c>
    </row>
    <row r="434" spans="1:21" x14ac:dyDescent="0.25">
      <c r="A434" t="s">
        <v>428</v>
      </c>
      <c r="B434">
        <v>2025</v>
      </c>
      <c r="C434">
        <v>2</v>
      </c>
      <c r="D434" t="s">
        <v>148</v>
      </c>
      <c r="E434" t="s">
        <v>148</v>
      </c>
      <c r="F434">
        <v>3</v>
      </c>
      <c r="G434" s="97">
        <v>16.675799999999999</v>
      </c>
      <c r="H434" s="98">
        <v>16.461200000000002</v>
      </c>
      <c r="I434" s="98">
        <v>0.49380000000000002</v>
      </c>
      <c r="J434" s="99">
        <v>0.43458890238962583</v>
      </c>
      <c r="K434" s="97">
        <v>14.979799999999999</v>
      </c>
      <c r="L434" s="97">
        <v>17.942599999999999</v>
      </c>
      <c r="M434" t="s">
        <v>493</v>
      </c>
      <c r="N434" t="s">
        <v>495</v>
      </c>
      <c r="P434" s="97">
        <v>1.3036716642771924</v>
      </c>
      <c r="Q434" s="97">
        <v>1.3036716642771924</v>
      </c>
      <c r="R434" s="93"/>
      <c r="S434" t="s">
        <v>494</v>
      </c>
      <c r="T434" t="s">
        <v>873</v>
      </c>
      <c r="U434" t="s">
        <v>931</v>
      </c>
    </row>
    <row r="435" spans="1:21" x14ac:dyDescent="0.25">
      <c r="A435" t="s">
        <v>428</v>
      </c>
      <c r="B435">
        <v>2025</v>
      </c>
      <c r="C435">
        <v>2</v>
      </c>
      <c r="D435" t="s">
        <v>148</v>
      </c>
      <c r="E435" t="s">
        <v>148</v>
      </c>
      <c r="F435">
        <v>4</v>
      </c>
      <c r="G435" s="97">
        <v>16.828399999999998</v>
      </c>
      <c r="H435" s="98">
        <v>16.66</v>
      </c>
      <c r="I435" s="98">
        <v>0.49980000000000002</v>
      </c>
      <c r="J435" s="99">
        <v>0.33693477390956045</v>
      </c>
      <c r="K435" s="97">
        <v>15.160600000000001</v>
      </c>
      <c r="L435" s="97">
        <v>18.159400000000002</v>
      </c>
      <c r="M435" t="s">
        <v>493</v>
      </c>
      <c r="N435" t="s">
        <v>495</v>
      </c>
      <c r="P435" s="97">
        <v>1.0108043217286815</v>
      </c>
      <c r="Q435" s="97">
        <v>1.0108043217286815</v>
      </c>
      <c r="R435" s="93"/>
      <c r="S435" t="s">
        <v>494</v>
      </c>
      <c r="T435" t="s">
        <v>873</v>
      </c>
      <c r="U435" t="s">
        <v>932</v>
      </c>
    </row>
    <row r="436" spans="1:21" x14ac:dyDescent="0.25">
      <c r="A436" t="s">
        <v>428</v>
      </c>
      <c r="B436">
        <v>2025</v>
      </c>
      <c r="C436">
        <v>2</v>
      </c>
      <c r="D436" t="s">
        <v>148</v>
      </c>
      <c r="E436" t="s">
        <v>148</v>
      </c>
      <c r="F436">
        <v>5</v>
      </c>
      <c r="G436" s="97">
        <v>16.729800000000001</v>
      </c>
      <c r="H436" s="98">
        <v>16.4985</v>
      </c>
      <c r="I436" s="98">
        <v>0.495</v>
      </c>
      <c r="J436" s="99">
        <v>0.46727272727272917</v>
      </c>
      <c r="K436" s="97">
        <v>15.013500000000001</v>
      </c>
      <c r="L436" s="97">
        <v>17.983499999999999</v>
      </c>
      <c r="M436" t="s">
        <v>493</v>
      </c>
      <c r="N436" t="s">
        <v>495</v>
      </c>
      <c r="P436" s="97">
        <v>1.4019456314210441</v>
      </c>
      <c r="Q436" s="97">
        <v>1.4019456314210441</v>
      </c>
      <c r="R436" s="93"/>
      <c r="S436" t="s">
        <v>494</v>
      </c>
      <c r="T436" t="s">
        <v>873</v>
      </c>
      <c r="U436" t="s">
        <v>933</v>
      </c>
    </row>
    <row r="437" spans="1:21" x14ac:dyDescent="0.25">
      <c r="A437" t="s">
        <v>428</v>
      </c>
      <c r="B437">
        <v>2025</v>
      </c>
      <c r="C437">
        <v>3</v>
      </c>
      <c r="D437" t="s">
        <v>154</v>
      </c>
      <c r="E437" t="s">
        <v>154</v>
      </c>
      <c r="F437">
        <v>1</v>
      </c>
      <c r="G437" s="97">
        <v>46.2819</v>
      </c>
      <c r="H437" s="98">
        <v>45.509599999999999</v>
      </c>
      <c r="I437" s="98">
        <v>1.3653</v>
      </c>
      <c r="J437" s="99">
        <v>0.56566322419981052</v>
      </c>
      <c r="K437" s="97">
        <v>41.413699999999999</v>
      </c>
      <c r="L437" s="97">
        <v>49.605499999999999</v>
      </c>
      <c r="M437" t="s">
        <v>493</v>
      </c>
      <c r="N437" t="s">
        <v>495</v>
      </c>
      <c r="P437" s="97">
        <v>1.6970045880429652</v>
      </c>
      <c r="Q437" s="97">
        <v>1.6970045880429652</v>
      </c>
      <c r="R437" s="93"/>
      <c r="S437" t="s">
        <v>494</v>
      </c>
      <c r="T437" t="s">
        <v>873</v>
      </c>
      <c r="U437" t="s">
        <v>934</v>
      </c>
    </row>
    <row r="438" spans="1:21" x14ac:dyDescent="0.25">
      <c r="A438" t="s">
        <v>428</v>
      </c>
      <c r="B438">
        <v>2025</v>
      </c>
      <c r="C438">
        <v>3</v>
      </c>
      <c r="D438" t="s">
        <v>154</v>
      </c>
      <c r="E438" t="s">
        <v>154</v>
      </c>
      <c r="F438">
        <v>2</v>
      </c>
      <c r="G438" s="97">
        <v>46.5152</v>
      </c>
      <c r="H438" s="98">
        <v>45.857100000000003</v>
      </c>
      <c r="I438" s="98">
        <v>1.3756999999999999</v>
      </c>
      <c r="J438" s="99">
        <v>0.47837464563494764</v>
      </c>
      <c r="K438" s="97">
        <v>41.73</v>
      </c>
      <c r="L438" s="97">
        <v>49.984200000000001</v>
      </c>
      <c r="M438" t="s">
        <v>493</v>
      </c>
      <c r="N438" t="s">
        <v>495</v>
      </c>
      <c r="P438" s="97">
        <v>1.4351103754925572</v>
      </c>
      <c r="Q438" s="97">
        <v>1.4351103754925572</v>
      </c>
      <c r="R438" s="93"/>
      <c r="S438" t="s">
        <v>494</v>
      </c>
      <c r="T438" t="s">
        <v>873</v>
      </c>
      <c r="U438" t="s">
        <v>935</v>
      </c>
    </row>
    <row r="439" spans="1:21" x14ac:dyDescent="0.25">
      <c r="A439" t="s">
        <v>428</v>
      </c>
      <c r="B439">
        <v>2025</v>
      </c>
      <c r="C439">
        <v>3</v>
      </c>
      <c r="D439" t="s">
        <v>154</v>
      </c>
      <c r="E439" t="s">
        <v>154</v>
      </c>
      <c r="F439">
        <v>3</v>
      </c>
      <c r="G439" s="97">
        <v>44.966500000000003</v>
      </c>
      <c r="H439" s="98">
        <v>44.703099999999999</v>
      </c>
      <c r="I439" s="98">
        <v>1.3411</v>
      </c>
      <c r="J439" s="99">
        <v>0.19640593542614593</v>
      </c>
      <c r="K439" s="97">
        <v>40.6798</v>
      </c>
      <c r="L439" s="97">
        <v>48.726399999999998</v>
      </c>
      <c r="M439" t="s">
        <v>493</v>
      </c>
      <c r="N439" t="s">
        <v>495</v>
      </c>
      <c r="P439" s="97">
        <v>0.58922088177330945</v>
      </c>
      <c r="Q439" s="97">
        <v>0.58922088177330945</v>
      </c>
      <c r="R439" s="93"/>
      <c r="S439" t="s">
        <v>494</v>
      </c>
      <c r="T439" t="s">
        <v>873</v>
      </c>
      <c r="U439" t="s">
        <v>936</v>
      </c>
    </row>
    <row r="440" spans="1:21" x14ac:dyDescent="0.25">
      <c r="A440" t="s">
        <v>428</v>
      </c>
      <c r="B440">
        <v>2025</v>
      </c>
      <c r="C440">
        <v>3</v>
      </c>
      <c r="D440" t="s">
        <v>154</v>
      </c>
      <c r="E440" t="s">
        <v>154</v>
      </c>
      <c r="F440">
        <v>4</v>
      </c>
      <c r="G440" s="97">
        <v>46.796799999999998</v>
      </c>
      <c r="H440" s="98">
        <v>45.504899999999999</v>
      </c>
      <c r="I440" s="98">
        <v>1.3651</v>
      </c>
      <c r="J440" s="99">
        <v>0.94637755475789198</v>
      </c>
      <c r="K440" s="97">
        <v>41.409599999999998</v>
      </c>
      <c r="L440" s="97">
        <v>49.600200000000001</v>
      </c>
      <c r="M440" t="s">
        <v>493</v>
      </c>
      <c r="N440" t="s">
        <v>495</v>
      </c>
      <c r="P440" s="97">
        <v>2.8390349171188123</v>
      </c>
      <c r="Q440" s="97">
        <v>2.8390349171188123</v>
      </c>
      <c r="R440" s="93"/>
      <c r="S440" t="s">
        <v>494</v>
      </c>
      <c r="T440" t="s">
        <v>873</v>
      </c>
      <c r="U440" t="s">
        <v>937</v>
      </c>
    </row>
    <row r="441" spans="1:21" x14ac:dyDescent="0.25">
      <c r="A441" t="s">
        <v>428</v>
      </c>
      <c r="B441">
        <v>2025</v>
      </c>
      <c r="C441">
        <v>3</v>
      </c>
      <c r="D441" t="s">
        <v>154</v>
      </c>
      <c r="E441" t="s">
        <v>154</v>
      </c>
      <c r="F441">
        <v>5</v>
      </c>
      <c r="G441" s="97">
        <v>45.003900000000002</v>
      </c>
      <c r="H441" s="98">
        <v>44.541699999999999</v>
      </c>
      <c r="I441" s="98">
        <v>1.3363</v>
      </c>
      <c r="J441" s="99">
        <v>0.34588041607423692</v>
      </c>
      <c r="K441" s="97">
        <v>40.532800000000002</v>
      </c>
      <c r="L441" s="97">
        <v>48.550600000000003</v>
      </c>
      <c r="M441" t="s">
        <v>493</v>
      </c>
      <c r="N441" t="s">
        <v>495</v>
      </c>
      <c r="P441" s="97">
        <v>1.0376792982755549</v>
      </c>
      <c r="Q441" s="97">
        <v>1.0376792982755549</v>
      </c>
      <c r="R441" s="93"/>
      <c r="S441" t="s">
        <v>494</v>
      </c>
      <c r="T441" t="s">
        <v>873</v>
      </c>
      <c r="U441" t="s">
        <v>938</v>
      </c>
    </row>
    <row r="442" spans="1:21" x14ac:dyDescent="0.25">
      <c r="A442" t="s">
        <v>428</v>
      </c>
      <c r="B442">
        <v>2025</v>
      </c>
      <c r="C442">
        <v>3</v>
      </c>
      <c r="D442" t="s">
        <v>153</v>
      </c>
      <c r="E442" t="s">
        <v>153</v>
      </c>
      <c r="F442">
        <v>1</v>
      </c>
      <c r="G442" s="97">
        <v>15.5825</v>
      </c>
      <c r="H442" s="98">
        <v>15.408799999999999</v>
      </c>
      <c r="I442" s="98">
        <v>0.46229999999999999</v>
      </c>
      <c r="J442" s="99">
        <v>0.37573004542504906</v>
      </c>
      <c r="K442" s="97">
        <v>14.0219</v>
      </c>
      <c r="L442" s="97">
        <v>16.7957</v>
      </c>
      <c r="M442" t="s">
        <v>493</v>
      </c>
      <c r="N442" t="s">
        <v>495</v>
      </c>
      <c r="P442" s="97">
        <v>1.1272779191111586</v>
      </c>
      <c r="Q442" s="97">
        <v>1.1272779191111586</v>
      </c>
      <c r="R442" s="93"/>
      <c r="S442" t="s">
        <v>494</v>
      </c>
      <c r="T442" t="s">
        <v>873</v>
      </c>
      <c r="U442" t="s">
        <v>939</v>
      </c>
    </row>
    <row r="443" spans="1:21" x14ac:dyDescent="0.25">
      <c r="A443" t="s">
        <v>428</v>
      </c>
      <c r="B443">
        <v>2025</v>
      </c>
      <c r="C443">
        <v>3</v>
      </c>
      <c r="D443" t="s">
        <v>153</v>
      </c>
      <c r="E443" t="s">
        <v>153</v>
      </c>
      <c r="F443">
        <v>2</v>
      </c>
      <c r="G443" s="97">
        <v>15.5105</v>
      </c>
      <c r="H443" s="98">
        <v>15.3691</v>
      </c>
      <c r="I443" s="98">
        <v>0.46110000000000001</v>
      </c>
      <c r="J443" s="99">
        <v>0.3066579917588394</v>
      </c>
      <c r="K443" s="97">
        <v>13.985799999999999</v>
      </c>
      <c r="L443" s="97">
        <v>16.752400000000002</v>
      </c>
      <c r="M443" t="s">
        <v>493</v>
      </c>
      <c r="N443" t="s">
        <v>495</v>
      </c>
      <c r="P443" s="97">
        <v>0.92002784808479909</v>
      </c>
      <c r="Q443" s="97">
        <v>0.92002784808479909</v>
      </c>
      <c r="R443" s="93"/>
      <c r="S443" t="s">
        <v>494</v>
      </c>
      <c r="T443" t="s">
        <v>873</v>
      </c>
      <c r="U443" t="s">
        <v>940</v>
      </c>
    </row>
    <row r="444" spans="1:21" x14ac:dyDescent="0.25">
      <c r="A444" t="s">
        <v>428</v>
      </c>
      <c r="B444">
        <v>2025</v>
      </c>
      <c r="C444">
        <v>3</v>
      </c>
      <c r="D444" t="s">
        <v>153</v>
      </c>
      <c r="E444" t="s">
        <v>153</v>
      </c>
      <c r="F444">
        <v>3</v>
      </c>
      <c r="G444" s="97">
        <v>15.8108</v>
      </c>
      <c r="H444" s="98">
        <v>15.7682</v>
      </c>
      <c r="I444" s="98">
        <v>0.47299999999999998</v>
      </c>
      <c r="J444" s="99">
        <v>9.0063424947146295E-2</v>
      </c>
      <c r="K444" s="97">
        <v>14.3492</v>
      </c>
      <c r="L444" s="97">
        <v>17.187200000000001</v>
      </c>
      <c r="M444" t="s">
        <v>493</v>
      </c>
      <c r="N444" t="s">
        <v>495</v>
      </c>
      <c r="P444" s="97">
        <v>0.27016400096396664</v>
      </c>
      <c r="Q444" s="97">
        <v>0.27016400096396664</v>
      </c>
      <c r="R444" s="93"/>
      <c r="S444" t="s">
        <v>494</v>
      </c>
      <c r="T444" t="s">
        <v>873</v>
      </c>
      <c r="U444" t="s">
        <v>941</v>
      </c>
    </row>
    <row r="445" spans="1:21" x14ac:dyDescent="0.25">
      <c r="A445" t="s">
        <v>428</v>
      </c>
      <c r="B445">
        <v>2025</v>
      </c>
      <c r="C445">
        <v>3</v>
      </c>
      <c r="D445" t="s">
        <v>153</v>
      </c>
      <c r="E445" t="s">
        <v>153</v>
      </c>
      <c r="F445">
        <v>4</v>
      </c>
      <c r="G445" s="97">
        <v>15.5738</v>
      </c>
      <c r="H445" s="98">
        <v>15.5184</v>
      </c>
      <c r="I445" s="98">
        <v>0.46560000000000001</v>
      </c>
      <c r="J445" s="99">
        <v>0.11898625429553385</v>
      </c>
      <c r="K445" s="97">
        <v>14.121600000000001</v>
      </c>
      <c r="L445" s="97">
        <v>16.915199999999999</v>
      </c>
      <c r="M445" t="s">
        <v>493</v>
      </c>
      <c r="N445" t="s">
        <v>495</v>
      </c>
      <c r="P445" s="97">
        <v>0.35699556655325654</v>
      </c>
      <c r="Q445" s="97">
        <v>0.35699556655325654</v>
      </c>
      <c r="R445" s="93"/>
      <c r="S445" t="s">
        <v>494</v>
      </c>
      <c r="T445" t="s">
        <v>873</v>
      </c>
      <c r="U445" t="s">
        <v>942</v>
      </c>
    </row>
    <row r="446" spans="1:21" x14ac:dyDescent="0.25">
      <c r="A446" t="s">
        <v>428</v>
      </c>
      <c r="B446">
        <v>2025</v>
      </c>
      <c r="C446">
        <v>3</v>
      </c>
      <c r="D446" t="s">
        <v>153</v>
      </c>
      <c r="E446" t="s">
        <v>153</v>
      </c>
      <c r="F446">
        <v>5</v>
      </c>
      <c r="G446" s="97">
        <v>15.791399999999999</v>
      </c>
      <c r="H446" s="98">
        <v>15.6035</v>
      </c>
      <c r="I446" s="98">
        <v>0.46810000000000002</v>
      </c>
      <c r="J446" s="99">
        <v>0.40140995513778904</v>
      </c>
      <c r="K446" s="97">
        <v>14.199199999999999</v>
      </c>
      <c r="L446" s="97">
        <v>17.0078</v>
      </c>
      <c r="M446" t="s">
        <v>493</v>
      </c>
      <c r="N446" t="s">
        <v>495</v>
      </c>
      <c r="P446" s="97">
        <v>1.2042170025955656</v>
      </c>
      <c r="Q446" s="97">
        <v>1.2042170025955656</v>
      </c>
      <c r="R446" s="93"/>
      <c r="S446" t="s">
        <v>494</v>
      </c>
      <c r="T446" t="s">
        <v>873</v>
      </c>
      <c r="U446" t="s">
        <v>943</v>
      </c>
    </row>
    <row r="447" spans="1:21" x14ac:dyDescent="0.25">
      <c r="A447" t="s">
        <v>428</v>
      </c>
      <c r="B447">
        <v>2025</v>
      </c>
      <c r="C447">
        <v>3</v>
      </c>
      <c r="D447" t="s">
        <v>156</v>
      </c>
      <c r="E447" t="s">
        <v>156</v>
      </c>
      <c r="F447">
        <v>1</v>
      </c>
      <c r="G447" s="97">
        <v>30.477399999999999</v>
      </c>
      <c r="H447" s="98">
        <v>30.251000000000001</v>
      </c>
      <c r="I447" s="98">
        <v>0.90749999999999997</v>
      </c>
      <c r="J447" s="99">
        <v>0.24947658402203654</v>
      </c>
      <c r="K447" s="97">
        <v>27.528500000000001</v>
      </c>
      <c r="L447" s="97">
        <v>32.973500000000001</v>
      </c>
      <c r="M447" t="s">
        <v>493</v>
      </c>
      <c r="N447" t="s">
        <v>495</v>
      </c>
      <c r="P447" s="97">
        <v>0.74840501140457549</v>
      </c>
      <c r="Q447" s="97">
        <v>0.74840501140457549</v>
      </c>
      <c r="R447" s="93"/>
      <c r="S447" t="s">
        <v>494</v>
      </c>
      <c r="T447" t="s">
        <v>873</v>
      </c>
      <c r="U447" t="s">
        <v>944</v>
      </c>
    </row>
    <row r="448" spans="1:21" x14ac:dyDescent="0.25">
      <c r="A448" t="s">
        <v>428</v>
      </c>
      <c r="B448">
        <v>2025</v>
      </c>
      <c r="C448">
        <v>3</v>
      </c>
      <c r="D448" t="s">
        <v>156</v>
      </c>
      <c r="E448" t="s">
        <v>156</v>
      </c>
      <c r="F448">
        <v>2</v>
      </c>
      <c r="G448" s="97">
        <v>30.848600000000001</v>
      </c>
      <c r="H448" s="98">
        <v>30.641999999999999</v>
      </c>
      <c r="I448" s="98">
        <v>0.91930000000000001</v>
      </c>
      <c r="J448" s="99">
        <v>0.22473621233547447</v>
      </c>
      <c r="K448" s="97">
        <v>27.8841</v>
      </c>
      <c r="L448" s="97">
        <v>33.399900000000002</v>
      </c>
      <c r="M448" t="s">
        <v>493</v>
      </c>
      <c r="N448" t="s">
        <v>495</v>
      </c>
      <c r="P448" s="97">
        <v>0.67423797402258878</v>
      </c>
      <c r="Q448" s="97">
        <v>0.67423797402258878</v>
      </c>
      <c r="R448" s="93"/>
      <c r="S448" t="s">
        <v>494</v>
      </c>
      <c r="T448" t="s">
        <v>873</v>
      </c>
      <c r="U448" t="s">
        <v>945</v>
      </c>
    </row>
    <row r="449" spans="1:21" x14ac:dyDescent="0.25">
      <c r="A449" t="s">
        <v>428</v>
      </c>
      <c r="B449">
        <v>2025</v>
      </c>
      <c r="C449">
        <v>3</v>
      </c>
      <c r="D449" t="s">
        <v>156</v>
      </c>
      <c r="E449" t="s">
        <v>156</v>
      </c>
      <c r="F449">
        <v>3</v>
      </c>
      <c r="G449" s="97">
        <v>30.678899999999999</v>
      </c>
      <c r="H449" s="98">
        <v>30.4892</v>
      </c>
      <c r="I449" s="98">
        <v>0.91469999999999996</v>
      </c>
      <c r="J449" s="99">
        <v>0.20739040122444347</v>
      </c>
      <c r="K449" s="97">
        <v>27.745100000000001</v>
      </c>
      <c r="L449" s="97">
        <v>33.2333</v>
      </c>
      <c r="M449" t="s">
        <v>493</v>
      </c>
      <c r="N449" t="s">
        <v>495</v>
      </c>
      <c r="P449" s="97">
        <v>0.62218752869868155</v>
      </c>
      <c r="Q449" s="97">
        <v>0.62218752869868155</v>
      </c>
      <c r="R449" s="93"/>
      <c r="S449" t="s">
        <v>494</v>
      </c>
      <c r="T449" t="s">
        <v>873</v>
      </c>
      <c r="U449" t="s">
        <v>946</v>
      </c>
    </row>
    <row r="450" spans="1:21" x14ac:dyDescent="0.25">
      <c r="A450" t="s">
        <v>428</v>
      </c>
      <c r="B450">
        <v>2025</v>
      </c>
      <c r="C450">
        <v>3</v>
      </c>
      <c r="D450" t="s">
        <v>156</v>
      </c>
      <c r="E450" t="s">
        <v>156</v>
      </c>
      <c r="F450">
        <v>4</v>
      </c>
      <c r="G450" s="97">
        <v>30.426600000000001</v>
      </c>
      <c r="H450" s="98">
        <v>30.257000000000001</v>
      </c>
      <c r="I450" s="98">
        <v>0.90769999999999995</v>
      </c>
      <c r="J450" s="99">
        <v>0.18684587418750589</v>
      </c>
      <c r="K450" s="97">
        <v>27.533899999999999</v>
      </c>
      <c r="L450" s="97">
        <v>32.9801</v>
      </c>
      <c r="M450" t="s">
        <v>493</v>
      </c>
      <c r="N450" t="s">
        <v>495</v>
      </c>
      <c r="P450" s="97">
        <v>0.56053144726839765</v>
      </c>
      <c r="Q450" s="97">
        <v>0.56053144726839765</v>
      </c>
      <c r="R450" s="93"/>
      <c r="S450" t="s">
        <v>494</v>
      </c>
      <c r="T450" t="s">
        <v>873</v>
      </c>
      <c r="U450" t="s">
        <v>947</v>
      </c>
    </row>
    <row r="451" spans="1:21" x14ac:dyDescent="0.25">
      <c r="A451" t="s">
        <v>428</v>
      </c>
      <c r="B451">
        <v>2025</v>
      </c>
      <c r="C451">
        <v>3</v>
      </c>
      <c r="D451" t="s">
        <v>156</v>
      </c>
      <c r="E451" t="s">
        <v>156</v>
      </c>
      <c r="F451">
        <v>5</v>
      </c>
      <c r="G451" s="97">
        <v>30.452100000000002</v>
      </c>
      <c r="H451" s="98">
        <v>30.2425</v>
      </c>
      <c r="I451" s="98">
        <v>0.9073</v>
      </c>
      <c r="J451" s="99">
        <v>0.23101509974650258</v>
      </c>
      <c r="K451" s="97">
        <v>27.520600000000002</v>
      </c>
      <c r="L451" s="97">
        <v>32.964399999999998</v>
      </c>
      <c r="M451" t="s">
        <v>493</v>
      </c>
      <c r="N451" t="s">
        <v>495</v>
      </c>
      <c r="P451" s="97">
        <v>0.69306439613127813</v>
      </c>
      <c r="Q451" s="97">
        <v>0.69306439613127813</v>
      </c>
      <c r="R451" s="93"/>
      <c r="S451" t="s">
        <v>494</v>
      </c>
      <c r="T451" t="s">
        <v>873</v>
      </c>
      <c r="U451" t="s">
        <v>948</v>
      </c>
    </row>
    <row r="452" spans="1:21" x14ac:dyDescent="0.25">
      <c r="A452" t="s">
        <v>428</v>
      </c>
      <c r="B452">
        <v>2025</v>
      </c>
      <c r="C452">
        <v>3</v>
      </c>
      <c r="D452" t="s">
        <v>155</v>
      </c>
      <c r="E452" t="s">
        <v>155</v>
      </c>
      <c r="F452">
        <v>1</v>
      </c>
      <c r="G452" s="97">
        <v>87.792400000000001</v>
      </c>
      <c r="H452" s="98">
        <v>87.053399999999996</v>
      </c>
      <c r="I452" s="98">
        <v>2.6116000000000001</v>
      </c>
      <c r="J452" s="99">
        <v>0.28296829529790329</v>
      </c>
      <c r="K452" s="97">
        <v>79.218599999999995</v>
      </c>
      <c r="L452" s="97">
        <v>94.888199999999998</v>
      </c>
      <c r="M452" t="s">
        <v>493</v>
      </c>
      <c r="N452" t="s">
        <v>495</v>
      </c>
      <c r="P452" s="97">
        <v>0.84890423579091034</v>
      </c>
      <c r="Q452" s="97">
        <v>0.84890423579091034</v>
      </c>
      <c r="R452" s="93"/>
      <c r="S452" t="s">
        <v>494</v>
      </c>
      <c r="T452" t="s">
        <v>873</v>
      </c>
      <c r="U452" t="s">
        <v>949</v>
      </c>
    </row>
    <row r="453" spans="1:21" x14ac:dyDescent="0.25">
      <c r="A453" t="s">
        <v>428</v>
      </c>
      <c r="B453">
        <v>2025</v>
      </c>
      <c r="C453">
        <v>3</v>
      </c>
      <c r="D453" t="s">
        <v>155</v>
      </c>
      <c r="E453" t="s">
        <v>155</v>
      </c>
      <c r="F453">
        <v>2</v>
      </c>
      <c r="G453" s="97">
        <v>87.811400000000006</v>
      </c>
      <c r="H453" s="98">
        <v>87.237700000000004</v>
      </c>
      <c r="I453" s="98">
        <v>2.6171000000000002</v>
      </c>
      <c r="J453" s="99">
        <v>0.21921210500172034</v>
      </c>
      <c r="K453" s="97">
        <v>79.386399999999995</v>
      </c>
      <c r="L453" s="97">
        <v>95.088999999999999</v>
      </c>
      <c r="M453" t="s">
        <v>493</v>
      </c>
      <c r="N453" t="s">
        <v>495</v>
      </c>
      <c r="P453" s="97">
        <v>0.65762852528207683</v>
      </c>
      <c r="Q453" s="97">
        <v>0.65762852528207683</v>
      </c>
      <c r="R453" s="93"/>
      <c r="S453" t="s">
        <v>494</v>
      </c>
      <c r="T453" t="s">
        <v>873</v>
      </c>
      <c r="U453" t="s">
        <v>950</v>
      </c>
    </row>
    <row r="454" spans="1:21" x14ac:dyDescent="0.25">
      <c r="A454" t="s">
        <v>428</v>
      </c>
      <c r="B454">
        <v>2025</v>
      </c>
      <c r="C454">
        <v>3</v>
      </c>
      <c r="D454" t="s">
        <v>155</v>
      </c>
      <c r="E454" t="s">
        <v>155</v>
      </c>
      <c r="F454">
        <v>3</v>
      </c>
      <c r="G454" s="97">
        <v>88.193100000000001</v>
      </c>
      <c r="H454" s="98">
        <v>87.185599999999994</v>
      </c>
      <c r="I454" s="98">
        <v>2.6156000000000001</v>
      </c>
      <c r="J454" s="99">
        <v>0.38518886679920755</v>
      </c>
      <c r="K454" s="97">
        <v>79.338800000000006</v>
      </c>
      <c r="L454" s="97">
        <v>95.032399999999996</v>
      </c>
      <c r="M454" t="s">
        <v>493</v>
      </c>
      <c r="N454" t="s">
        <v>495</v>
      </c>
      <c r="P454" s="97">
        <v>1.1555807381035486</v>
      </c>
      <c r="Q454" s="97">
        <v>1.1555807381035486</v>
      </c>
      <c r="R454" s="93"/>
      <c r="S454" t="s">
        <v>494</v>
      </c>
      <c r="T454" t="s">
        <v>873</v>
      </c>
      <c r="U454" t="s">
        <v>951</v>
      </c>
    </row>
    <row r="455" spans="1:21" x14ac:dyDescent="0.25">
      <c r="A455" t="s">
        <v>428</v>
      </c>
      <c r="B455">
        <v>2025</v>
      </c>
      <c r="C455">
        <v>3</v>
      </c>
      <c r="D455" t="s">
        <v>155</v>
      </c>
      <c r="E455" t="s">
        <v>155</v>
      </c>
      <c r="F455">
        <v>4</v>
      </c>
      <c r="G455" s="97">
        <v>88.797799999999995</v>
      </c>
      <c r="H455" s="98">
        <v>87.886099999999999</v>
      </c>
      <c r="I455" s="98">
        <v>2.6366000000000001</v>
      </c>
      <c r="J455" s="99">
        <v>0.34578623985435641</v>
      </c>
      <c r="K455" s="97">
        <v>79.976299999999995</v>
      </c>
      <c r="L455" s="97">
        <v>95.795900000000003</v>
      </c>
      <c r="M455" t="s">
        <v>493</v>
      </c>
      <c r="N455" t="s">
        <v>495</v>
      </c>
      <c r="P455" s="97">
        <v>1.0373654081817218</v>
      </c>
      <c r="Q455" s="97">
        <v>1.0373654081817218</v>
      </c>
      <c r="R455" s="93"/>
      <c r="S455" t="s">
        <v>494</v>
      </c>
      <c r="T455" t="s">
        <v>873</v>
      </c>
      <c r="U455" t="s">
        <v>952</v>
      </c>
    </row>
    <row r="456" spans="1:21" x14ac:dyDescent="0.25">
      <c r="A456" t="s">
        <v>428</v>
      </c>
      <c r="B456">
        <v>2025</v>
      </c>
      <c r="C456">
        <v>3</v>
      </c>
      <c r="D456" t="s">
        <v>155</v>
      </c>
      <c r="E456" t="s">
        <v>155</v>
      </c>
      <c r="F456">
        <v>5</v>
      </c>
      <c r="G456" s="97">
        <v>86.980999999999995</v>
      </c>
      <c r="H456" s="98">
        <v>85.979100000000003</v>
      </c>
      <c r="I456" s="98">
        <v>2.5794000000000001</v>
      </c>
      <c r="J456" s="99">
        <v>0.38842366441807863</v>
      </c>
      <c r="K456" s="97">
        <v>78.240899999999996</v>
      </c>
      <c r="L456" s="97">
        <v>93.717299999999994</v>
      </c>
      <c r="M456" t="s">
        <v>493</v>
      </c>
      <c r="N456" t="s">
        <v>495</v>
      </c>
      <c r="P456" s="97">
        <v>1.1652831909149921</v>
      </c>
      <c r="Q456" s="97">
        <v>1.1652831909149921</v>
      </c>
      <c r="R456" s="93"/>
      <c r="S456" t="s">
        <v>494</v>
      </c>
      <c r="T456" t="s">
        <v>873</v>
      </c>
      <c r="U456" t="s">
        <v>953</v>
      </c>
    </row>
    <row r="457" spans="1:21" x14ac:dyDescent="0.25">
      <c r="A457" t="s">
        <v>428</v>
      </c>
      <c r="B457">
        <v>2025</v>
      </c>
      <c r="C457">
        <v>3</v>
      </c>
      <c r="D457" t="s">
        <v>151</v>
      </c>
      <c r="E457" t="s">
        <v>151</v>
      </c>
      <c r="F457">
        <v>1</v>
      </c>
      <c r="G457" s="97">
        <v>5.2557999999999998</v>
      </c>
      <c r="H457" s="98">
        <v>5.1936999999999998</v>
      </c>
      <c r="I457" s="98">
        <v>0.15579999999999999</v>
      </c>
      <c r="J457" s="99">
        <v>0.39858793324775382</v>
      </c>
      <c r="K457" s="97">
        <v>4.7263000000000002</v>
      </c>
      <c r="L457" s="97">
        <v>5.6611000000000002</v>
      </c>
      <c r="M457" t="s">
        <v>493</v>
      </c>
      <c r="N457" t="s">
        <v>495</v>
      </c>
      <c r="P457" s="97">
        <v>1.1956793807882635</v>
      </c>
      <c r="Q457" s="97">
        <v>1.1956793807882635</v>
      </c>
      <c r="R457" s="93"/>
      <c r="S457" t="s">
        <v>494</v>
      </c>
      <c r="T457" t="s">
        <v>873</v>
      </c>
      <c r="U457" t="s">
        <v>954</v>
      </c>
    </row>
    <row r="458" spans="1:21" x14ac:dyDescent="0.25">
      <c r="A458" t="s">
        <v>428</v>
      </c>
      <c r="B458">
        <v>2025</v>
      </c>
      <c r="C458">
        <v>3</v>
      </c>
      <c r="D458" t="s">
        <v>151</v>
      </c>
      <c r="E458" t="s">
        <v>151</v>
      </c>
      <c r="F458">
        <v>2</v>
      </c>
      <c r="G458" s="97">
        <v>5.2087000000000003</v>
      </c>
      <c r="H458" s="98">
        <v>5.1548999999999996</v>
      </c>
      <c r="I458" s="98">
        <v>0.15459999999999999</v>
      </c>
      <c r="J458" s="99">
        <v>0.34799482535576159</v>
      </c>
      <c r="K458" s="97">
        <v>4.6910999999999996</v>
      </c>
      <c r="L458" s="97">
        <v>5.6186999999999996</v>
      </c>
      <c r="M458" t="s">
        <v>493</v>
      </c>
      <c r="N458" t="s">
        <v>495</v>
      </c>
      <c r="P458" s="97">
        <v>1.043667190440178</v>
      </c>
      <c r="Q458" s="97">
        <v>1.043667190440178</v>
      </c>
      <c r="R458" s="93"/>
      <c r="S458" t="s">
        <v>494</v>
      </c>
      <c r="T458" t="s">
        <v>873</v>
      </c>
      <c r="U458" t="s">
        <v>955</v>
      </c>
    </row>
    <row r="459" spans="1:21" x14ac:dyDescent="0.25">
      <c r="A459" t="s">
        <v>428</v>
      </c>
      <c r="B459">
        <v>2025</v>
      </c>
      <c r="C459">
        <v>3</v>
      </c>
      <c r="D459" t="s">
        <v>151</v>
      </c>
      <c r="E459" t="s">
        <v>151</v>
      </c>
      <c r="F459">
        <v>3</v>
      </c>
      <c r="G459" s="97">
        <v>5.1933999999999996</v>
      </c>
      <c r="H459" s="98">
        <v>5.1717000000000004</v>
      </c>
      <c r="I459" s="98">
        <v>0.1552</v>
      </c>
      <c r="J459" s="99">
        <v>0.1398195876288606</v>
      </c>
      <c r="K459" s="97">
        <v>4.7061000000000002</v>
      </c>
      <c r="L459" s="97">
        <v>5.6372999999999998</v>
      </c>
      <c r="M459" t="s">
        <v>493</v>
      </c>
      <c r="N459" t="s">
        <v>495</v>
      </c>
      <c r="P459" s="97">
        <v>0.41959123692401268</v>
      </c>
      <c r="Q459" s="97">
        <v>0.41959123692401268</v>
      </c>
      <c r="R459" s="93"/>
      <c r="S459" t="s">
        <v>494</v>
      </c>
      <c r="T459" t="s">
        <v>873</v>
      </c>
      <c r="U459" t="s">
        <v>956</v>
      </c>
    </row>
    <row r="460" spans="1:21" x14ac:dyDescent="0.25">
      <c r="A460" t="s">
        <v>428</v>
      </c>
      <c r="B460">
        <v>2025</v>
      </c>
      <c r="C460">
        <v>3</v>
      </c>
      <c r="D460" t="s">
        <v>151</v>
      </c>
      <c r="E460" t="s">
        <v>151</v>
      </c>
      <c r="F460">
        <v>4</v>
      </c>
      <c r="G460" s="97">
        <v>5.2118000000000002</v>
      </c>
      <c r="H460" s="98">
        <v>5.1542000000000003</v>
      </c>
      <c r="I460" s="98">
        <v>0.15459999999999999</v>
      </c>
      <c r="J460" s="99">
        <v>0.37257438551099531</v>
      </c>
      <c r="K460" s="97">
        <v>4.6904000000000003</v>
      </c>
      <c r="L460" s="97">
        <v>5.6180000000000003</v>
      </c>
      <c r="M460" t="s">
        <v>493</v>
      </c>
      <c r="N460" t="s">
        <v>495</v>
      </c>
      <c r="P460" s="97">
        <v>1.1175352140002304</v>
      </c>
      <c r="Q460" s="97">
        <v>1.1175352140002304</v>
      </c>
      <c r="R460" s="93"/>
      <c r="S460" t="s">
        <v>494</v>
      </c>
      <c r="T460" t="s">
        <v>873</v>
      </c>
      <c r="U460" t="s">
        <v>957</v>
      </c>
    </row>
    <row r="461" spans="1:21" x14ac:dyDescent="0.25">
      <c r="A461" t="s">
        <v>428</v>
      </c>
      <c r="B461">
        <v>2025</v>
      </c>
      <c r="C461">
        <v>3</v>
      </c>
      <c r="D461" t="s">
        <v>151</v>
      </c>
      <c r="E461" t="s">
        <v>151</v>
      </c>
      <c r="F461">
        <v>5</v>
      </c>
      <c r="G461" s="97">
        <v>5.0838000000000001</v>
      </c>
      <c r="H461" s="98">
        <v>5.0321999999999996</v>
      </c>
      <c r="I461" s="98">
        <v>0.151</v>
      </c>
      <c r="J461" s="99">
        <v>0.34172185430463931</v>
      </c>
      <c r="K461" s="97">
        <v>4.5792000000000002</v>
      </c>
      <c r="L461" s="97">
        <v>5.4851999999999999</v>
      </c>
      <c r="M461" t="s">
        <v>493</v>
      </c>
      <c r="N461" t="s">
        <v>495</v>
      </c>
      <c r="P461" s="97">
        <v>1.0253964468820902</v>
      </c>
      <c r="Q461" s="97">
        <v>1.0253964468820902</v>
      </c>
      <c r="R461" s="93"/>
      <c r="S461" t="s">
        <v>494</v>
      </c>
      <c r="T461" t="s">
        <v>873</v>
      </c>
      <c r="U461" t="s">
        <v>958</v>
      </c>
    </row>
    <row r="462" spans="1:21" x14ac:dyDescent="0.25">
      <c r="A462" t="s">
        <v>428</v>
      </c>
      <c r="B462">
        <v>2025</v>
      </c>
      <c r="C462">
        <v>3</v>
      </c>
      <c r="D462" t="s">
        <v>148</v>
      </c>
      <c r="E462" t="s">
        <v>148</v>
      </c>
      <c r="F462">
        <v>1</v>
      </c>
      <c r="G462" s="97">
        <v>16.451000000000001</v>
      </c>
      <c r="H462" s="98">
        <v>16.38</v>
      </c>
      <c r="I462" s="98">
        <v>0.4914</v>
      </c>
      <c r="J462" s="99">
        <v>0.14448514448514754</v>
      </c>
      <c r="K462" s="97">
        <v>14.905799999999999</v>
      </c>
      <c r="L462" s="97">
        <v>17.854199999999999</v>
      </c>
      <c r="M462" t="s">
        <v>493</v>
      </c>
      <c r="N462" t="s">
        <v>495</v>
      </c>
      <c r="P462" s="97">
        <v>0.43345543345544268</v>
      </c>
      <c r="Q462" s="97">
        <v>0.43345543345544268</v>
      </c>
      <c r="R462" s="93"/>
      <c r="S462" t="s">
        <v>494</v>
      </c>
      <c r="T462" t="s">
        <v>873</v>
      </c>
      <c r="U462" t="s">
        <v>959</v>
      </c>
    </row>
    <row r="463" spans="1:21" x14ac:dyDescent="0.25">
      <c r="A463" t="s">
        <v>428</v>
      </c>
      <c r="B463">
        <v>2025</v>
      </c>
      <c r="C463">
        <v>3</v>
      </c>
      <c r="D463" t="s">
        <v>148</v>
      </c>
      <c r="E463" t="s">
        <v>148</v>
      </c>
      <c r="F463">
        <v>2</v>
      </c>
      <c r="G463" s="97">
        <v>16.7226</v>
      </c>
      <c r="H463" s="98">
        <v>16.589099999999998</v>
      </c>
      <c r="I463" s="98">
        <v>0.49769999999999998</v>
      </c>
      <c r="J463" s="99">
        <v>0.26823387582881558</v>
      </c>
      <c r="K463" s="97">
        <v>15.096</v>
      </c>
      <c r="L463" s="97">
        <v>18.0822</v>
      </c>
      <c r="M463" t="s">
        <v>493</v>
      </c>
      <c r="N463" t="s">
        <v>495</v>
      </c>
      <c r="P463" s="97">
        <v>0.80474528455432504</v>
      </c>
      <c r="Q463" s="97">
        <v>0.80474528455432504</v>
      </c>
      <c r="R463" s="93"/>
      <c r="S463" t="s">
        <v>494</v>
      </c>
      <c r="T463" t="s">
        <v>873</v>
      </c>
      <c r="U463" t="s">
        <v>960</v>
      </c>
    </row>
    <row r="464" spans="1:21" x14ac:dyDescent="0.25">
      <c r="A464" t="s">
        <v>428</v>
      </c>
      <c r="B464">
        <v>2025</v>
      </c>
      <c r="C464">
        <v>3</v>
      </c>
      <c r="D464" t="s">
        <v>148</v>
      </c>
      <c r="E464" t="s">
        <v>148</v>
      </c>
      <c r="F464">
        <v>3</v>
      </c>
      <c r="G464" s="97">
        <v>16.326699999999999</v>
      </c>
      <c r="H464" s="98">
        <v>16.206499999999998</v>
      </c>
      <c r="I464" s="98">
        <v>0.48620000000000002</v>
      </c>
      <c r="J464" s="99">
        <v>0.24722336487042476</v>
      </c>
      <c r="K464" s="97">
        <v>14.7479</v>
      </c>
      <c r="L464" s="97">
        <v>17.665099999999999</v>
      </c>
      <c r="M464" t="s">
        <v>493</v>
      </c>
      <c r="N464" t="s">
        <v>495</v>
      </c>
      <c r="P464" s="97">
        <v>0.74167772190170944</v>
      </c>
      <c r="Q464" s="97">
        <v>0.74167772190170944</v>
      </c>
      <c r="R464" s="93"/>
      <c r="S464" t="s">
        <v>494</v>
      </c>
      <c r="T464" t="s">
        <v>873</v>
      </c>
      <c r="U464" t="s">
        <v>961</v>
      </c>
    </row>
    <row r="465" spans="1:21" x14ac:dyDescent="0.25">
      <c r="A465" t="s">
        <v>428</v>
      </c>
      <c r="B465">
        <v>2025</v>
      </c>
      <c r="C465">
        <v>3</v>
      </c>
      <c r="D465" t="s">
        <v>148</v>
      </c>
      <c r="E465" t="s">
        <v>148</v>
      </c>
      <c r="F465">
        <v>4</v>
      </c>
      <c r="G465" s="97">
        <v>16.5411</v>
      </c>
      <c r="H465" s="98">
        <v>16.4465</v>
      </c>
      <c r="I465" s="98">
        <v>0.49340000000000001</v>
      </c>
      <c r="J465" s="99">
        <v>0.19173084718281272</v>
      </c>
      <c r="K465" s="97">
        <v>14.9663</v>
      </c>
      <c r="L465" s="97">
        <v>17.9267</v>
      </c>
      <c r="M465" t="s">
        <v>493</v>
      </c>
      <c r="N465" t="s">
        <v>495</v>
      </c>
      <c r="P465" s="97">
        <v>0.57519837047395983</v>
      </c>
      <c r="Q465" s="97">
        <v>0.57519837047395983</v>
      </c>
      <c r="R465" s="93"/>
      <c r="S465" t="s">
        <v>494</v>
      </c>
      <c r="T465" t="s">
        <v>873</v>
      </c>
      <c r="U465" t="s">
        <v>962</v>
      </c>
    </row>
    <row r="466" spans="1:21" x14ac:dyDescent="0.25">
      <c r="A466" t="s">
        <v>428</v>
      </c>
      <c r="B466">
        <v>2025</v>
      </c>
      <c r="C466">
        <v>3</v>
      </c>
      <c r="D466" t="s">
        <v>148</v>
      </c>
      <c r="E466" t="s">
        <v>148</v>
      </c>
      <c r="F466">
        <v>5</v>
      </c>
      <c r="G466" s="97">
        <v>16.4589</v>
      </c>
      <c r="H466" s="98">
        <v>16.277200000000001</v>
      </c>
      <c r="I466" s="98">
        <v>0.48830000000000001</v>
      </c>
      <c r="J466" s="99">
        <v>0.3721073110792531</v>
      </c>
      <c r="K466" s="97">
        <v>14.8123</v>
      </c>
      <c r="L466" s="97">
        <v>17.742100000000001</v>
      </c>
      <c r="M466" t="s">
        <v>493</v>
      </c>
      <c r="N466" t="s">
        <v>495</v>
      </c>
      <c r="P466" s="97">
        <v>1.1162853562037656</v>
      </c>
      <c r="Q466" s="97">
        <v>1.1162853562037656</v>
      </c>
      <c r="R466" s="93"/>
      <c r="S466" t="s">
        <v>494</v>
      </c>
      <c r="T466" t="s">
        <v>873</v>
      </c>
      <c r="U466" t="s">
        <v>963</v>
      </c>
    </row>
    <row r="467" spans="1:21" x14ac:dyDescent="0.25">
      <c r="G467" s="97"/>
      <c r="H467" s="98"/>
      <c r="I467" s="98"/>
      <c r="J467" s="99"/>
      <c r="K467" s="97"/>
      <c r="L467" s="97"/>
      <c r="P467" s="97"/>
      <c r="Q467" s="97"/>
      <c r="R467" s="93"/>
    </row>
    <row r="468" spans="1:21" x14ac:dyDescent="0.25">
      <c r="G468" s="97"/>
      <c r="H468" s="98"/>
      <c r="I468" s="98"/>
      <c r="J468" s="99"/>
      <c r="K468" s="97"/>
      <c r="L468" s="97"/>
      <c r="P468" s="97"/>
      <c r="Q468" s="97"/>
      <c r="R468" s="93"/>
    </row>
    <row r="469" spans="1:21" x14ac:dyDescent="0.25">
      <c r="G469" s="97"/>
      <c r="H469" s="98"/>
      <c r="I469" s="98"/>
      <c r="J469" s="99"/>
      <c r="K469" s="97"/>
      <c r="L469" s="97"/>
      <c r="P469" s="97"/>
      <c r="Q469" s="97"/>
      <c r="R469" s="93"/>
    </row>
    <row r="470" spans="1:21" x14ac:dyDescent="0.25">
      <c r="G470" s="97"/>
      <c r="H470" s="98"/>
      <c r="I470" s="98"/>
      <c r="J470" s="99"/>
      <c r="K470" s="97"/>
      <c r="L470" s="97"/>
      <c r="P470" s="97"/>
      <c r="Q470" s="97"/>
      <c r="R470" s="93"/>
    </row>
    <row r="471" spans="1:21" x14ac:dyDescent="0.25">
      <c r="G471" s="97"/>
      <c r="H471" s="98"/>
      <c r="I471" s="98"/>
      <c r="J471" s="99"/>
      <c r="K471" s="97"/>
      <c r="L471" s="97"/>
      <c r="P471" s="97"/>
      <c r="Q471" s="97"/>
      <c r="R471" s="93"/>
    </row>
    <row r="472" spans="1:21" x14ac:dyDescent="0.25">
      <c r="G472" s="97"/>
      <c r="H472" s="98"/>
      <c r="I472" s="98"/>
      <c r="J472" s="99"/>
      <c r="K472" s="97"/>
      <c r="L472" s="97"/>
      <c r="P472" s="97"/>
      <c r="Q472" s="97"/>
      <c r="R472" s="93"/>
    </row>
    <row r="473" spans="1:21" x14ac:dyDescent="0.25">
      <c r="G473" s="97"/>
      <c r="H473" s="98"/>
      <c r="I473" s="98"/>
      <c r="J473" s="99"/>
      <c r="K473" s="97"/>
      <c r="L473" s="97"/>
      <c r="P473" s="97"/>
      <c r="Q473" s="97"/>
      <c r="R473" s="93"/>
    </row>
    <row r="474" spans="1:21" x14ac:dyDescent="0.25">
      <c r="G474" s="97"/>
      <c r="H474" s="98"/>
      <c r="I474" s="98"/>
      <c r="J474" s="99"/>
      <c r="K474" s="97"/>
      <c r="L474" s="97"/>
      <c r="P474" s="97"/>
      <c r="Q474" s="97"/>
      <c r="R474" s="93"/>
    </row>
    <row r="475" spans="1:21" x14ac:dyDescent="0.25">
      <c r="G475" s="97"/>
      <c r="H475" s="98"/>
      <c r="I475" s="98"/>
      <c r="J475" s="99"/>
      <c r="K475" s="97"/>
      <c r="L475" s="97"/>
      <c r="P475" s="97"/>
      <c r="Q475" s="97"/>
      <c r="R475" s="93"/>
    </row>
    <row r="476" spans="1:21" x14ac:dyDescent="0.25">
      <c r="G476" s="97"/>
      <c r="H476" s="98"/>
      <c r="I476" s="98"/>
      <c r="J476" s="99"/>
      <c r="K476" s="97"/>
      <c r="L476" s="97"/>
      <c r="P476" s="97"/>
      <c r="Q476" s="97"/>
      <c r="R476" s="93"/>
    </row>
    <row r="477" spans="1:21" x14ac:dyDescent="0.25">
      <c r="G477" s="97"/>
      <c r="H477" s="98"/>
      <c r="I477" s="98"/>
      <c r="J477" s="99"/>
      <c r="K477" s="97"/>
      <c r="L477" s="97"/>
      <c r="P477" s="97"/>
      <c r="Q477" s="97"/>
      <c r="R477" s="93"/>
    </row>
    <row r="478" spans="1:21" x14ac:dyDescent="0.25">
      <c r="G478" s="97"/>
      <c r="H478" s="98"/>
      <c r="I478" s="98"/>
      <c r="J478" s="99"/>
      <c r="K478" s="97"/>
      <c r="L478" s="97"/>
      <c r="P478" s="97"/>
      <c r="Q478" s="97"/>
      <c r="R478" s="93"/>
    </row>
    <row r="479" spans="1:21" x14ac:dyDescent="0.25">
      <c r="G479" s="97"/>
      <c r="H479" s="98"/>
      <c r="I479" s="98"/>
      <c r="J479" s="99"/>
      <c r="K479" s="97"/>
      <c r="L479" s="97"/>
      <c r="P479" s="97"/>
      <c r="Q479" s="97"/>
      <c r="R479" s="93"/>
    </row>
    <row r="480" spans="1:21" x14ac:dyDescent="0.25">
      <c r="G480" s="97"/>
      <c r="H480" s="98"/>
      <c r="I480" s="98"/>
      <c r="J480" s="99"/>
      <c r="K480" s="97"/>
      <c r="L480" s="97"/>
      <c r="P480" s="97"/>
      <c r="Q480" s="97"/>
      <c r="R480" s="93"/>
    </row>
    <row r="481" spans="7:18" x14ac:dyDescent="0.25">
      <c r="G481" s="97"/>
      <c r="H481" s="98"/>
      <c r="I481" s="98"/>
      <c r="J481" s="99"/>
      <c r="K481" s="97"/>
      <c r="L481" s="97"/>
      <c r="P481" s="97"/>
      <c r="Q481" s="97"/>
      <c r="R481" s="93"/>
    </row>
    <row r="482" spans="7:18" x14ac:dyDescent="0.25">
      <c r="G482" s="97"/>
      <c r="H482" s="98"/>
      <c r="I482" s="98"/>
      <c r="J482" s="99"/>
      <c r="K482" s="97"/>
      <c r="L482" s="97"/>
      <c r="P482" s="97"/>
      <c r="Q482" s="97"/>
      <c r="R482" s="93"/>
    </row>
    <row r="483" spans="7:18" x14ac:dyDescent="0.25">
      <c r="G483" s="97"/>
      <c r="H483" s="98"/>
      <c r="I483" s="98"/>
      <c r="J483" s="99"/>
      <c r="K483" s="97"/>
      <c r="L483" s="97"/>
      <c r="P483" s="97"/>
      <c r="Q483" s="97"/>
      <c r="R483" s="93"/>
    </row>
    <row r="484" spans="7:18" x14ac:dyDescent="0.25">
      <c r="G484" s="97"/>
      <c r="H484" s="98"/>
      <c r="I484" s="98"/>
      <c r="J484" s="99"/>
      <c r="K484" s="97"/>
      <c r="L484" s="97"/>
      <c r="P484" s="97"/>
      <c r="Q484" s="97"/>
      <c r="R484" s="93"/>
    </row>
    <row r="485" spans="7:18" x14ac:dyDescent="0.25">
      <c r="G485" s="97"/>
      <c r="H485" s="98"/>
      <c r="I485" s="98"/>
      <c r="J485" s="99"/>
      <c r="K485" s="97"/>
      <c r="L485" s="97"/>
      <c r="P485" s="97"/>
      <c r="Q485" s="97"/>
      <c r="R485" s="93"/>
    </row>
    <row r="486" spans="7:18" x14ac:dyDescent="0.25">
      <c r="G486" s="97"/>
      <c r="H486" s="98"/>
      <c r="I486" s="98"/>
      <c r="J486" s="99"/>
      <c r="K486" s="97"/>
      <c r="L486" s="97"/>
      <c r="P486" s="97"/>
      <c r="Q486" s="97"/>
      <c r="R486" s="93"/>
    </row>
    <row r="487" spans="7:18" x14ac:dyDescent="0.25">
      <c r="G487" s="97"/>
      <c r="H487" s="98"/>
      <c r="I487" s="98"/>
      <c r="J487" s="99"/>
      <c r="K487" s="97"/>
      <c r="L487" s="97"/>
      <c r="P487" s="97"/>
      <c r="Q487" s="97"/>
      <c r="R487" s="93"/>
    </row>
    <row r="488" spans="7:18" x14ac:dyDescent="0.25">
      <c r="G488" s="97"/>
      <c r="H488" s="98"/>
      <c r="I488" s="98"/>
      <c r="J488" s="99"/>
      <c r="K488" s="97"/>
      <c r="L488" s="97"/>
      <c r="P488" s="97"/>
      <c r="Q488" s="97"/>
      <c r="R488" s="93"/>
    </row>
    <row r="489" spans="7:18" x14ac:dyDescent="0.25">
      <c r="G489" s="97"/>
      <c r="H489" s="98"/>
      <c r="I489" s="98"/>
      <c r="J489" s="99"/>
      <c r="K489" s="97"/>
      <c r="L489" s="97"/>
      <c r="P489" s="97"/>
      <c r="Q489" s="97"/>
      <c r="R489" s="93"/>
    </row>
    <row r="490" spans="7:18" x14ac:dyDescent="0.25">
      <c r="G490" s="97"/>
      <c r="H490" s="98"/>
      <c r="I490" s="98"/>
      <c r="J490" s="99"/>
      <c r="K490" s="97"/>
      <c r="L490" s="97"/>
      <c r="P490" s="97"/>
      <c r="Q490" s="97"/>
      <c r="R490" s="93"/>
    </row>
    <row r="491" spans="7:18" x14ac:dyDescent="0.25">
      <c r="G491" s="97"/>
      <c r="H491" s="98"/>
      <c r="I491" s="98"/>
      <c r="J491" s="99"/>
      <c r="K491" s="97"/>
      <c r="L491" s="97"/>
      <c r="P491" s="97"/>
      <c r="Q491" s="97"/>
      <c r="R491" s="93"/>
    </row>
    <row r="492" spans="7:18" x14ac:dyDescent="0.25">
      <c r="G492" s="97"/>
      <c r="H492" s="98"/>
      <c r="I492" s="98"/>
      <c r="J492" s="99"/>
      <c r="K492" s="97"/>
      <c r="L492" s="97"/>
      <c r="P492" s="97"/>
      <c r="Q492" s="97"/>
      <c r="R492" s="93"/>
    </row>
    <row r="493" spans="7:18" x14ac:dyDescent="0.25">
      <c r="G493" s="97"/>
      <c r="H493" s="98"/>
      <c r="I493" s="98"/>
      <c r="J493" s="99"/>
      <c r="K493" s="97"/>
      <c r="L493" s="97"/>
      <c r="P493" s="97"/>
      <c r="Q493" s="97"/>
      <c r="R493" s="93"/>
    </row>
    <row r="494" spans="7:18" x14ac:dyDescent="0.25">
      <c r="G494" s="97"/>
      <c r="H494" s="98"/>
      <c r="I494" s="98"/>
      <c r="J494" s="99"/>
      <c r="K494" s="97"/>
      <c r="L494" s="97"/>
      <c r="P494" s="97"/>
      <c r="Q494" s="97"/>
      <c r="R494" s="93"/>
    </row>
    <row r="495" spans="7:18" x14ac:dyDescent="0.25">
      <c r="G495" s="97"/>
      <c r="H495" s="98"/>
      <c r="I495" s="98"/>
      <c r="J495" s="99"/>
      <c r="K495" s="97"/>
      <c r="L495" s="97"/>
      <c r="P495" s="97"/>
      <c r="Q495" s="97"/>
      <c r="R495" s="93"/>
    </row>
    <row r="496" spans="7:18" x14ac:dyDescent="0.25">
      <c r="G496" s="97"/>
      <c r="H496" s="98"/>
      <c r="I496" s="98"/>
      <c r="J496" s="99"/>
      <c r="K496" s="97"/>
      <c r="L496" s="97"/>
      <c r="P496" s="97"/>
      <c r="Q496" s="97"/>
      <c r="R496" s="93"/>
    </row>
    <row r="497" spans="7:18" x14ac:dyDescent="0.25">
      <c r="G497" s="97"/>
      <c r="H497" s="98"/>
      <c r="I497" s="98"/>
      <c r="J497" s="99"/>
      <c r="K497" s="97"/>
      <c r="L497" s="97"/>
      <c r="P497" s="97"/>
      <c r="Q497" s="97"/>
      <c r="R497" s="93"/>
    </row>
    <row r="498" spans="7:18" x14ac:dyDescent="0.25">
      <c r="G498" s="97"/>
      <c r="H498" s="98"/>
      <c r="I498" s="98"/>
      <c r="J498" s="99"/>
      <c r="K498" s="97"/>
      <c r="L498" s="97"/>
      <c r="P498" s="97"/>
      <c r="Q498" s="97"/>
      <c r="R498" s="93"/>
    </row>
    <row r="499" spans="7:18" x14ac:dyDescent="0.25">
      <c r="G499" s="97"/>
      <c r="H499" s="98"/>
      <c r="I499" s="98"/>
      <c r="J499" s="99"/>
      <c r="K499" s="97"/>
      <c r="L499" s="97"/>
      <c r="P499" s="97"/>
      <c r="Q499" s="97"/>
      <c r="R499" s="93"/>
    </row>
    <row r="500" spans="7:18" x14ac:dyDescent="0.25">
      <c r="G500" s="97"/>
      <c r="H500" s="98"/>
      <c r="I500" s="98"/>
      <c r="J500" s="99"/>
      <c r="K500" s="97"/>
      <c r="L500" s="97"/>
      <c r="P500" s="97"/>
      <c r="Q500" s="97"/>
      <c r="R500" s="93"/>
    </row>
    <row r="501" spans="7:18" x14ac:dyDescent="0.25">
      <c r="G501" s="97"/>
      <c r="H501" s="98"/>
      <c r="I501" s="98"/>
      <c r="J501" s="99"/>
      <c r="K501" s="97"/>
      <c r="L501" s="97"/>
      <c r="P501" s="97"/>
      <c r="Q501" s="97"/>
      <c r="R501" s="93"/>
    </row>
    <row r="502" spans="7:18" x14ac:dyDescent="0.25">
      <c r="G502" s="97"/>
      <c r="H502" s="98"/>
      <c r="I502" s="98"/>
      <c r="J502" s="99"/>
      <c r="K502" s="97"/>
      <c r="L502" s="97"/>
      <c r="P502" s="97"/>
      <c r="Q502" s="97"/>
      <c r="R502" s="93"/>
    </row>
    <row r="503" spans="7:18" x14ac:dyDescent="0.25">
      <c r="G503" s="97"/>
      <c r="H503" s="98"/>
      <c r="I503" s="98"/>
      <c r="J503" s="99"/>
      <c r="K503" s="97"/>
      <c r="L503" s="97"/>
      <c r="P503" s="97"/>
      <c r="Q503" s="97"/>
      <c r="R503" s="93"/>
    </row>
    <row r="504" spans="7:18" x14ac:dyDescent="0.25">
      <c r="G504" s="97"/>
      <c r="H504" s="98"/>
      <c r="I504" s="98"/>
      <c r="J504" s="99"/>
      <c r="K504" s="97"/>
      <c r="L504" s="97"/>
      <c r="P504" s="97"/>
      <c r="Q504" s="97"/>
      <c r="R504" s="93"/>
    </row>
    <row r="505" spans="7:18" x14ac:dyDescent="0.25">
      <c r="G505" s="97"/>
      <c r="H505" s="98"/>
      <c r="I505" s="98"/>
      <c r="J505" s="99"/>
      <c r="K505" s="97"/>
      <c r="L505" s="97"/>
      <c r="P505" s="97"/>
      <c r="Q505" s="97"/>
      <c r="R505" s="93"/>
    </row>
    <row r="506" spans="7:18" x14ac:dyDescent="0.25">
      <c r="G506" s="97"/>
      <c r="H506" s="98"/>
      <c r="I506" s="98"/>
      <c r="J506" s="99"/>
      <c r="K506" s="97"/>
      <c r="L506" s="97"/>
      <c r="P506" s="97"/>
      <c r="Q506" s="97"/>
      <c r="R506" s="93"/>
    </row>
    <row r="507" spans="7:18" x14ac:dyDescent="0.25">
      <c r="G507" s="97"/>
      <c r="H507" s="98"/>
      <c r="I507" s="98"/>
      <c r="J507" s="99"/>
      <c r="K507" s="97"/>
      <c r="L507" s="97"/>
      <c r="P507" s="97"/>
      <c r="Q507" s="97"/>
      <c r="R507" s="93"/>
    </row>
    <row r="508" spans="7:18" x14ac:dyDescent="0.25">
      <c r="G508" s="97"/>
      <c r="H508" s="98"/>
      <c r="I508" s="98"/>
      <c r="J508" s="99"/>
      <c r="K508" s="97"/>
      <c r="L508" s="97"/>
      <c r="P508" s="97"/>
      <c r="Q508" s="97"/>
      <c r="R508" s="93"/>
    </row>
    <row r="509" spans="7:18" x14ac:dyDescent="0.25">
      <c r="G509" s="97"/>
      <c r="H509" s="98"/>
      <c r="I509" s="98"/>
      <c r="J509" s="99"/>
      <c r="K509" s="97"/>
      <c r="L509" s="97"/>
      <c r="P509" s="97"/>
      <c r="Q509" s="97"/>
      <c r="R509" s="93"/>
    </row>
    <row r="510" spans="7:18" x14ac:dyDescent="0.25">
      <c r="G510" s="97"/>
      <c r="H510" s="98"/>
      <c r="I510" s="98"/>
      <c r="J510" s="99"/>
      <c r="K510" s="97"/>
      <c r="L510" s="97"/>
      <c r="P510" s="97"/>
      <c r="Q510" s="97"/>
      <c r="R510" s="93"/>
    </row>
    <row r="511" spans="7:18" x14ac:dyDescent="0.25">
      <c r="G511" s="97"/>
      <c r="H511" s="98"/>
      <c r="I511" s="98"/>
      <c r="J511" s="99"/>
      <c r="K511" s="97"/>
      <c r="L511" s="97"/>
      <c r="P511" s="97"/>
      <c r="Q511" s="97"/>
      <c r="R511" s="93"/>
    </row>
    <row r="512" spans="7:18" x14ac:dyDescent="0.25">
      <c r="G512" s="97"/>
      <c r="H512" s="98"/>
      <c r="I512" s="98"/>
      <c r="J512" s="99"/>
      <c r="K512" s="97"/>
      <c r="L512" s="97"/>
      <c r="P512" s="97"/>
      <c r="Q512" s="97"/>
      <c r="R512" s="93"/>
    </row>
    <row r="513" spans="7:18" x14ac:dyDescent="0.25">
      <c r="G513" s="97"/>
      <c r="H513" s="98"/>
      <c r="I513" s="98"/>
      <c r="J513" s="99"/>
      <c r="K513" s="97"/>
      <c r="L513" s="97"/>
      <c r="P513" s="97"/>
      <c r="Q513" s="97"/>
      <c r="R513" s="93"/>
    </row>
    <row r="514" spans="7:18" x14ac:dyDescent="0.25">
      <c r="G514" s="97"/>
      <c r="H514" s="98"/>
      <c r="I514" s="98"/>
      <c r="J514" s="99"/>
      <c r="K514" s="97"/>
      <c r="L514" s="97"/>
      <c r="P514" s="97"/>
      <c r="Q514" s="97"/>
      <c r="R514" s="93"/>
    </row>
    <row r="515" spans="7:18" x14ac:dyDescent="0.25">
      <c r="G515" s="97"/>
      <c r="H515" s="98"/>
      <c r="I515" s="98"/>
      <c r="J515" s="99"/>
      <c r="K515" s="97"/>
      <c r="L515" s="97"/>
      <c r="P515" s="97"/>
      <c r="Q515" s="97"/>
      <c r="R515" s="93"/>
    </row>
    <row r="516" spans="7:18" x14ac:dyDescent="0.25">
      <c r="G516" s="97"/>
      <c r="H516" s="98"/>
      <c r="I516" s="98"/>
      <c r="J516" s="99"/>
      <c r="K516" s="97"/>
      <c r="L516" s="97"/>
      <c r="P516" s="97"/>
      <c r="Q516" s="97"/>
      <c r="R516" s="93"/>
    </row>
    <row r="517" spans="7:18" x14ac:dyDescent="0.25">
      <c r="G517" s="97"/>
      <c r="H517" s="98"/>
      <c r="I517" s="98"/>
      <c r="J517" s="99"/>
      <c r="K517" s="97"/>
      <c r="L517" s="97"/>
      <c r="P517" s="97"/>
      <c r="Q517" s="97"/>
      <c r="R517" s="93"/>
    </row>
    <row r="518" spans="7:18" x14ac:dyDescent="0.25">
      <c r="G518" s="97"/>
      <c r="H518" s="98"/>
      <c r="I518" s="98"/>
      <c r="J518" s="99"/>
      <c r="K518" s="97"/>
      <c r="L518" s="97"/>
      <c r="P518" s="97"/>
      <c r="Q518" s="97"/>
      <c r="R518" s="93"/>
    </row>
    <row r="519" spans="7:18" x14ac:dyDescent="0.25">
      <c r="G519" s="97"/>
      <c r="H519" s="98"/>
      <c r="I519" s="98"/>
      <c r="J519" s="99"/>
      <c r="K519" s="97"/>
      <c r="L519" s="97"/>
      <c r="P519" s="97"/>
      <c r="Q519" s="97"/>
      <c r="R519" s="93"/>
    </row>
    <row r="520" spans="7:18" x14ac:dyDescent="0.25">
      <c r="G520" s="97"/>
      <c r="H520" s="98"/>
      <c r="I520" s="98"/>
      <c r="J520" s="99"/>
      <c r="K520" s="97"/>
      <c r="L520" s="97"/>
      <c r="P520" s="97"/>
      <c r="Q520" s="97"/>
      <c r="R520" s="93"/>
    </row>
    <row r="521" spans="7:18" x14ac:dyDescent="0.25">
      <c r="G521" s="97"/>
      <c r="H521" s="98"/>
      <c r="I521" s="98"/>
      <c r="J521" s="99"/>
      <c r="K521" s="97"/>
      <c r="L521" s="97"/>
      <c r="P521" s="97"/>
      <c r="Q521" s="97"/>
      <c r="R521" s="93"/>
    </row>
    <row r="522" spans="7:18" x14ac:dyDescent="0.25">
      <c r="G522" s="97"/>
      <c r="H522" s="98"/>
      <c r="I522" s="98"/>
      <c r="J522" s="99"/>
      <c r="K522" s="97"/>
      <c r="L522" s="97"/>
      <c r="P522" s="97"/>
      <c r="Q522" s="97"/>
      <c r="R522" s="93"/>
    </row>
    <row r="523" spans="7:18" x14ac:dyDescent="0.25">
      <c r="G523" s="97"/>
      <c r="H523" s="98"/>
      <c r="I523" s="98"/>
      <c r="J523" s="99"/>
      <c r="K523" s="97"/>
      <c r="L523" s="97"/>
      <c r="P523" s="97"/>
      <c r="Q523" s="97"/>
      <c r="R523" s="93"/>
    </row>
    <row r="524" spans="7:18" x14ac:dyDescent="0.25">
      <c r="G524" s="97"/>
      <c r="H524" s="98"/>
      <c r="I524" s="98"/>
      <c r="J524" s="99"/>
      <c r="K524" s="97"/>
      <c r="L524" s="97"/>
      <c r="P524" s="97"/>
      <c r="Q524" s="97"/>
      <c r="R524" s="93"/>
    </row>
    <row r="525" spans="7:18" x14ac:dyDescent="0.25">
      <c r="G525" s="97"/>
      <c r="H525" s="98"/>
      <c r="I525" s="98"/>
      <c r="J525" s="99"/>
      <c r="K525" s="97"/>
      <c r="L525" s="97"/>
      <c r="P525" s="97"/>
      <c r="Q525" s="97"/>
      <c r="R525" s="93"/>
    </row>
    <row r="526" spans="7:18" x14ac:dyDescent="0.25">
      <c r="G526" s="97"/>
      <c r="H526" s="98"/>
      <c r="I526" s="98"/>
      <c r="J526" s="99"/>
      <c r="K526" s="97"/>
      <c r="L526" s="97"/>
      <c r="P526" s="97"/>
      <c r="Q526" s="97"/>
      <c r="R526" s="93"/>
    </row>
    <row r="527" spans="7:18" x14ac:dyDescent="0.25">
      <c r="G527" s="97"/>
      <c r="H527" s="98"/>
      <c r="I527" s="98"/>
      <c r="J527" s="99"/>
      <c r="K527" s="97"/>
      <c r="L527" s="97"/>
      <c r="P527" s="97"/>
      <c r="Q527" s="97"/>
      <c r="R527" s="93"/>
    </row>
    <row r="528" spans="7:18" x14ac:dyDescent="0.25">
      <c r="G528" s="97"/>
      <c r="H528" s="98"/>
      <c r="I528" s="98"/>
      <c r="J528" s="99"/>
      <c r="K528" s="97"/>
      <c r="L528" s="97"/>
      <c r="P528" s="97"/>
      <c r="Q528" s="97"/>
      <c r="R528" s="93"/>
    </row>
    <row r="529" spans="7:18" x14ac:dyDescent="0.25">
      <c r="G529" s="97"/>
      <c r="H529" s="98"/>
      <c r="I529" s="98"/>
      <c r="J529" s="99"/>
      <c r="K529" s="97"/>
      <c r="L529" s="97"/>
      <c r="P529" s="97"/>
      <c r="Q529" s="97"/>
      <c r="R529" s="93"/>
    </row>
    <row r="530" spans="7:18" x14ac:dyDescent="0.25">
      <c r="G530" s="97"/>
      <c r="H530" s="98"/>
      <c r="I530" s="98"/>
      <c r="J530" s="99"/>
      <c r="K530" s="97"/>
      <c r="L530" s="97"/>
      <c r="P530" s="97"/>
      <c r="Q530" s="97"/>
      <c r="R530" s="93"/>
    </row>
    <row r="531" spans="7:18" x14ac:dyDescent="0.25">
      <c r="G531" s="97"/>
      <c r="H531" s="98"/>
      <c r="I531" s="98"/>
      <c r="J531" s="99"/>
      <c r="K531" s="97"/>
      <c r="L531" s="97"/>
      <c r="P531" s="97"/>
      <c r="Q531" s="97"/>
      <c r="R531" s="93"/>
    </row>
    <row r="532" spans="7:18" x14ac:dyDescent="0.25">
      <c r="G532" s="97"/>
      <c r="H532" s="98"/>
      <c r="I532" s="98"/>
      <c r="J532" s="99"/>
      <c r="K532" s="97"/>
      <c r="L532" s="97"/>
      <c r="P532" s="97"/>
      <c r="Q532" s="97"/>
      <c r="R532" s="93"/>
    </row>
    <row r="533" spans="7:18" x14ac:dyDescent="0.25">
      <c r="G533" s="97"/>
      <c r="H533" s="98"/>
      <c r="I533" s="98"/>
      <c r="J533" s="99"/>
      <c r="K533" s="97"/>
      <c r="L533" s="97"/>
      <c r="P533" s="97"/>
      <c r="Q533" s="97"/>
      <c r="R533" s="93"/>
    </row>
    <row r="534" spans="7:18" x14ac:dyDescent="0.25">
      <c r="G534" s="97"/>
      <c r="H534" s="98"/>
      <c r="I534" s="98"/>
      <c r="J534" s="99"/>
      <c r="K534" s="97"/>
      <c r="L534" s="97"/>
      <c r="P534" s="97"/>
      <c r="Q534" s="97"/>
      <c r="R534" s="93"/>
    </row>
    <row r="535" spans="7:18" x14ac:dyDescent="0.25">
      <c r="G535" s="97"/>
      <c r="H535" s="98"/>
      <c r="I535" s="98"/>
      <c r="J535" s="99"/>
      <c r="K535" s="97"/>
      <c r="L535" s="97"/>
      <c r="P535" s="97"/>
      <c r="Q535" s="97"/>
      <c r="R535" s="93"/>
    </row>
    <row r="536" spans="7:18" x14ac:dyDescent="0.25">
      <c r="G536" s="97"/>
      <c r="H536" s="98"/>
      <c r="I536" s="98"/>
      <c r="J536" s="99"/>
      <c r="K536" s="97"/>
      <c r="L536" s="97"/>
      <c r="P536" s="97"/>
      <c r="Q536" s="97"/>
      <c r="R536" s="93"/>
    </row>
    <row r="537" spans="7:18" x14ac:dyDescent="0.25">
      <c r="G537" s="97"/>
      <c r="H537" s="98"/>
      <c r="I537" s="98"/>
      <c r="J537" s="99"/>
      <c r="K537" s="97"/>
      <c r="L537" s="97"/>
      <c r="P537" s="97"/>
      <c r="Q537" s="97"/>
      <c r="R537" s="93"/>
    </row>
    <row r="538" spans="7:18" x14ac:dyDescent="0.25">
      <c r="G538" s="97"/>
      <c r="H538" s="98"/>
      <c r="I538" s="98"/>
      <c r="J538" s="99"/>
      <c r="K538" s="97"/>
      <c r="L538" s="97"/>
      <c r="P538" s="97"/>
      <c r="Q538" s="97"/>
      <c r="R538" s="93"/>
    </row>
    <row r="539" spans="7:18" x14ac:dyDescent="0.25">
      <c r="G539" s="97"/>
      <c r="H539" s="98"/>
      <c r="I539" s="98"/>
      <c r="J539" s="99"/>
      <c r="K539" s="97"/>
      <c r="L539" s="97"/>
      <c r="P539" s="97"/>
      <c r="Q539" s="97"/>
      <c r="R539" s="93"/>
    </row>
    <row r="540" spans="7:18" x14ac:dyDescent="0.25">
      <c r="G540" s="97"/>
      <c r="H540" s="98"/>
      <c r="I540" s="98"/>
      <c r="J540" s="99"/>
      <c r="K540" s="97"/>
      <c r="L540" s="97"/>
      <c r="P540" s="97"/>
      <c r="Q540" s="97"/>
      <c r="R540" s="93"/>
    </row>
    <row r="541" spans="7:18" x14ac:dyDescent="0.25">
      <c r="G541" s="97"/>
      <c r="H541" s="98"/>
      <c r="I541" s="98"/>
      <c r="J541" s="99"/>
      <c r="K541" s="97"/>
      <c r="L541" s="97"/>
      <c r="P541" s="97"/>
      <c r="Q541" s="97"/>
      <c r="R541" s="93"/>
    </row>
    <row r="542" spans="7:18" x14ac:dyDescent="0.25">
      <c r="G542" s="97"/>
      <c r="H542" s="98"/>
      <c r="I542" s="98"/>
      <c r="J542" s="99"/>
      <c r="K542" s="97"/>
      <c r="L542" s="97"/>
      <c r="P542" s="97"/>
      <c r="Q542" s="97"/>
      <c r="R542" s="93"/>
    </row>
    <row r="543" spans="7:18" x14ac:dyDescent="0.25">
      <c r="G543" s="97"/>
      <c r="H543" s="98"/>
      <c r="I543" s="98"/>
      <c r="J543" s="99"/>
      <c r="K543" s="97"/>
      <c r="L543" s="97"/>
      <c r="P543" s="97"/>
      <c r="Q543" s="97"/>
      <c r="R543" s="93"/>
    </row>
    <row r="544" spans="7:18" x14ac:dyDescent="0.25">
      <c r="G544" s="97"/>
      <c r="H544" s="98"/>
      <c r="I544" s="98"/>
      <c r="J544" s="99"/>
      <c r="K544" s="97"/>
      <c r="L544" s="97"/>
      <c r="P544" s="97"/>
      <c r="Q544" s="97"/>
      <c r="R544" s="93"/>
    </row>
    <row r="545" spans="7:18" x14ac:dyDescent="0.25">
      <c r="G545" s="97"/>
      <c r="H545" s="98"/>
      <c r="I545" s="98"/>
      <c r="J545" s="99"/>
      <c r="K545" s="97"/>
      <c r="L545" s="97"/>
      <c r="P545" s="97"/>
      <c r="Q545" s="97"/>
      <c r="R545" s="93"/>
    </row>
    <row r="546" spans="7:18" x14ac:dyDescent="0.25">
      <c r="G546" s="97"/>
      <c r="H546" s="98"/>
      <c r="I546" s="98"/>
      <c r="J546" s="99"/>
      <c r="K546" s="97"/>
      <c r="L546" s="97"/>
      <c r="P546" s="97"/>
      <c r="Q546" s="97"/>
      <c r="R546" s="93"/>
    </row>
    <row r="547" spans="7:18" x14ac:dyDescent="0.25">
      <c r="G547" s="97"/>
      <c r="H547" s="98"/>
      <c r="I547" s="98"/>
      <c r="J547" s="99"/>
      <c r="K547" s="97"/>
      <c r="L547" s="97"/>
      <c r="P547" s="97"/>
      <c r="Q547" s="97"/>
      <c r="R547" s="93"/>
    </row>
    <row r="548" spans="7:18" x14ac:dyDescent="0.25">
      <c r="G548" s="97"/>
      <c r="H548" s="98"/>
      <c r="I548" s="98"/>
      <c r="J548" s="99"/>
      <c r="K548" s="97"/>
      <c r="L548" s="97"/>
      <c r="P548" s="97"/>
      <c r="Q548" s="97"/>
      <c r="R548" s="93"/>
    </row>
    <row r="549" spans="7:18" x14ac:dyDescent="0.25">
      <c r="G549" s="97"/>
      <c r="H549" s="98"/>
      <c r="I549" s="98"/>
      <c r="J549" s="99"/>
      <c r="K549" s="97"/>
      <c r="L549" s="97"/>
      <c r="P549" s="97"/>
      <c r="Q549" s="97"/>
      <c r="R549" s="93"/>
    </row>
    <row r="550" spans="7:18" x14ac:dyDescent="0.25">
      <c r="G550" s="97"/>
      <c r="H550" s="98"/>
      <c r="I550" s="98"/>
      <c r="J550" s="99"/>
      <c r="K550" s="97"/>
      <c r="L550" s="97"/>
      <c r="P550" s="97"/>
      <c r="Q550" s="97"/>
      <c r="R550" s="93"/>
    </row>
    <row r="551" spans="7:18" x14ac:dyDescent="0.25">
      <c r="G551" s="97"/>
      <c r="H551" s="98"/>
      <c r="I551" s="98"/>
      <c r="J551" s="99"/>
      <c r="K551" s="97"/>
      <c r="L551" s="97"/>
      <c r="P551" s="97"/>
      <c r="Q551" s="97"/>
      <c r="R551" s="93"/>
    </row>
    <row r="552" spans="7:18" x14ac:dyDescent="0.25">
      <c r="G552" s="97"/>
      <c r="H552" s="98"/>
      <c r="I552" s="98"/>
      <c r="J552" s="99"/>
      <c r="K552" s="97"/>
      <c r="L552" s="97"/>
      <c r="P552" s="97"/>
      <c r="Q552" s="97"/>
      <c r="R552" s="93"/>
    </row>
    <row r="553" spans="7:18" x14ac:dyDescent="0.25">
      <c r="G553" s="97"/>
      <c r="H553" s="98"/>
      <c r="I553" s="98"/>
      <c r="J553" s="99"/>
      <c r="K553" s="97"/>
      <c r="L553" s="97"/>
      <c r="P553" s="97"/>
      <c r="Q553" s="97"/>
      <c r="R553" s="93"/>
    </row>
    <row r="554" spans="7:18" x14ac:dyDescent="0.25">
      <c r="G554" s="97"/>
      <c r="H554" s="98"/>
      <c r="I554" s="98"/>
      <c r="J554" s="99"/>
      <c r="K554" s="97"/>
      <c r="L554" s="97"/>
      <c r="P554" s="97"/>
      <c r="Q554" s="97"/>
      <c r="R554" s="93"/>
    </row>
    <row r="555" spans="7:18" x14ac:dyDescent="0.25">
      <c r="G555" s="97"/>
      <c r="H555" s="98"/>
      <c r="I555" s="98"/>
      <c r="J555" s="99"/>
      <c r="K555" s="97"/>
      <c r="L555" s="97"/>
      <c r="P555" s="97"/>
      <c r="Q555" s="97"/>
      <c r="R555" s="93"/>
    </row>
    <row r="556" spans="7:18" x14ac:dyDescent="0.25">
      <c r="G556" s="97"/>
      <c r="H556" s="98"/>
      <c r="I556" s="98"/>
      <c r="J556" s="99"/>
      <c r="K556" s="97"/>
      <c r="L556" s="97"/>
      <c r="P556" s="97"/>
      <c r="Q556" s="97"/>
      <c r="R556" s="93"/>
    </row>
    <row r="557" spans="7:18" x14ac:dyDescent="0.25">
      <c r="G557" s="97"/>
      <c r="H557" s="98"/>
      <c r="I557" s="98"/>
      <c r="J557" s="99"/>
      <c r="K557" s="97"/>
      <c r="L557" s="97"/>
      <c r="P557" s="97"/>
      <c r="Q557" s="97"/>
      <c r="R557" s="93"/>
    </row>
    <row r="558" spans="7:18" x14ac:dyDescent="0.25">
      <c r="G558" s="97"/>
      <c r="H558" s="98"/>
      <c r="I558" s="98"/>
      <c r="J558" s="99"/>
      <c r="K558" s="97"/>
      <c r="L558" s="97"/>
      <c r="P558" s="97"/>
      <c r="Q558" s="97"/>
      <c r="R558" s="93"/>
    </row>
    <row r="559" spans="7:18" x14ac:dyDescent="0.25">
      <c r="G559" s="97"/>
      <c r="H559" s="98"/>
      <c r="I559" s="98"/>
      <c r="J559" s="99"/>
      <c r="K559" s="97"/>
      <c r="L559" s="97"/>
      <c r="P559" s="97"/>
      <c r="Q559" s="97"/>
      <c r="R559" s="93"/>
    </row>
    <row r="560" spans="7:18" x14ac:dyDescent="0.25">
      <c r="G560" s="97"/>
      <c r="H560" s="98"/>
      <c r="I560" s="98"/>
      <c r="J560" s="99"/>
      <c r="K560" s="97"/>
      <c r="L560" s="97"/>
      <c r="P560" s="97"/>
      <c r="Q560" s="97"/>
      <c r="R560" s="93"/>
    </row>
    <row r="561" spans="7:18" x14ac:dyDescent="0.25">
      <c r="G561" s="97"/>
      <c r="H561" s="98"/>
      <c r="I561" s="98"/>
      <c r="J561" s="99"/>
      <c r="K561" s="97"/>
      <c r="L561" s="97"/>
      <c r="P561" s="97"/>
      <c r="Q561" s="97"/>
      <c r="R561" s="93"/>
    </row>
    <row r="562" spans="7:18" x14ac:dyDescent="0.25">
      <c r="G562" s="97"/>
      <c r="H562" s="98"/>
      <c r="I562" s="98"/>
      <c r="J562" s="99"/>
      <c r="K562" s="97"/>
      <c r="L562" s="97"/>
      <c r="P562" s="97"/>
      <c r="Q562" s="97"/>
      <c r="R562" s="93"/>
    </row>
    <row r="563" spans="7:18" x14ac:dyDescent="0.25">
      <c r="G563" s="97"/>
      <c r="H563" s="98"/>
      <c r="I563" s="98"/>
      <c r="J563" s="99"/>
      <c r="K563" s="97"/>
      <c r="L563" s="97"/>
      <c r="P563" s="97"/>
      <c r="Q563" s="97"/>
      <c r="R563" s="93"/>
    </row>
    <row r="564" spans="7:18" x14ac:dyDescent="0.25">
      <c r="G564" s="97"/>
      <c r="H564" s="98"/>
      <c r="I564" s="98"/>
      <c r="J564" s="99"/>
      <c r="K564" s="97"/>
      <c r="L564" s="97"/>
      <c r="P564" s="97"/>
      <c r="Q564" s="97"/>
      <c r="R564" s="93"/>
    </row>
    <row r="565" spans="7:18" x14ac:dyDescent="0.25">
      <c r="G565" s="97"/>
      <c r="H565" s="98"/>
      <c r="I565" s="98"/>
      <c r="J565" s="99"/>
      <c r="K565" s="97"/>
      <c r="L565" s="97"/>
      <c r="P565" s="97"/>
      <c r="Q565" s="97"/>
      <c r="R565" s="93"/>
    </row>
    <row r="566" spans="7:18" x14ac:dyDescent="0.25">
      <c r="G566" s="97"/>
      <c r="H566" s="98"/>
      <c r="I566" s="98"/>
      <c r="J566" s="99"/>
      <c r="K566" s="97"/>
      <c r="L566" s="97"/>
      <c r="P566" s="97"/>
      <c r="Q566" s="97"/>
      <c r="R566" s="93"/>
    </row>
    <row r="567" spans="7:18" x14ac:dyDescent="0.25">
      <c r="G567" s="97"/>
      <c r="H567" s="98"/>
      <c r="I567" s="98"/>
      <c r="J567" s="99"/>
      <c r="K567" s="97"/>
      <c r="L567" s="97"/>
      <c r="P567" s="97"/>
      <c r="Q567" s="97"/>
      <c r="R567" s="93"/>
    </row>
    <row r="568" spans="7:18" x14ac:dyDescent="0.25">
      <c r="G568" s="97"/>
      <c r="H568" s="98"/>
      <c r="I568" s="98"/>
      <c r="J568" s="99"/>
      <c r="K568" s="97"/>
      <c r="L568" s="97"/>
      <c r="P568" s="97"/>
      <c r="Q568" s="97"/>
      <c r="R568" s="93"/>
    </row>
    <row r="569" spans="7:18" x14ac:dyDescent="0.25">
      <c r="G569" s="97"/>
      <c r="H569" s="98"/>
      <c r="I569" s="98"/>
      <c r="J569" s="99"/>
      <c r="K569" s="97"/>
      <c r="L569" s="97"/>
      <c r="P569" s="97"/>
      <c r="Q569" s="97"/>
      <c r="R569" s="93"/>
    </row>
    <row r="570" spans="7:18" x14ac:dyDescent="0.25">
      <c r="G570" s="97"/>
      <c r="H570" s="98"/>
      <c r="I570" s="98"/>
      <c r="J570" s="99"/>
      <c r="K570" s="97"/>
      <c r="L570" s="97"/>
      <c r="P570" s="97"/>
      <c r="Q570" s="97"/>
      <c r="R570" s="93"/>
    </row>
    <row r="571" spans="7:18" x14ac:dyDescent="0.25">
      <c r="G571" s="97"/>
      <c r="H571" s="98"/>
      <c r="I571" s="98"/>
      <c r="J571" s="99"/>
      <c r="K571" s="97"/>
      <c r="L571" s="97"/>
      <c r="P571" s="97"/>
      <c r="Q571" s="97"/>
      <c r="R571" s="93"/>
    </row>
    <row r="572" spans="7:18" x14ac:dyDescent="0.25">
      <c r="G572" s="97"/>
      <c r="H572" s="98"/>
      <c r="I572" s="98"/>
      <c r="J572" s="99"/>
      <c r="K572" s="97"/>
      <c r="L572" s="97"/>
      <c r="P572" s="97"/>
      <c r="Q572" s="97"/>
      <c r="R572" s="93"/>
    </row>
    <row r="573" spans="7:18" x14ac:dyDescent="0.25">
      <c r="G573" s="97"/>
      <c r="H573" s="98"/>
      <c r="I573" s="98"/>
      <c r="J573" s="99"/>
      <c r="K573" s="97"/>
      <c r="L573" s="97"/>
      <c r="P573" s="97"/>
      <c r="Q573" s="97"/>
      <c r="R573" s="93"/>
    </row>
    <row r="574" spans="7:18" x14ac:dyDescent="0.25">
      <c r="G574" s="97"/>
      <c r="H574" s="98"/>
      <c r="I574" s="98"/>
      <c r="J574" s="99"/>
      <c r="K574" s="97"/>
      <c r="L574" s="97"/>
      <c r="P574" s="97"/>
      <c r="Q574" s="97"/>
      <c r="R574" s="93"/>
    </row>
    <row r="575" spans="7:18" x14ac:dyDescent="0.25">
      <c r="G575" s="97"/>
      <c r="H575" s="98"/>
      <c r="I575" s="98"/>
      <c r="J575" s="99"/>
      <c r="K575" s="97"/>
      <c r="L575" s="97"/>
      <c r="P575" s="97"/>
      <c r="Q575" s="97"/>
      <c r="R575" s="93"/>
    </row>
    <row r="576" spans="7:18" x14ac:dyDescent="0.25">
      <c r="G576" s="97"/>
      <c r="H576" s="98"/>
      <c r="I576" s="98"/>
      <c r="J576" s="99"/>
      <c r="K576" s="97"/>
      <c r="L576" s="97"/>
      <c r="P576" s="97"/>
      <c r="Q576" s="97"/>
      <c r="R576" s="93"/>
    </row>
    <row r="577" spans="7:18" x14ac:dyDescent="0.25">
      <c r="G577" s="97"/>
      <c r="H577" s="98"/>
      <c r="I577" s="98"/>
      <c r="J577" s="99"/>
      <c r="K577" s="97"/>
      <c r="L577" s="97"/>
      <c r="P577" s="97"/>
      <c r="Q577" s="97"/>
      <c r="R577" s="93"/>
    </row>
    <row r="578" spans="7:18" x14ac:dyDescent="0.25">
      <c r="G578" s="97"/>
      <c r="H578" s="98"/>
      <c r="I578" s="98"/>
      <c r="J578" s="99"/>
      <c r="K578" s="97"/>
      <c r="L578" s="97"/>
      <c r="P578" s="97"/>
      <c r="Q578" s="97"/>
      <c r="R578" s="93"/>
    </row>
    <row r="579" spans="7:18" x14ac:dyDescent="0.25">
      <c r="G579" s="97"/>
      <c r="H579" s="98"/>
      <c r="I579" s="98"/>
      <c r="J579" s="99"/>
      <c r="K579" s="97"/>
      <c r="L579" s="97"/>
      <c r="P579" s="97"/>
      <c r="Q579" s="97"/>
      <c r="R579" s="93"/>
    </row>
    <row r="580" spans="7:18" x14ac:dyDescent="0.25">
      <c r="G580" s="97"/>
      <c r="H580" s="98"/>
      <c r="I580" s="98"/>
      <c r="J580" s="99"/>
      <c r="K580" s="97"/>
      <c r="L580" s="97"/>
      <c r="P580" s="97"/>
      <c r="Q580" s="97"/>
      <c r="R580" s="93"/>
    </row>
    <row r="581" spans="7:18" x14ac:dyDescent="0.25">
      <c r="G581" s="97"/>
      <c r="H581" s="98"/>
      <c r="I581" s="98"/>
      <c r="J581" s="99"/>
      <c r="K581" s="97"/>
      <c r="L581" s="97"/>
      <c r="P581" s="97"/>
      <c r="Q581" s="97"/>
      <c r="R581" s="93"/>
    </row>
    <row r="582" spans="7:18" x14ac:dyDescent="0.25">
      <c r="G582" s="97"/>
      <c r="H582" s="98"/>
      <c r="I582" s="98"/>
      <c r="J582" s="99"/>
      <c r="K582" s="97"/>
      <c r="L582" s="97"/>
      <c r="P582" s="97"/>
      <c r="Q582" s="97"/>
      <c r="R582" s="93"/>
    </row>
    <row r="583" spans="7:18" x14ac:dyDescent="0.25">
      <c r="G583" s="97"/>
      <c r="H583" s="98"/>
      <c r="I583" s="98"/>
      <c r="J583" s="99"/>
      <c r="K583" s="97"/>
      <c r="L583" s="97"/>
      <c r="P583" s="97"/>
      <c r="Q583" s="97"/>
      <c r="R583" s="93"/>
    </row>
    <row r="584" spans="7:18" x14ac:dyDescent="0.25">
      <c r="G584" s="97"/>
      <c r="H584" s="98"/>
      <c r="I584" s="98"/>
      <c r="J584" s="99"/>
      <c r="K584" s="97"/>
      <c r="L584" s="97"/>
      <c r="P584" s="97"/>
      <c r="Q584" s="97"/>
      <c r="R584" s="93"/>
    </row>
    <row r="585" spans="7:18" x14ac:dyDescent="0.25">
      <c r="G585" s="97"/>
      <c r="H585" s="98"/>
      <c r="I585" s="98"/>
      <c r="J585" s="99"/>
      <c r="K585" s="97"/>
      <c r="L585" s="97"/>
      <c r="P585" s="97"/>
      <c r="Q585" s="97"/>
      <c r="R585" s="93"/>
    </row>
    <row r="586" spans="7:18" x14ac:dyDescent="0.25">
      <c r="G586" s="97"/>
      <c r="H586" s="98"/>
      <c r="I586" s="98"/>
      <c r="J586" s="99"/>
      <c r="K586" s="97"/>
      <c r="L586" s="97"/>
      <c r="P586" s="97"/>
      <c r="Q586" s="97"/>
      <c r="R586" s="93"/>
    </row>
    <row r="587" spans="7:18" x14ac:dyDescent="0.25">
      <c r="G587" s="97"/>
      <c r="H587" s="98"/>
      <c r="I587" s="98"/>
      <c r="J587" s="99"/>
      <c r="K587" s="97"/>
      <c r="L587" s="97"/>
      <c r="P587" s="97"/>
      <c r="Q587" s="97"/>
      <c r="R587" s="93"/>
    </row>
    <row r="588" spans="7:18" x14ac:dyDescent="0.25">
      <c r="G588" s="97"/>
      <c r="H588" s="98"/>
      <c r="I588" s="98"/>
      <c r="J588" s="99"/>
      <c r="K588" s="97"/>
      <c r="L588" s="97"/>
      <c r="P588" s="97"/>
      <c r="Q588" s="97"/>
      <c r="R588" s="93"/>
    </row>
    <row r="589" spans="7:18" x14ac:dyDescent="0.25">
      <c r="G589" s="97"/>
      <c r="H589" s="98"/>
      <c r="I589" s="98"/>
      <c r="J589" s="99"/>
      <c r="K589" s="97"/>
      <c r="L589" s="97"/>
      <c r="P589" s="97"/>
      <c r="Q589" s="97"/>
      <c r="R589" s="93"/>
    </row>
    <row r="590" spans="7:18" x14ac:dyDescent="0.25">
      <c r="G590" s="97"/>
      <c r="H590" s="98"/>
      <c r="I590" s="98"/>
      <c r="J590" s="99"/>
      <c r="K590" s="97"/>
      <c r="L590" s="97"/>
      <c r="P590" s="97"/>
      <c r="Q590" s="97"/>
      <c r="R590" s="93"/>
    </row>
    <row r="591" spans="7:18" x14ac:dyDescent="0.25">
      <c r="G591" s="97"/>
      <c r="H591" s="98"/>
      <c r="I591" s="98"/>
      <c r="J591" s="99"/>
      <c r="K591" s="97"/>
      <c r="L591" s="97"/>
      <c r="P591" s="97"/>
      <c r="Q591" s="97"/>
      <c r="R591" s="93"/>
    </row>
    <row r="592" spans="7:18" x14ac:dyDescent="0.25">
      <c r="G592" s="97"/>
      <c r="H592" s="98"/>
      <c r="I592" s="98"/>
      <c r="J592" s="99"/>
      <c r="K592" s="97"/>
      <c r="L592" s="97"/>
      <c r="P592" s="97"/>
      <c r="Q592" s="97"/>
      <c r="R592" s="93"/>
    </row>
    <row r="593" spans="7:18" x14ac:dyDescent="0.25">
      <c r="G593" s="97"/>
      <c r="H593" s="98"/>
      <c r="I593" s="98"/>
      <c r="J593" s="99"/>
      <c r="K593" s="97"/>
      <c r="L593" s="97"/>
      <c r="P593" s="97"/>
      <c r="Q593" s="97"/>
      <c r="R593" s="93"/>
    </row>
    <row r="594" spans="7:18" x14ac:dyDescent="0.25">
      <c r="G594" s="97"/>
      <c r="H594" s="98"/>
      <c r="I594" s="98"/>
      <c r="J594" s="99"/>
      <c r="K594" s="97"/>
      <c r="L594" s="97"/>
      <c r="P594" s="97"/>
      <c r="Q594" s="97"/>
      <c r="R594" s="93"/>
    </row>
    <row r="595" spans="7:18" x14ac:dyDescent="0.25">
      <c r="G595" s="97"/>
      <c r="H595" s="98"/>
      <c r="I595" s="98"/>
      <c r="J595" s="99"/>
      <c r="K595" s="97"/>
      <c r="L595" s="97"/>
      <c r="P595" s="97"/>
      <c r="Q595" s="97"/>
      <c r="R595" s="93"/>
    </row>
    <row r="596" spans="7:18" x14ac:dyDescent="0.25">
      <c r="G596" s="97"/>
      <c r="H596" s="98"/>
      <c r="I596" s="98"/>
      <c r="J596" s="99"/>
      <c r="K596" s="97"/>
      <c r="L596" s="97"/>
      <c r="P596" s="97"/>
      <c r="Q596" s="97"/>
      <c r="R596" s="93"/>
    </row>
    <row r="597" spans="7:18" x14ac:dyDescent="0.25">
      <c r="G597" s="97"/>
      <c r="H597" s="98"/>
      <c r="I597" s="98"/>
      <c r="J597" s="99"/>
      <c r="K597" s="97"/>
      <c r="L597" s="97"/>
      <c r="P597" s="97"/>
      <c r="Q597" s="97"/>
      <c r="R597" s="93"/>
    </row>
    <row r="598" spans="7:18" x14ac:dyDescent="0.25">
      <c r="G598" s="97"/>
      <c r="H598" s="98"/>
      <c r="I598" s="98"/>
      <c r="J598" s="99"/>
      <c r="K598" s="97"/>
      <c r="L598" s="97"/>
      <c r="P598" s="97"/>
      <c r="Q598" s="97"/>
      <c r="R598" s="93"/>
    </row>
    <row r="599" spans="7:18" x14ac:dyDescent="0.25">
      <c r="G599" s="97"/>
      <c r="H599" s="98"/>
      <c r="I599" s="98"/>
      <c r="J599" s="99"/>
      <c r="K599" s="97"/>
      <c r="L599" s="97"/>
      <c r="P599" s="97"/>
      <c r="Q599" s="97"/>
      <c r="R599" s="93"/>
    </row>
    <row r="600" spans="7:18" x14ac:dyDescent="0.25">
      <c r="G600" s="97"/>
      <c r="H600" s="98"/>
      <c r="I600" s="98"/>
      <c r="J600" s="99"/>
      <c r="K600" s="97"/>
      <c r="L600" s="97"/>
      <c r="P600" s="97"/>
      <c r="Q600" s="97"/>
      <c r="R600" s="93"/>
    </row>
    <row r="601" spans="7:18" x14ac:dyDescent="0.25">
      <c r="G601" s="97"/>
      <c r="H601" s="98"/>
      <c r="I601" s="98"/>
      <c r="J601" s="99"/>
      <c r="K601" s="97"/>
      <c r="L601" s="97"/>
      <c r="P601" s="97"/>
      <c r="Q601" s="97"/>
      <c r="R601" s="93"/>
    </row>
    <row r="602" spans="7:18" x14ac:dyDescent="0.25">
      <c r="G602" s="97"/>
      <c r="H602" s="98"/>
      <c r="I602" s="98"/>
      <c r="J602" s="99"/>
      <c r="K602" s="97"/>
      <c r="L602" s="97"/>
      <c r="P602" s="97"/>
      <c r="Q602" s="97"/>
      <c r="R602" s="93"/>
    </row>
    <row r="603" spans="7:18" x14ac:dyDescent="0.25">
      <c r="G603" s="97"/>
      <c r="H603" s="98"/>
      <c r="I603" s="98"/>
      <c r="J603" s="99"/>
      <c r="K603" s="97"/>
      <c r="L603" s="97"/>
      <c r="P603" s="97"/>
      <c r="Q603" s="97"/>
      <c r="R603" s="93"/>
    </row>
    <row r="604" spans="7:18" x14ac:dyDescent="0.25">
      <c r="G604" s="97"/>
      <c r="H604" s="98"/>
      <c r="I604" s="98"/>
      <c r="J604" s="99"/>
      <c r="K604" s="97"/>
      <c r="L604" s="97"/>
      <c r="P604" s="97"/>
      <c r="Q604" s="97"/>
      <c r="R604" s="93"/>
    </row>
    <row r="605" spans="7:18" x14ac:dyDescent="0.25">
      <c r="G605" s="97"/>
      <c r="H605" s="98"/>
      <c r="I605" s="98"/>
      <c r="J605" s="99"/>
      <c r="K605" s="97"/>
      <c r="L605" s="97"/>
      <c r="P605" s="97"/>
      <c r="Q605" s="97"/>
      <c r="R605" s="93"/>
    </row>
    <row r="606" spans="7:18" x14ac:dyDescent="0.25">
      <c r="G606" s="97"/>
      <c r="H606" s="98"/>
      <c r="I606" s="98"/>
      <c r="J606" s="99"/>
      <c r="K606" s="97"/>
      <c r="L606" s="97"/>
      <c r="P606" s="97"/>
      <c r="Q606" s="97"/>
      <c r="R606" s="93"/>
    </row>
    <row r="607" spans="7:18" x14ac:dyDescent="0.25">
      <c r="G607" s="97"/>
      <c r="H607" s="98"/>
      <c r="I607" s="98"/>
      <c r="J607" s="99"/>
      <c r="K607" s="97"/>
      <c r="L607" s="97"/>
      <c r="P607" s="97"/>
      <c r="Q607" s="97"/>
      <c r="R607" s="93"/>
    </row>
    <row r="608" spans="7:18" x14ac:dyDescent="0.25">
      <c r="G608" s="97"/>
      <c r="H608" s="98"/>
      <c r="I608" s="98"/>
      <c r="J608" s="99"/>
      <c r="K608" s="97"/>
      <c r="L608" s="97"/>
      <c r="P608" s="97"/>
      <c r="Q608" s="97"/>
      <c r="R608" s="93"/>
    </row>
    <row r="609" spans="7:18" x14ac:dyDescent="0.25">
      <c r="G609" s="97"/>
      <c r="H609" s="98"/>
      <c r="I609" s="98"/>
      <c r="J609" s="99"/>
      <c r="K609" s="97"/>
      <c r="L609" s="97"/>
      <c r="P609" s="97"/>
      <c r="Q609" s="97"/>
      <c r="R609" s="93"/>
    </row>
    <row r="610" spans="7:18" x14ac:dyDescent="0.25">
      <c r="G610" s="97"/>
      <c r="H610" s="98"/>
      <c r="I610" s="98"/>
      <c r="J610" s="99"/>
      <c r="K610" s="97"/>
      <c r="L610" s="97"/>
      <c r="P610" s="97"/>
      <c r="Q610" s="97"/>
      <c r="R610" s="93"/>
    </row>
    <row r="611" spans="7:18" x14ac:dyDescent="0.25">
      <c r="G611" s="97"/>
      <c r="H611" s="98"/>
      <c r="I611" s="98"/>
      <c r="J611" s="99"/>
      <c r="K611" s="97"/>
      <c r="L611" s="97"/>
      <c r="P611" s="97"/>
      <c r="Q611" s="97"/>
      <c r="R611" s="93"/>
    </row>
    <row r="612" spans="7:18" x14ac:dyDescent="0.25">
      <c r="G612" s="97"/>
      <c r="H612" s="98"/>
      <c r="I612" s="98"/>
      <c r="J612" s="99"/>
      <c r="K612" s="97"/>
      <c r="L612" s="97"/>
      <c r="P612" s="97"/>
      <c r="Q612" s="97"/>
      <c r="R612" s="93"/>
    </row>
    <row r="613" spans="7:18" x14ac:dyDescent="0.25">
      <c r="G613" s="97"/>
      <c r="H613" s="98"/>
      <c r="I613" s="98"/>
      <c r="J613" s="99"/>
      <c r="K613" s="97"/>
      <c r="L613" s="97"/>
      <c r="P613" s="97"/>
      <c r="Q613" s="97"/>
      <c r="R613" s="93"/>
    </row>
    <row r="614" spans="7:18" x14ac:dyDescent="0.25">
      <c r="G614" s="97"/>
      <c r="H614" s="98"/>
      <c r="I614" s="98"/>
      <c r="J614" s="99"/>
      <c r="K614" s="97"/>
      <c r="L614" s="97"/>
      <c r="P614" s="97"/>
      <c r="Q614" s="97"/>
      <c r="R614" s="93"/>
    </row>
    <row r="615" spans="7:18" x14ac:dyDescent="0.25">
      <c r="G615" s="97"/>
      <c r="H615" s="98"/>
      <c r="I615" s="98"/>
      <c r="J615" s="99"/>
      <c r="K615" s="97"/>
      <c r="L615" s="97"/>
      <c r="P615" s="97"/>
      <c r="Q615" s="97"/>
      <c r="R615" s="93"/>
    </row>
    <row r="616" spans="7:18" x14ac:dyDescent="0.25">
      <c r="G616" s="97"/>
      <c r="H616" s="98"/>
      <c r="I616" s="98"/>
      <c r="J616" s="99"/>
      <c r="K616" s="97"/>
      <c r="L616" s="97"/>
      <c r="P616" s="97"/>
      <c r="Q616" s="97"/>
      <c r="R616" s="93"/>
    </row>
    <row r="617" spans="7:18" x14ac:dyDescent="0.25">
      <c r="G617" s="97"/>
      <c r="H617" s="98"/>
      <c r="I617" s="98"/>
      <c r="J617" s="99"/>
      <c r="K617" s="97"/>
      <c r="L617" s="97"/>
      <c r="P617" s="97"/>
      <c r="Q617" s="97"/>
      <c r="R617" s="93"/>
    </row>
    <row r="618" spans="7:18" x14ac:dyDescent="0.25">
      <c r="G618" s="97"/>
      <c r="H618" s="98"/>
      <c r="I618" s="98"/>
      <c r="J618" s="99"/>
      <c r="K618" s="97"/>
      <c r="L618" s="97"/>
      <c r="P618" s="97"/>
      <c r="Q618" s="97"/>
      <c r="R618" s="93"/>
    </row>
    <row r="619" spans="7:18" x14ac:dyDescent="0.25">
      <c r="G619" s="97"/>
      <c r="H619" s="98"/>
      <c r="I619" s="98"/>
      <c r="J619" s="99"/>
      <c r="K619" s="97"/>
      <c r="L619" s="97"/>
      <c r="P619" s="97"/>
      <c r="Q619" s="97"/>
      <c r="R619" s="93"/>
    </row>
    <row r="620" spans="7:18" x14ac:dyDescent="0.25">
      <c r="G620" s="97"/>
      <c r="H620" s="98"/>
      <c r="I620" s="98"/>
      <c r="J620" s="99"/>
      <c r="K620" s="97"/>
      <c r="L620" s="97"/>
      <c r="P620" s="97"/>
      <c r="Q620" s="97"/>
      <c r="R620" s="93"/>
    </row>
    <row r="621" spans="7:18" x14ac:dyDescent="0.25">
      <c r="G621" s="97"/>
      <c r="H621" s="98"/>
      <c r="I621" s="98"/>
      <c r="J621" s="99"/>
      <c r="K621" s="97"/>
      <c r="L621" s="97"/>
      <c r="P621" s="97"/>
      <c r="Q621" s="97"/>
      <c r="R621" s="93"/>
    </row>
    <row r="622" spans="7:18" x14ac:dyDescent="0.25">
      <c r="G622" s="97"/>
      <c r="H622" s="98"/>
      <c r="I622" s="98"/>
      <c r="J622" s="99"/>
      <c r="K622" s="97"/>
      <c r="L622" s="97"/>
      <c r="P622" s="97"/>
      <c r="Q622" s="97"/>
      <c r="R622" s="93"/>
    </row>
    <row r="623" spans="7:18" x14ac:dyDescent="0.25">
      <c r="G623" s="97"/>
      <c r="H623" s="98"/>
      <c r="I623" s="98"/>
      <c r="J623" s="99"/>
      <c r="K623" s="97"/>
      <c r="L623" s="97"/>
      <c r="P623" s="97"/>
      <c r="Q623" s="97"/>
      <c r="R623" s="93"/>
    </row>
    <row r="624" spans="7:18" x14ac:dyDescent="0.25">
      <c r="G624" s="97"/>
      <c r="H624" s="98"/>
      <c r="I624" s="98"/>
      <c r="J624" s="99"/>
      <c r="K624" s="97"/>
      <c r="L624" s="97"/>
      <c r="P624" s="97"/>
      <c r="Q624" s="97"/>
      <c r="R624" s="93"/>
    </row>
    <row r="625" spans="7:18" x14ac:dyDescent="0.25">
      <c r="G625" s="97"/>
      <c r="H625" s="98"/>
      <c r="I625" s="98"/>
      <c r="J625" s="99"/>
      <c r="K625" s="97"/>
      <c r="L625" s="97"/>
      <c r="P625" s="97"/>
      <c r="Q625" s="97"/>
      <c r="R625" s="93"/>
    </row>
    <row r="626" spans="7:18" x14ac:dyDescent="0.25">
      <c r="G626" s="97"/>
      <c r="H626" s="98"/>
      <c r="I626" s="98"/>
      <c r="J626" s="99"/>
      <c r="K626" s="97"/>
      <c r="L626" s="97"/>
      <c r="P626" s="97"/>
      <c r="Q626" s="97"/>
      <c r="R626" s="93"/>
    </row>
    <row r="627" spans="7:18" x14ac:dyDescent="0.25">
      <c r="G627" s="97"/>
      <c r="H627" s="98"/>
      <c r="I627" s="98"/>
      <c r="J627" s="99"/>
      <c r="K627" s="97"/>
      <c r="L627" s="97"/>
      <c r="P627" s="97"/>
      <c r="Q627" s="97"/>
      <c r="R627" s="93"/>
    </row>
    <row r="628" spans="7:18" x14ac:dyDescent="0.25">
      <c r="G628" s="97"/>
      <c r="H628" s="98"/>
      <c r="I628" s="98"/>
      <c r="J628" s="99"/>
      <c r="K628" s="97"/>
      <c r="L628" s="97"/>
      <c r="P628" s="97"/>
      <c r="Q628" s="97"/>
      <c r="R628" s="93"/>
    </row>
    <row r="629" spans="7:18" x14ac:dyDescent="0.25">
      <c r="G629" s="97"/>
      <c r="H629" s="98"/>
      <c r="I629" s="98"/>
      <c r="J629" s="99"/>
      <c r="K629" s="97"/>
      <c r="L629" s="97"/>
      <c r="P629" s="97"/>
      <c r="Q629" s="97"/>
      <c r="R629" s="93"/>
    </row>
    <row r="630" spans="7:18" x14ac:dyDescent="0.25">
      <c r="G630" s="97"/>
      <c r="H630" s="98"/>
      <c r="I630" s="98"/>
      <c r="J630" s="99"/>
      <c r="K630" s="97"/>
      <c r="L630" s="97"/>
      <c r="P630" s="97"/>
      <c r="Q630" s="97"/>
      <c r="R630" s="93"/>
    </row>
    <row r="631" spans="7:18" x14ac:dyDescent="0.25">
      <c r="G631" s="97"/>
      <c r="H631" s="98"/>
      <c r="I631" s="98"/>
      <c r="J631" s="99"/>
      <c r="K631" s="97"/>
      <c r="L631" s="97"/>
      <c r="P631" s="97"/>
      <c r="Q631" s="97"/>
      <c r="R631" s="93"/>
    </row>
    <row r="632" spans="7:18" x14ac:dyDescent="0.25">
      <c r="G632" s="97"/>
      <c r="H632" s="98"/>
      <c r="I632" s="98"/>
      <c r="J632" s="99"/>
      <c r="K632" s="97"/>
      <c r="L632" s="97"/>
      <c r="P632" s="97"/>
      <c r="Q632" s="97"/>
      <c r="R632" s="93"/>
    </row>
    <row r="633" spans="7:18" x14ac:dyDescent="0.25">
      <c r="G633" s="97"/>
      <c r="H633" s="98"/>
      <c r="I633" s="98"/>
      <c r="J633" s="99"/>
      <c r="K633" s="97"/>
      <c r="L633" s="97"/>
      <c r="P633" s="97"/>
      <c r="Q633" s="97"/>
      <c r="R633" s="93"/>
    </row>
    <row r="634" spans="7:18" x14ac:dyDescent="0.25">
      <c r="G634" s="97"/>
      <c r="H634" s="98"/>
      <c r="I634" s="98"/>
      <c r="J634" s="99"/>
      <c r="K634" s="97"/>
      <c r="L634" s="97"/>
      <c r="P634" s="97"/>
      <c r="Q634" s="97"/>
      <c r="R634" s="93"/>
    </row>
    <row r="635" spans="7:18" x14ac:dyDescent="0.25">
      <c r="G635" s="97"/>
      <c r="H635" s="98"/>
      <c r="I635" s="98"/>
      <c r="J635" s="99"/>
      <c r="K635" s="97"/>
      <c r="L635" s="97"/>
      <c r="P635" s="97"/>
      <c r="Q635" s="97"/>
      <c r="R635" s="93"/>
    </row>
    <row r="636" spans="7:18" x14ac:dyDescent="0.25">
      <c r="G636" s="97"/>
      <c r="H636" s="98"/>
      <c r="I636" s="98"/>
      <c r="J636" s="99"/>
      <c r="K636" s="97"/>
      <c r="L636" s="97"/>
      <c r="P636" s="97"/>
      <c r="Q636" s="97"/>
      <c r="R636" s="93"/>
    </row>
    <row r="637" spans="7:18" x14ac:dyDescent="0.25">
      <c r="G637" s="97"/>
      <c r="H637" s="98"/>
      <c r="I637" s="98"/>
      <c r="J637" s="99"/>
      <c r="K637" s="97"/>
      <c r="L637" s="97"/>
      <c r="P637" s="97"/>
      <c r="Q637" s="97"/>
      <c r="R637" s="93"/>
    </row>
    <row r="638" spans="7:18" x14ac:dyDescent="0.25">
      <c r="G638" s="97"/>
      <c r="H638" s="98"/>
      <c r="I638" s="98"/>
      <c r="J638" s="99"/>
      <c r="K638" s="97"/>
      <c r="L638" s="97"/>
      <c r="P638" s="97"/>
      <c r="Q638" s="97"/>
      <c r="R638" s="93"/>
    </row>
    <row r="639" spans="7:18" x14ac:dyDescent="0.25">
      <c r="G639" s="97"/>
      <c r="H639" s="98"/>
      <c r="I639" s="98"/>
      <c r="J639" s="99"/>
      <c r="K639" s="97"/>
      <c r="L639" s="97"/>
      <c r="P639" s="97"/>
      <c r="Q639" s="97"/>
      <c r="R639" s="93"/>
    </row>
    <row r="640" spans="7:18" x14ac:dyDescent="0.25">
      <c r="G640" s="97"/>
      <c r="H640" s="98"/>
      <c r="I640" s="98"/>
      <c r="J640" s="99"/>
      <c r="K640" s="97"/>
      <c r="L640" s="97"/>
      <c r="P640" s="97"/>
      <c r="Q640" s="97"/>
      <c r="R640" s="93"/>
    </row>
    <row r="641" spans="7:18" x14ac:dyDescent="0.25">
      <c r="G641" s="97"/>
      <c r="H641" s="98"/>
      <c r="I641" s="98"/>
      <c r="J641" s="99"/>
      <c r="K641" s="97"/>
      <c r="L641" s="97"/>
      <c r="P641" s="97"/>
      <c r="Q641" s="97"/>
      <c r="R641" s="93"/>
    </row>
    <row r="642" spans="7:18" x14ac:dyDescent="0.25">
      <c r="G642" s="97"/>
      <c r="H642" s="98"/>
      <c r="I642" s="98"/>
      <c r="J642" s="99"/>
      <c r="K642" s="97"/>
      <c r="L642" s="97"/>
      <c r="P642" s="97"/>
      <c r="Q642" s="97"/>
      <c r="R642" s="93"/>
    </row>
    <row r="643" spans="7:18" x14ac:dyDescent="0.25">
      <c r="G643" s="97"/>
      <c r="H643" s="98"/>
      <c r="I643" s="98"/>
      <c r="J643" s="99"/>
      <c r="K643" s="97"/>
      <c r="L643" s="97"/>
      <c r="P643" s="97"/>
      <c r="Q643" s="97"/>
      <c r="R643" s="93"/>
    </row>
    <row r="644" spans="7:18" x14ac:dyDescent="0.25">
      <c r="G644" s="97"/>
      <c r="H644" s="98"/>
      <c r="I644" s="98"/>
      <c r="J644" s="99"/>
      <c r="K644" s="97"/>
      <c r="L644" s="97"/>
      <c r="P644" s="97"/>
      <c r="Q644" s="97"/>
      <c r="R644" s="93"/>
    </row>
    <row r="645" spans="7:18" x14ac:dyDescent="0.25">
      <c r="G645" s="97"/>
      <c r="H645" s="98"/>
      <c r="I645" s="98"/>
      <c r="J645" s="99"/>
      <c r="K645" s="97"/>
      <c r="L645" s="97"/>
      <c r="P645" s="97"/>
      <c r="Q645" s="97"/>
      <c r="R645" s="93"/>
    </row>
    <row r="646" spans="7:18" x14ac:dyDescent="0.25">
      <c r="G646" s="97"/>
      <c r="H646" s="98"/>
      <c r="I646" s="98"/>
      <c r="J646" s="99"/>
      <c r="K646" s="97"/>
      <c r="L646" s="97"/>
      <c r="P646" s="97"/>
      <c r="Q646" s="97"/>
      <c r="R646" s="93"/>
    </row>
    <row r="647" spans="7:18" x14ac:dyDescent="0.25">
      <c r="G647" s="97"/>
      <c r="H647" s="98"/>
      <c r="I647" s="98"/>
      <c r="J647" s="99"/>
      <c r="K647" s="97"/>
      <c r="L647" s="97"/>
      <c r="P647" s="97"/>
      <c r="Q647" s="97"/>
      <c r="R647" s="93"/>
    </row>
    <row r="648" spans="7:18" x14ac:dyDescent="0.25">
      <c r="G648" s="97"/>
      <c r="H648" s="98"/>
      <c r="I648" s="98"/>
      <c r="J648" s="99"/>
      <c r="K648" s="97"/>
      <c r="L648" s="97"/>
      <c r="P648" s="97"/>
      <c r="Q648" s="97"/>
      <c r="R648" s="93"/>
    </row>
    <row r="649" spans="7:18" x14ac:dyDescent="0.25">
      <c r="G649" s="97"/>
      <c r="H649" s="98"/>
      <c r="I649" s="98"/>
      <c r="J649" s="99"/>
      <c r="K649" s="97"/>
      <c r="L649" s="97"/>
      <c r="P649" s="97"/>
      <c r="Q649" s="97"/>
      <c r="R649" s="93"/>
    </row>
    <row r="650" spans="7:18" x14ac:dyDescent="0.25">
      <c r="G650" s="97"/>
      <c r="H650" s="98"/>
      <c r="I650" s="98"/>
      <c r="J650" s="99"/>
      <c r="K650" s="97"/>
      <c r="L650" s="97"/>
      <c r="P650" s="97"/>
      <c r="Q650" s="97"/>
      <c r="R650" s="93"/>
    </row>
    <row r="651" spans="7:18" x14ac:dyDescent="0.25">
      <c r="G651" s="97"/>
      <c r="H651" s="98"/>
      <c r="I651" s="98"/>
      <c r="J651" s="99"/>
      <c r="K651" s="97"/>
      <c r="L651" s="97"/>
      <c r="P651" s="97"/>
      <c r="Q651" s="97"/>
      <c r="R651" s="93"/>
    </row>
    <row r="652" spans="7:18" x14ac:dyDescent="0.25">
      <c r="G652" s="97"/>
      <c r="H652" s="98"/>
      <c r="I652" s="98"/>
      <c r="J652" s="99"/>
      <c r="K652" s="97"/>
      <c r="L652" s="97"/>
      <c r="P652" s="97"/>
      <c r="Q652" s="97"/>
      <c r="R652" s="93"/>
    </row>
    <row r="653" spans="7:18" x14ac:dyDescent="0.25">
      <c r="G653" s="97"/>
      <c r="H653" s="98"/>
      <c r="I653" s="98"/>
      <c r="J653" s="99"/>
      <c r="K653" s="97"/>
      <c r="L653" s="97"/>
      <c r="P653" s="97"/>
      <c r="Q653" s="97"/>
      <c r="R653" s="93"/>
    </row>
    <row r="654" spans="7:18" x14ac:dyDescent="0.25">
      <c r="G654" s="97"/>
      <c r="H654" s="98"/>
      <c r="I654" s="98"/>
      <c r="J654" s="99"/>
      <c r="K654" s="97"/>
      <c r="L654" s="97"/>
      <c r="P654" s="97"/>
      <c r="Q654" s="97"/>
      <c r="R654" s="93"/>
    </row>
    <row r="655" spans="7:18" x14ac:dyDescent="0.25">
      <c r="G655" s="97"/>
      <c r="H655" s="98"/>
      <c r="I655" s="98"/>
      <c r="J655" s="99"/>
      <c r="K655" s="97"/>
      <c r="L655" s="97"/>
      <c r="P655" s="97"/>
      <c r="Q655" s="97"/>
      <c r="R655" s="93"/>
    </row>
    <row r="656" spans="7:18" x14ac:dyDescent="0.25">
      <c r="G656" s="97"/>
      <c r="H656" s="98"/>
      <c r="I656" s="98"/>
      <c r="J656" s="99"/>
      <c r="K656" s="97"/>
      <c r="L656" s="97"/>
      <c r="P656" s="97"/>
      <c r="Q656" s="97"/>
      <c r="R656" s="93"/>
    </row>
    <row r="657" spans="7:18" x14ac:dyDescent="0.25">
      <c r="G657" s="97"/>
      <c r="H657" s="98"/>
      <c r="I657" s="98"/>
      <c r="J657" s="99"/>
      <c r="K657" s="97"/>
      <c r="L657" s="97"/>
      <c r="P657" s="97"/>
      <c r="Q657" s="97"/>
      <c r="R657" s="93"/>
    </row>
    <row r="658" spans="7:18" x14ac:dyDescent="0.25">
      <c r="G658" s="97"/>
      <c r="H658" s="98"/>
      <c r="I658" s="98"/>
      <c r="J658" s="99"/>
      <c r="K658" s="97"/>
      <c r="L658" s="97"/>
      <c r="P658" s="97"/>
      <c r="Q658" s="97"/>
      <c r="R658" s="93"/>
    </row>
    <row r="659" spans="7:18" x14ac:dyDescent="0.25">
      <c r="G659" s="97"/>
      <c r="H659" s="98"/>
      <c r="I659" s="98"/>
      <c r="J659" s="99"/>
      <c r="K659" s="97"/>
      <c r="L659" s="97"/>
      <c r="P659" s="97"/>
      <c r="Q659" s="97"/>
      <c r="R659" s="93"/>
    </row>
    <row r="660" spans="7:18" x14ac:dyDescent="0.25">
      <c r="G660" s="97"/>
      <c r="H660" s="98"/>
      <c r="I660" s="98"/>
      <c r="J660" s="99"/>
      <c r="K660" s="97"/>
      <c r="L660" s="97"/>
      <c r="P660" s="97"/>
      <c r="Q660" s="97"/>
      <c r="R660" s="93"/>
    </row>
    <row r="661" spans="7:18" x14ac:dyDescent="0.25">
      <c r="G661" s="97"/>
      <c r="H661" s="98"/>
      <c r="I661" s="98"/>
      <c r="J661" s="99"/>
      <c r="K661" s="97"/>
      <c r="L661" s="97"/>
      <c r="P661" s="97"/>
      <c r="Q661" s="97"/>
      <c r="R661" s="93"/>
    </row>
    <row r="662" spans="7:18" x14ac:dyDescent="0.25">
      <c r="G662" s="97"/>
      <c r="H662" s="98"/>
      <c r="I662" s="98"/>
      <c r="J662" s="99"/>
      <c r="K662" s="97"/>
      <c r="L662" s="97"/>
      <c r="P662" s="97"/>
      <c r="Q662" s="97"/>
      <c r="R662" s="93"/>
    </row>
    <row r="663" spans="7:18" x14ac:dyDescent="0.25">
      <c r="G663" s="97"/>
      <c r="H663" s="98"/>
      <c r="I663" s="98"/>
      <c r="J663" s="99"/>
      <c r="K663" s="97"/>
      <c r="L663" s="97"/>
      <c r="P663" s="97"/>
      <c r="Q663" s="97"/>
      <c r="R663" s="93"/>
    </row>
    <row r="664" spans="7:18" x14ac:dyDescent="0.25">
      <c r="G664" s="97"/>
      <c r="H664" s="98"/>
      <c r="I664" s="98"/>
      <c r="J664" s="99"/>
      <c r="K664" s="97"/>
      <c r="L664" s="97"/>
      <c r="P664" s="97"/>
      <c r="Q664" s="97"/>
      <c r="R664" s="93"/>
    </row>
    <row r="665" spans="7:18" x14ac:dyDescent="0.25">
      <c r="G665" s="97"/>
      <c r="H665" s="98"/>
      <c r="I665" s="98"/>
      <c r="J665" s="99"/>
      <c r="K665" s="97"/>
      <c r="L665" s="97"/>
      <c r="P665" s="97"/>
      <c r="Q665" s="97"/>
      <c r="R665" s="93"/>
    </row>
    <row r="666" spans="7:18" x14ac:dyDescent="0.25">
      <c r="G666" s="97"/>
      <c r="H666" s="98"/>
      <c r="I666" s="98"/>
      <c r="J666" s="99"/>
      <c r="K666" s="97"/>
      <c r="L666" s="97"/>
      <c r="P666" s="97"/>
      <c r="Q666" s="97"/>
      <c r="R666" s="93"/>
    </row>
    <row r="667" spans="7:18" x14ac:dyDescent="0.25">
      <c r="G667" s="97"/>
      <c r="H667" s="98"/>
      <c r="I667" s="98"/>
      <c r="J667" s="99"/>
      <c r="K667" s="97"/>
      <c r="L667" s="97"/>
      <c r="P667" s="97"/>
      <c r="Q667" s="97"/>
      <c r="R667" s="93"/>
    </row>
    <row r="668" spans="7:18" x14ac:dyDescent="0.25">
      <c r="G668" s="97"/>
      <c r="H668" s="98"/>
      <c r="I668" s="98"/>
      <c r="J668" s="99"/>
      <c r="K668" s="97"/>
      <c r="L668" s="97"/>
      <c r="P668" s="97"/>
      <c r="Q668" s="97"/>
      <c r="R668" s="93"/>
    </row>
    <row r="669" spans="7:18" x14ac:dyDescent="0.25">
      <c r="G669" s="97"/>
      <c r="H669" s="98"/>
      <c r="I669" s="98"/>
      <c r="J669" s="99"/>
      <c r="K669" s="97"/>
      <c r="L669" s="97"/>
      <c r="P669" s="97"/>
      <c r="Q669" s="97"/>
      <c r="R669" s="93"/>
    </row>
    <row r="670" spans="7:18" x14ac:dyDescent="0.25">
      <c r="G670" s="97"/>
      <c r="H670" s="98"/>
      <c r="I670" s="98"/>
      <c r="J670" s="99"/>
      <c r="K670" s="97"/>
      <c r="L670" s="97"/>
      <c r="P670" s="97"/>
      <c r="Q670" s="97"/>
      <c r="R670" s="93"/>
    </row>
    <row r="671" spans="7:18" x14ac:dyDescent="0.25">
      <c r="G671" s="97"/>
      <c r="H671" s="98"/>
      <c r="I671" s="98"/>
      <c r="J671" s="99"/>
      <c r="K671" s="97"/>
      <c r="L671" s="97"/>
      <c r="P671" s="97"/>
      <c r="Q671" s="97"/>
      <c r="R671" s="93"/>
    </row>
    <row r="672" spans="7:18" x14ac:dyDescent="0.25">
      <c r="G672" s="97"/>
      <c r="H672" s="98"/>
      <c r="I672" s="98"/>
      <c r="J672" s="99"/>
      <c r="K672" s="97"/>
      <c r="L672" s="97"/>
      <c r="P672" s="97"/>
      <c r="Q672" s="97"/>
      <c r="R672" s="93"/>
    </row>
    <row r="673" spans="7:18" x14ac:dyDescent="0.25">
      <c r="G673" s="97"/>
      <c r="H673" s="98"/>
      <c r="I673" s="98"/>
      <c r="J673" s="99"/>
      <c r="K673" s="97"/>
      <c r="L673" s="97"/>
      <c r="P673" s="97"/>
      <c r="Q673" s="97"/>
      <c r="R673" s="93"/>
    </row>
    <row r="674" spans="7:18" x14ac:dyDescent="0.25">
      <c r="G674" s="97"/>
      <c r="H674" s="98"/>
      <c r="I674" s="98"/>
      <c r="J674" s="99"/>
      <c r="K674" s="97"/>
      <c r="L674" s="97"/>
      <c r="P674" s="97"/>
      <c r="Q674" s="97"/>
      <c r="R674" s="93"/>
    </row>
    <row r="675" spans="7:18" x14ac:dyDescent="0.25">
      <c r="G675" s="97"/>
      <c r="H675" s="98"/>
      <c r="I675" s="98"/>
      <c r="J675" s="99"/>
      <c r="K675" s="97"/>
      <c r="L675" s="97"/>
      <c r="P675" s="97"/>
      <c r="Q675" s="97"/>
      <c r="R675" s="93"/>
    </row>
    <row r="676" spans="7:18" x14ac:dyDescent="0.25">
      <c r="G676" s="97"/>
      <c r="H676" s="98"/>
      <c r="I676" s="98"/>
      <c r="J676" s="99"/>
      <c r="K676" s="97"/>
      <c r="L676" s="97"/>
      <c r="P676" s="97"/>
      <c r="Q676" s="97"/>
      <c r="R676" s="93"/>
    </row>
    <row r="677" spans="7:18" x14ac:dyDescent="0.25">
      <c r="G677" s="97"/>
      <c r="H677" s="98"/>
      <c r="I677" s="98"/>
      <c r="J677" s="99"/>
      <c r="K677" s="97"/>
      <c r="L677" s="97"/>
      <c r="P677" s="97"/>
      <c r="Q677" s="97"/>
      <c r="R677" s="93"/>
    </row>
    <row r="678" spans="7:18" x14ac:dyDescent="0.25">
      <c r="G678" s="97"/>
      <c r="H678" s="98"/>
      <c r="I678" s="98"/>
      <c r="J678" s="99"/>
      <c r="K678" s="97"/>
      <c r="L678" s="97"/>
      <c r="P678" s="97"/>
      <c r="Q678" s="97"/>
      <c r="R678" s="93"/>
    </row>
    <row r="679" spans="7:18" x14ac:dyDescent="0.25">
      <c r="G679" s="97"/>
      <c r="H679" s="98"/>
      <c r="I679" s="98"/>
      <c r="J679" s="99"/>
      <c r="K679" s="97"/>
      <c r="L679" s="97"/>
      <c r="P679" s="97"/>
      <c r="Q679" s="97"/>
      <c r="R679" s="93"/>
    </row>
    <row r="680" spans="7:18" x14ac:dyDescent="0.25">
      <c r="G680" s="97"/>
      <c r="H680" s="98"/>
      <c r="I680" s="98"/>
      <c r="J680" s="99"/>
      <c r="K680" s="97"/>
      <c r="L680" s="97"/>
      <c r="P680" s="97"/>
      <c r="Q680" s="97"/>
      <c r="R680" s="93"/>
    </row>
    <row r="681" spans="7:18" x14ac:dyDescent="0.25">
      <c r="G681" s="97"/>
      <c r="H681" s="98"/>
      <c r="I681" s="98"/>
      <c r="J681" s="99"/>
      <c r="K681" s="97"/>
      <c r="L681" s="97"/>
      <c r="P681" s="97"/>
      <c r="Q681" s="97"/>
      <c r="R681" s="93"/>
    </row>
    <row r="682" spans="7:18" x14ac:dyDescent="0.25">
      <c r="G682" s="97"/>
      <c r="H682" s="98"/>
      <c r="I682" s="98"/>
      <c r="J682" s="99"/>
      <c r="K682" s="97"/>
      <c r="L682" s="97"/>
      <c r="P682" s="97"/>
      <c r="Q682" s="97"/>
      <c r="R682" s="93"/>
    </row>
    <row r="683" spans="7:18" x14ac:dyDescent="0.25">
      <c r="G683" s="97"/>
      <c r="H683" s="98"/>
      <c r="I683" s="98"/>
      <c r="J683" s="99"/>
      <c r="K683" s="97"/>
      <c r="L683" s="97"/>
      <c r="P683" s="97"/>
      <c r="Q683" s="97"/>
      <c r="R683" s="93"/>
    </row>
    <row r="684" spans="7:18" x14ac:dyDescent="0.25">
      <c r="G684" s="97"/>
      <c r="H684" s="98"/>
      <c r="I684" s="98"/>
      <c r="J684" s="99"/>
      <c r="K684" s="97"/>
      <c r="L684" s="97"/>
      <c r="P684" s="97"/>
      <c r="Q684" s="97"/>
      <c r="R684" s="93"/>
    </row>
    <row r="685" spans="7:18" x14ac:dyDescent="0.25">
      <c r="G685" s="97"/>
      <c r="H685" s="98"/>
      <c r="I685" s="98"/>
      <c r="J685" s="99"/>
      <c r="K685" s="97"/>
      <c r="L685" s="97"/>
      <c r="P685" s="97"/>
      <c r="Q685" s="97"/>
      <c r="R685" s="93"/>
    </row>
    <row r="686" spans="7:18" x14ac:dyDescent="0.25">
      <c r="G686" s="97"/>
      <c r="H686" s="98"/>
      <c r="I686" s="98"/>
      <c r="J686" s="99"/>
      <c r="K686" s="97"/>
      <c r="L686" s="97"/>
      <c r="P686" s="97"/>
      <c r="Q686" s="97"/>
      <c r="R686" s="93"/>
    </row>
    <row r="687" spans="7:18" x14ac:dyDescent="0.25">
      <c r="G687" s="97"/>
      <c r="H687" s="98"/>
      <c r="I687" s="98"/>
      <c r="J687" s="99"/>
      <c r="K687" s="97"/>
      <c r="L687" s="97"/>
      <c r="P687" s="97"/>
      <c r="Q687" s="97"/>
      <c r="R687" s="93"/>
    </row>
    <row r="688" spans="7:18" x14ac:dyDescent="0.25">
      <c r="G688" s="97"/>
      <c r="H688" s="98"/>
      <c r="I688" s="98"/>
      <c r="J688" s="99"/>
      <c r="K688" s="97"/>
      <c r="L688" s="97"/>
      <c r="P688" s="97"/>
      <c r="Q688" s="97"/>
      <c r="R688" s="93"/>
    </row>
    <row r="689" spans="7:18" x14ac:dyDescent="0.25">
      <c r="G689" s="97"/>
      <c r="H689" s="98"/>
      <c r="I689" s="98"/>
      <c r="J689" s="99"/>
      <c r="K689" s="97"/>
      <c r="L689" s="97"/>
      <c r="P689" s="97"/>
      <c r="Q689" s="97"/>
      <c r="R689" s="93"/>
    </row>
    <row r="690" spans="7:18" x14ac:dyDescent="0.25">
      <c r="G690" s="97"/>
      <c r="H690" s="98"/>
      <c r="I690" s="98"/>
      <c r="J690" s="99"/>
      <c r="K690" s="97"/>
      <c r="L690" s="97"/>
      <c r="P690" s="97"/>
      <c r="Q690" s="97"/>
      <c r="R690" s="93"/>
    </row>
    <row r="691" spans="7:18" x14ac:dyDescent="0.25">
      <c r="G691" s="97"/>
      <c r="H691" s="98"/>
      <c r="I691" s="98"/>
      <c r="J691" s="99"/>
      <c r="K691" s="97"/>
      <c r="L691" s="97"/>
      <c r="P691" s="97"/>
      <c r="Q691" s="97"/>
      <c r="R691" s="93"/>
    </row>
    <row r="692" spans="7:18" x14ac:dyDescent="0.25">
      <c r="G692" s="97"/>
      <c r="H692" s="98"/>
      <c r="I692" s="98"/>
      <c r="J692" s="99"/>
      <c r="K692" s="97"/>
      <c r="L692" s="97"/>
      <c r="P692" s="97"/>
      <c r="Q692" s="97"/>
      <c r="R692" s="93"/>
    </row>
    <row r="693" spans="7:18" x14ac:dyDescent="0.25">
      <c r="G693" s="97"/>
      <c r="H693" s="98"/>
      <c r="I693" s="98"/>
      <c r="J693" s="99"/>
      <c r="K693" s="97"/>
      <c r="L693" s="97"/>
      <c r="P693" s="97"/>
      <c r="Q693" s="97"/>
      <c r="R693" s="93"/>
    </row>
    <row r="694" spans="7:18" x14ac:dyDescent="0.25">
      <c r="G694" s="97"/>
      <c r="H694" s="98"/>
      <c r="I694" s="98"/>
      <c r="J694" s="99"/>
      <c r="K694" s="97"/>
      <c r="L694" s="97"/>
      <c r="P694" s="97"/>
      <c r="Q694" s="97"/>
      <c r="R694" s="93"/>
    </row>
    <row r="695" spans="7:18" x14ac:dyDescent="0.25">
      <c r="G695" s="97"/>
      <c r="H695" s="98"/>
      <c r="I695" s="98"/>
      <c r="J695" s="99"/>
      <c r="K695" s="97"/>
      <c r="L695" s="97"/>
      <c r="P695" s="97"/>
      <c r="Q695" s="97"/>
      <c r="R695" s="93"/>
    </row>
    <row r="696" spans="7:18" x14ac:dyDescent="0.25">
      <c r="G696" s="97"/>
      <c r="H696" s="98"/>
      <c r="I696" s="98"/>
      <c r="J696" s="99"/>
      <c r="K696" s="97"/>
      <c r="L696" s="97"/>
      <c r="P696" s="97"/>
      <c r="Q696" s="97"/>
      <c r="R696" s="93"/>
    </row>
    <row r="697" spans="7:18" x14ac:dyDescent="0.25">
      <c r="G697" s="97"/>
      <c r="H697" s="98"/>
      <c r="I697" s="98"/>
      <c r="J697" s="99"/>
      <c r="K697" s="97"/>
      <c r="L697" s="97"/>
      <c r="P697" s="97"/>
      <c r="Q697" s="97"/>
      <c r="R697" s="93"/>
    </row>
    <row r="698" spans="7:18" x14ac:dyDescent="0.25">
      <c r="G698" s="97"/>
      <c r="H698" s="98"/>
      <c r="I698" s="98"/>
      <c r="J698" s="99"/>
      <c r="K698" s="97"/>
      <c r="L698" s="97"/>
      <c r="P698" s="97"/>
      <c r="Q698" s="97"/>
      <c r="R698" s="93"/>
    </row>
    <row r="699" spans="7:18" x14ac:dyDescent="0.25">
      <c r="G699" s="97"/>
      <c r="H699" s="98"/>
      <c r="I699" s="98"/>
      <c r="J699" s="99"/>
      <c r="K699" s="97"/>
      <c r="L699" s="97"/>
      <c r="P699" s="97"/>
      <c r="Q699" s="97"/>
      <c r="R699" s="93"/>
    </row>
    <row r="700" spans="7:18" x14ac:dyDescent="0.25">
      <c r="G700" s="97"/>
      <c r="H700" s="98"/>
      <c r="I700" s="98"/>
      <c r="J700" s="99"/>
      <c r="K700" s="97"/>
      <c r="L700" s="97"/>
      <c r="P700" s="97"/>
      <c r="Q700" s="97"/>
      <c r="R700" s="93"/>
    </row>
    <row r="701" spans="7:18" x14ac:dyDescent="0.25">
      <c r="G701" s="97"/>
      <c r="H701" s="98"/>
      <c r="I701" s="98"/>
      <c r="J701" s="99"/>
      <c r="K701" s="97"/>
      <c r="L701" s="97"/>
      <c r="P701" s="97"/>
      <c r="Q701" s="97"/>
      <c r="R701" s="93"/>
    </row>
    <row r="702" spans="7:18" x14ac:dyDescent="0.25">
      <c r="G702" s="97"/>
      <c r="H702" s="98"/>
      <c r="I702" s="98"/>
      <c r="J702" s="99"/>
      <c r="K702" s="97"/>
      <c r="L702" s="97"/>
      <c r="P702" s="97"/>
      <c r="Q702" s="97"/>
      <c r="R702" s="93"/>
    </row>
    <row r="703" spans="7:18" x14ac:dyDescent="0.25">
      <c r="G703" s="97"/>
      <c r="H703" s="98"/>
      <c r="I703" s="98"/>
      <c r="J703" s="99"/>
      <c r="K703" s="97"/>
      <c r="L703" s="97"/>
      <c r="P703" s="97"/>
      <c r="Q703" s="97"/>
      <c r="R703" s="93"/>
    </row>
    <row r="704" spans="7:18" x14ac:dyDescent="0.25">
      <c r="G704" s="97"/>
      <c r="H704" s="98"/>
      <c r="I704" s="98"/>
      <c r="J704" s="99"/>
      <c r="K704" s="97"/>
      <c r="L704" s="97"/>
      <c r="P704" s="97"/>
      <c r="Q704" s="97"/>
      <c r="R704" s="93"/>
    </row>
    <row r="705" spans="7:18" x14ac:dyDescent="0.25">
      <c r="G705" s="97"/>
      <c r="H705" s="98"/>
      <c r="I705" s="98"/>
      <c r="J705" s="99"/>
      <c r="K705" s="97"/>
      <c r="L705" s="97"/>
      <c r="P705" s="97"/>
      <c r="Q705" s="97"/>
      <c r="R705" s="93"/>
    </row>
    <row r="706" spans="7:18" x14ac:dyDescent="0.25">
      <c r="G706" s="97"/>
      <c r="H706" s="98"/>
      <c r="I706" s="98"/>
      <c r="J706" s="99"/>
      <c r="K706" s="97"/>
      <c r="L706" s="97"/>
      <c r="P706" s="97"/>
      <c r="Q706" s="97"/>
      <c r="R706" s="93"/>
    </row>
    <row r="707" spans="7:18" x14ac:dyDescent="0.25">
      <c r="G707" s="97"/>
      <c r="H707" s="98"/>
      <c r="I707" s="98"/>
      <c r="J707" s="99"/>
      <c r="K707" s="97"/>
      <c r="L707" s="97"/>
      <c r="P707" s="97"/>
      <c r="Q707" s="97"/>
      <c r="R707" s="93"/>
    </row>
    <row r="708" spans="7:18" x14ac:dyDescent="0.25">
      <c r="G708" s="97"/>
      <c r="H708" s="98"/>
      <c r="I708" s="98"/>
      <c r="J708" s="99"/>
      <c r="K708" s="97"/>
      <c r="L708" s="97"/>
      <c r="P708" s="97"/>
      <c r="Q708" s="97"/>
      <c r="R708" s="93"/>
    </row>
    <row r="709" spans="7:18" x14ac:dyDescent="0.25">
      <c r="G709" s="97"/>
      <c r="H709" s="98"/>
      <c r="I709" s="98"/>
      <c r="J709" s="99"/>
      <c r="K709" s="97"/>
      <c r="L709" s="97"/>
      <c r="P709" s="97"/>
      <c r="Q709" s="97"/>
      <c r="R709" s="93"/>
    </row>
    <row r="710" spans="7:18" x14ac:dyDescent="0.25">
      <c r="G710" s="97"/>
      <c r="H710" s="98"/>
      <c r="I710" s="98"/>
      <c r="J710" s="99"/>
      <c r="K710" s="97"/>
      <c r="L710" s="97"/>
      <c r="P710" s="97"/>
      <c r="Q710" s="97"/>
      <c r="R710" s="93"/>
    </row>
    <row r="711" spans="7:18" x14ac:dyDescent="0.25">
      <c r="G711" s="97"/>
      <c r="H711" s="98"/>
      <c r="I711" s="98"/>
      <c r="J711" s="99"/>
      <c r="K711" s="97"/>
      <c r="L711" s="97"/>
      <c r="P711" s="97"/>
      <c r="Q711" s="97"/>
      <c r="R711" s="93"/>
    </row>
    <row r="712" spans="7:18" x14ac:dyDescent="0.25">
      <c r="G712" s="97"/>
      <c r="H712" s="98"/>
      <c r="I712" s="98"/>
      <c r="J712" s="99"/>
      <c r="K712" s="97"/>
      <c r="L712" s="97"/>
      <c r="P712" s="97"/>
      <c r="Q712" s="97"/>
      <c r="R712" s="93"/>
    </row>
    <row r="713" spans="7:18" x14ac:dyDescent="0.25">
      <c r="G713" s="97"/>
      <c r="H713" s="98"/>
      <c r="I713" s="98"/>
      <c r="J713" s="99"/>
      <c r="K713" s="97"/>
      <c r="L713" s="97"/>
      <c r="P713" s="97"/>
      <c r="Q713" s="97"/>
      <c r="R713" s="93"/>
    </row>
    <row r="714" spans="7:18" x14ac:dyDescent="0.25">
      <c r="G714" s="97"/>
      <c r="H714" s="98"/>
      <c r="I714" s="98"/>
      <c r="J714" s="99"/>
      <c r="K714" s="97"/>
      <c r="L714" s="97"/>
      <c r="P714" s="97"/>
      <c r="Q714" s="97"/>
      <c r="R714" s="93"/>
    </row>
    <row r="715" spans="7:18" x14ac:dyDescent="0.25">
      <c r="G715" s="97"/>
      <c r="H715" s="98"/>
      <c r="I715" s="98"/>
      <c r="J715" s="99"/>
      <c r="K715" s="97"/>
      <c r="L715" s="97"/>
      <c r="P715" s="97"/>
      <c r="Q715" s="97"/>
      <c r="R715" s="93"/>
    </row>
    <row r="716" spans="7:18" x14ac:dyDescent="0.25">
      <c r="G716" s="97"/>
      <c r="H716" s="98"/>
      <c r="I716" s="98"/>
      <c r="J716" s="99"/>
      <c r="K716" s="97"/>
      <c r="L716" s="97"/>
      <c r="P716" s="97"/>
      <c r="Q716" s="97"/>
      <c r="R716" s="93"/>
    </row>
    <row r="717" spans="7:18" x14ac:dyDescent="0.25">
      <c r="G717" s="97"/>
      <c r="H717" s="98"/>
      <c r="I717" s="98"/>
      <c r="J717" s="99"/>
      <c r="K717" s="97"/>
      <c r="L717" s="97"/>
      <c r="P717" s="97"/>
      <c r="Q717" s="97"/>
      <c r="R717" s="93"/>
    </row>
    <row r="718" spans="7:18" x14ac:dyDescent="0.25">
      <c r="G718" s="97"/>
      <c r="H718" s="98"/>
      <c r="I718" s="98"/>
      <c r="J718" s="99"/>
      <c r="K718" s="97"/>
      <c r="L718" s="97"/>
      <c r="P718" s="97"/>
      <c r="Q718" s="97"/>
      <c r="R718" s="93"/>
    </row>
    <row r="719" spans="7:18" x14ac:dyDescent="0.25">
      <c r="G719" s="97"/>
      <c r="H719" s="98"/>
      <c r="I719" s="98"/>
      <c r="J719" s="99"/>
      <c r="K719" s="97"/>
      <c r="L719" s="97"/>
      <c r="P719" s="97"/>
      <c r="Q719" s="97"/>
      <c r="R719" s="93"/>
    </row>
    <row r="720" spans="7:18" x14ac:dyDescent="0.25">
      <c r="G720" s="97"/>
      <c r="H720" s="98"/>
      <c r="I720" s="98"/>
      <c r="J720" s="99"/>
      <c r="K720" s="97"/>
      <c r="L720" s="97"/>
      <c r="P720" s="97"/>
      <c r="Q720" s="97"/>
      <c r="R720" s="93"/>
    </row>
    <row r="721" spans="7:18" x14ac:dyDescent="0.25">
      <c r="G721" s="97"/>
      <c r="H721" s="98"/>
      <c r="I721" s="98"/>
      <c r="J721" s="99"/>
      <c r="K721" s="97"/>
      <c r="L721" s="97"/>
      <c r="P721" s="97"/>
      <c r="Q721" s="97"/>
      <c r="R721" s="93"/>
    </row>
    <row r="722" spans="7:18" x14ac:dyDescent="0.25">
      <c r="G722" s="97"/>
      <c r="H722" s="98"/>
      <c r="I722" s="98"/>
      <c r="J722" s="99"/>
      <c r="K722" s="97"/>
      <c r="L722" s="97"/>
      <c r="P722" s="97"/>
      <c r="Q722" s="97"/>
      <c r="R722" s="93"/>
    </row>
    <row r="723" spans="7:18" x14ac:dyDescent="0.25">
      <c r="G723" s="97"/>
      <c r="H723" s="98"/>
      <c r="I723" s="98"/>
      <c r="J723" s="99"/>
      <c r="K723" s="97"/>
      <c r="L723" s="97"/>
      <c r="P723" s="97"/>
      <c r="Q723" s="97"/>
      <c r="R723" s="93"/>
    </row>
    <row r="724" spans="7:18" x14ac:dyDescent="0.25">
      <c r="G724" s="97"/>
      <c r="H724" s="98"/>
      <c r="I724" s="98"/>
      <c r="J724" s="99"/>
      <c r="K724" s="97"/>
      <c r="L724" s="97"/>
      <c r="P724" s="97"/>
      <c r="Q724" s="97"/>
      <c r="R724" s="93"/>
    </row>
    <row r="725" spans="7:18" x14ac:dyDescent="0.25">
      <c r="G725" s="97"/>
      <c r="H725" s="98"/>
      <c r="I725" s="98"/>
      <c r="J725" s="99"/>
      <c r="K725" s="97"/>
      <c r="L725" s="97"/>
      <c r="P725" s="97"/>
      <c r="Q725" s="97"/>
      <c r="R725" s="93"/>
    </row>
    <row r="726" spans="7:18" x14ac:dyDescent="0.25">
      <c r="G726" s="97"/>
      <c r="H726" s="98"/>
      <c r="I726" s="98"/>
      <c r="J726" s="99"/>
      <c r="K726" s="97"/>
      <c r="L726" s="97"/>
      <c r="P726" s="97"/>
      <c r="Q726" s="97"/>
      <c r="R726" s="93"/>
    </row>
    <row r="727" spans="7:18" x14ac:dyDescent="0.25">
      <c r="G727" s="97"/>
      <c r="H727" s="98"/>
      <c r="I727" s="98"/>
      <c r="J727" s="99"/>
      <c r="K727" s="97"/>
      <c r="L727" s="97"/>
      <c r="P727" s="97"/>
      <c r="Q727" s="97"/>
      <c r="R727" s="93"/>
    </row>
    <row r="728" spans="7:18" x14ac:dyDescent="0.25">
      <c r="G728" s="97"/>
      <c r="H728" s="98"/>
      <c r="I728" s="98"/>
      <c r="J728" s="99"/>
      <c r="K728" s="97"/>
      <c r="L728" s="97"/>
      <c r="P728" s="97"/>
      <c r="Q728" s="97"/>
      <c r="R728" s="93"/>
    </row>
    <row r="729" spans="7:18" x14ac:dyDescent="0.25">
      <c r="G729" s="97"/>
      <c r="H729" s="98"/>
      <c r="I729" s="98"/>
      <c r="J729" s="99"/>
      <c r="K729" s="97"/>
      <c r="L729" s="97"/>
      <c r="P729" s="97"/>
      <c r="Q729" s="97"/>
      <c r="R729" s="93"/>
    </row>
    <row r="730" spans="7:18" x14ac:dyDescent="0.25">
      <c r="G730" s="97"/>
      <c r="H730" s="98"/>
      <c r="I730" s="98"/>
      <c r="J730" s="99"/>
      <c r="K730" s="97"/>
      <c r="L730" s="97"/>
      <c r="P730" s="97"/>
      <c r="Q730" s="97"/>
      <c r="R730" s="93"/>
    </row>
    <row r="731" spans="7:18" x14ac:dyDescent="0.25">
      <c r="G731" s="97"/>
      <c r="H731" s="98"/>
      <c r="I731" s="98"/>
      <c r="J731" s="99"/>
      <c r="K731" s="97"/>
      <c r="L731" s="97"/>
      <c r="P731" s="97"/>
      <c r="Q731" s="97"/>
      <c r="R731" s="93"/>
    </row>
    <row r="732" spans="7:18" x14ac:dyDescent="0.25">
      <c r="G732" s="97"/>
      <c r="H732" s="98"/>
      <c r="I732" s="98"/>
      <c r="J732" s="99"/>
      <c r="K732" s="97"/>
      <c r="L732" s="97"/>
      <c r="P732" s="97"/>
      <c r="Q732" s="97"/>
      <c r="R732" s="93"/>
    </row>
    <row r="733" spans="7:18" x14ac:dyDescent="0.25">
      <c r="G733" s="97"/>
      <c r="H733" s="98"/>
      <c r="I733" s="98"/>
      <c r="J733" s="99"/>
      <c r="K733" s="97"/>
      <c r="L733" s="97"/>
      <c r="P733" s="97"/>
      <c r="Q733" s="97"/>
      <c r="R733" s="93"/>
    </row>
    <row r="734" spans="7:18" x14ac:dyDescent="0.25">
      <c r="G734" s="97"/>
      <c r="H734" s="98"/>
      <c r="I734" s="98"/>
      <c r="J734" s="99"/>
      <c r="K734" s="97"/>
      <c r="L734" s="97"/>
      <c r="P734" s="97"/>
      <c r="Q734" s="97"/>
      <c r="R734" s="93"/>
    </row>
    <row r="735" spans="7:18" x14ac:dyDescent="0.25">
      <c r="G735" s="97"/>
      <c r="H735" s="98"/>
      <c r="I735" s="98"/>
      <c r="J735" s="99"/>
      <c r="K735" s="97"/>
      <c r="L735" s="97"/>
      <c r="P735" s="97"/>
      <c r="Q735" s="97"/>
      <c r="R735" s="93"/>
    </row>
    <row r="736" spans="7:18" x14ac:dyDescent="0.25">
      <c r="G736" s="97"/>
      <c r="H736" s="98"/>
      <c r="I736" s="98"/>
      <c r="J736" s="99"/>
      <c r="K736" s="97"/>
      <c r="L736" s="97"/>
      <c r="P736" s="97"/>
      <c r="Q736" s="97"/>
      <c r="R736" s="93"/>
    </row>
    <row r="737" spans="7:18" x14ac:dyDescent="0.25">
      <c r="G737" s="97"/>
      <c r="H737" s="98"/>
      <c r="I737" s="98"/>
      <c r="J737" s="99"/>
      <c r="K737" s="97"/>
      <c r="L737" s="97"/>
      <c r="P737" s="97"/>
      <c r="Q737" s="97"/>
      <c r="R737" s="93"/>
    </row>
    <row r="738" spans="7:18" x14ac:dyDescent="0.25">
      <c r="G738" s="97"/>
      <c r="H738" s="98"/>
      <c r="I738" s="98"/>
      <c r="J738" s="99"/>
      <c r="K738" s="97"/>
      <c r="L738" s="97"/>
      <c r="P738" s="97"/>
      <c r="Q738" s="97"/>
      <c r="R738" s="93"/>
    </row>
    <row r="739" spans="7:18" x14ac:dyDescent="0.25">
      <c r="G739" s="97"/>
      <c r="H739" s="98"/>
      <c r="I739" s="98"/>
      <c r="J739" s="99"/>
      <c r="K739" s="97"/>
      <c r="L739" s="97"/>
      <c r="P739" s="97"/>
      <c r="Q739" s="97"/>
      <c r="R739" s="93"/>
    </row>
    <row r="740" spans="7:18" x14ac:dyDescent="0.25">
      <c r="G740" s="97"/>
      <c r="H740" s="98"/>
      <c r="I740" s="98"/>
      <c r="J740" s="99"/>
      <c r="K740" s="97"/>
      <c r="L740" s="97"/>
      <c r="P740" s="97"/>
      <c r="Q740" s="97"/>
      <c r="R740" s="93"/>
    </row>
    <row r="741" spans="7:18" x14ac:dyDescent="0.25">
      <c r="G741" s="97"/>
      <c r="H741" s="98"/>
      <c r="I741" s="98"/>
      <c r="J741" s="99"/>
      <c r="K741" s="97"/>
      <c r="L741" s="97"/>
      <c r="P741" s="97"/>
      <c r="Q741" s="97"/>
      <c r="R741" s="93"/>
    </row>
    <row r="742" spans="7:18" x14ac:dyDescent="0.25">
      <c r="G742" s="97"/>
      <c r="H742" s="98"/>
      <c r="I742" s="98"/>
      <c r="J742" s="99"/>
      <c r="K742" s="97"/>
      <c r="L742" s="97"/>
      <c r="P742" s="97"/>
      <c r="Q742" s="97"/>
      <c r="R742" s="93"/>
    </row>
    <row r="743" spans="7:18" x14ac:dyDescent="0.25">
      <c r="G743" s="97"/>
      <c r="H743" s="98"/>
      <c r="I743" s="98"/>
      <c r="J743" s="99"/>
      <c r="K743" s="97"/>
      <c r="L743" s="97"/>
      <c r="P743" s="97"/>
      <c r="Q743" s="97"/>
      <c r="R743" s="93"/>
    </row>
    <row r="744" spans="7:18" x14ac:dyDescent="0.25">
      <c r="G744" s="97"/>
      <c r="H744" s="98"/>
      <c r="I744" s="98"/>
      <c r="J744" s="99"/>
      <c r="K744" s="97"/>
      <c r="L744" s="97"/>
      <c r="P744" s="97"/>
      <c r="Q744" s="97"/>
      <c r="R744" s="93"/>
    </row>
    <row r="745" spans="7:18" x14ac:dyDescent="0.25">
      <c r="G745" s="97"/>
      <c r="H745" s="98"/>
      <c r="I745" s="98"/>
      <c r="J745" s="99"/>
      <c r="K745" s="97"/>
      <c r="L745" s="97"/>
      <c r="P745" s="97"/>
      <c r="Q745" s="97"/>
      <c r="R745" s="93"/>
    </row>
    <row r="746" spans="7:18" x14ac:dyDescent="0.25">
      <c r="G746" s="97"/>
      <c r="H746" s="98"/>
      <c r="I746" s="98"/>
      <c r="J746" s="99"/>
      <c r="K746" s="97"/>
      <c r="L746" s="97"/>
      <c r="P746" s="97"/>
      <c r="Q746" s="97"/>
      <c r="R746" s="93"/>
    </row>
    <row r="747" spans="7:18" x14ac:dyDescent="0.25">
      <c r="G747" s="97"/>
      <c r="H747" s="98"/>
      <c r="I747" s="98"/>
      <c r="J747" s="99"/>
      <c r="K747" s="97"/>
      <c r="L747" s="97"/>
      <c r="P747" s="97"/>
      <c r="Q747" s="97"/>
      <c r="R747" s="93"/>
    </row>
    <row r="748" spans="7:18" x14ac:dyDescent="0.25">
      <c r="G748" s="97"/>
      <c r="H748" s="98"/>
      <c r="I748" s="98"/>
      <c r="J748" s="99"/>
      <c r="K748" s="97"/>
      <c r="L748" s="97"/>
      <c r="P748" s="97"/>
      <c r="Q748" s="97"/>
      <c r="R748" s="93"/>
    </row>
    <row r="749" spans="7:18" x14ac:dyDescent="0.25">
      <c r="G749" s="97"/>
      <c r="H749" s="98"/>
      <c r="I749" s="98"/>
      <c r="J749" s="99"/>
      <c r="K749" s="97"/>
      <c r="L749" s="97"/>
      <c r="P749" s="97"/>
      <c r="Q749" s="97"/>
      <c r="R749" s="93"/>
    </row>
    <row r="750" spans="7:18" x14ac:dyDescent="0.25">
      <c r="G750" s="97"/>
      <c r="H750" s="98"/>
      <c r="I750" s="98"/>
      <c r="J750" s="99"/>
      <c r="K750" s="97"/>
      <c r="L750" s="97"/>
      <c r="P750" s="97"/>
      <c r="Q750" s="97"/>
      <c r="R750" s="93"/>
    </row>
    <row r="751" spans="7:18" x14ac:dyDescent="0.25">
      <c r="G751" s="97"/>
      <c r="H751" s="98"/>
      <c r="I751" s="98"/>
      <c r="J751" s="99"/>
      <c r="K751" s="97"/>
      <c r="L751" s="97"/>
      <c r="P751" s="97"/>
      <c r="Q751" s="97"/>
      <c r="R751" s="93"/>
    </row>
    <row r="752" spans="7:18" x14ac:dyDescent="0.25">
      <c r="G752" s="97"/>
      <c r="H752" s="98"/>
      <c r="I752" s="98"/>
      <c r="J752" s="99"/>
      <c r="K752" s="97"/>
      <c r="L752" s="97"/>
      <c r="P752" s="97"/>
      <c r="Q752" s="97"/>
      <c r="R752" s="93"/>
    </row>
    <row r="753" spans="7:18" x14ac:dyDescent="0.25">
      <c r="G753" s="97"/>
      <c r="H753" s="98"/>
      <c r="I753" s="98"/>
      <c r="J753" s="99"/>
      <c r="K753" s="97"/>
      <c r="L753" s="97"/>
      <c r="P753" s="97"/>
      <c r="Q753" s="97"/>
      <c r="R753" s="93"/>
    </row>
    <row r="754" spans="7:18" x14ac:dyDescent="0.25">
      <c r="G754" s="97"/>
      <c r="H754" s="98"/>
      <c r="I754" s="98"/>
      <c r="J754" s="99"/>
      <c r="K754" s="97"/>
      <c r="L754" s="97"/>
      <c r="P754" s="97"/>
      <c r="Q754" s="97"/>
      <c r="R754" s="93"/>
    </row>
    <row r="755" spans="7:18" x14ac:dyDescent="0.25">
      <c r="G755" s="97"/>
      <c r="H755" s="98"/>
      <c r="I755" s="98"/>
      <c r="J755" s="99"/>
      <c r="K755" s="97"/>
      <c r="L755" s="97"/>
      <c r="P755" s="97"/>
      <c r="Q755" s="97"/>
      <c r="R755" s="93"/>
    </row>
    <row r="756" spans="7:18" x14ac:dyDescent="0.25">
      <c r="G756" s="97"/>
      <c r="H756" s="98"/>
      <c r="I756" s="98"/>
      <c r="J756" s="99"/>
      <c r="K756" s="97"/>
      <c r="L756" s="97"/>
      <c r="P756" s="97"/>
      <c r="Q756" s="97"/>
      <c r="R756" s="93"/>
    </row>
    <row r="757" spans="7:18" x14ac:dyDescent="0.25">
      <c r="G757" s="97"/>
      <c r="H757" s="98"/>
      <c r="I757" s="98"/>
      <c r="J757" s="99"/>
      <c r="K757" s="97"/>
      <c r="L757" s="97"/>
      <c r="P757" s="97"/>
      <c r="Q757" s="97"/>
      <c r="R757" s="93"/>
    </row>
    <row r="758" spans="7:18" x14ac:dyDescent="0.25">
      <c r="G758" s="97"/>
      <c r="H758" s="98"/>
      <c r="I758" s="98"/>
      <c r="J758" s="99"/>
      <c r="K758" s="97"/>
      <c r="L758" s="97"/>
      <c r="P758" s="97"/>
      <c r="Q758" s="97"/>
      <c r="R758" s="93"/>
    </row>
    <row r="759" spans="7:18" x14ac:dyDescent="0.25">
      <c r="G759" s="97"/>
      <c r="H759" s="98"/>
      <c r="I759" s="98"/>
      <c r="J759" s="99"/>
      <c r="K759" s="97"/>
      <c r="L759" s="97"/>
      <c r="P759" s="97"/>
      <c r="Q759" s="97"/>
      <c r="R759" s="93"/>
    </row>
    <row r="760" spans="7:18" x14ac:dyDescent="0.25">
      <c r="G760" s="97"/>
      <c r="H760" s="98"/>
      <c r="I760" s="98"/>
      <c r="J760" s="99"/>
      <c r="K760" s="97"/>
      <c r="L760" s="97"/>
      <c r="P760" s="97"/>
      <c r="Q760" s="97"/>
      <c r="R760" s="93"/>
    </row>
    <row r="761" spans="7:18" x14ac:dyDescent="0.25">
      <c r="G761" s="97"/>
      <c r="H761" s="98"/>
      <c r="I761" s="98"/>
      <c r="J761" s="99"/>
      <c r="K761" s="97"/>
      <c r="L761" s="97"/>
      <c r="P761" s="97"/>
      <c r="Q761" s="97"/>
      <c r="R761" s="93"/>
    </row>
    <row r="762" spans="7:18" x14ac:dyDescent="0.25">
      <c r="G762" s="97"/>
      <c r="H762" s="98"/>
      <c r="I762" s="98"/>
      <c r="J762" s="99"/>
      <c r="K762" s="97"/>
      <c r="L762" s="97"/>
      <c r="P762" s="97"/>
      <c r="Q762" s="97"/>
      <c r="R762" s="93"/>
    </row>
    <row r="763" spans="7:18" x14ac:dyDescent="0.25">
      <c r="G763" s="97"/>
      <c r="H763" s="98"/>
      <c r="I763" s="98"/>
      <c r="J763" s="99"/>
      <c r="K763" s="97"/>
      <c r="L763" s="97"/>
      <c r="P763" s="97"/>
      <c r="Q763" s="97"/>
      <c r="R763" s="93"/>
    </row>
    <row r="764" spans="7:18" x14ac:dyDescent="0.25">
      <c r="G764" s="97"/>
      <c r="H764" s="98"/>
      <c r="I764" s="98"/>
      <c r="J764" s="99"/>
      <c r="K764" s="97"/>
      <c r="L764" s="97"/>
      <c r="P764" s="97"/>
      <c r="Q764" s="97"/>
      <c r="R764" s="93"/>
    </row>
    <row r="765" spans="7:18" x14ac:dyDescent="0.25">
      <c r="G765" s="97"/>
      <c r="H765" s="98"/>
      <c r="I765" s="98"/>
      <c r="J765" s="99"/>
      <c r="K765" s="97"/>
      <c r="L765" s="97"/>
      <c r="P765" s="97"/>
      <c r="Q765" s="97"/>
      <c r="R765" s="93"/>
    </row>
    <row r="766" spans="7:18" x14ac:dyDescent="0.25">
      <c r="G766" s="97"/>
      <c r="H766" s="98"/>
      <c r="I766" s="98"/>
      <c r="J766" s="99"/>
      <c r="K766" s="97"/>
      <c r="L766" s="97"/>
      <c r="P766" s="97"/>
      <c r="Q766" s="97"/>
      <c r="R766" s="93"/>
    </row>
    <row r="767" spans="7:18" x14ac:dyDescent="0.25">
      <c r="G767" s="97"/>
      <c r="H767" s="98"/>
      <c r="I767" s="98"/>
      <c r="J767" s="99"/>
      <c r="K767" s="97"/>
      <c r="L767" s="97"/>
      <c r="P767" s="97"/>
      <c r="Q767" s="97"/>
      <c r="R767" s="93"/>
    </row>
    <row r="768" spans="7:18" x14ac:dyDescent="0.25">
      <c r="G768" s="97"/>
      <c r="H768" s="98"/>
      <c r="I768" s="98"/>
      <c r="J768" s="99"/>
      <c r="K768" s="97"/>
      <c r="L768" s="97"/>
      <c r="P768" s="97"/>
      <c r="Q768" s="97"/>
      <c r="R768" s="93"/>
    </row>
    <row r="769" spans="7:18" x14ac:dyDescent="0.25">
      <c r="G769" s="97"/>
      <c r="H769" s="98"/>
      <c r="I769" s="98"/>
      <c r="J769" s="99"/>
      <c r="K769" s="97"/>
      <c r="L769" s="97"/>
      <c r="P769" s="97"/>
      <c r="Q769" s="97"/>
      <c r="R769" s="93"/>
    </row>
    <row r="770" spans="7:18" x14ac:dyDescent="0.25">
      <c r="G770" s="97"/>
      <c r="H770" s="98"/>
      <c r="I770" s="98"/>
      <c r="J770" s="99"/>
      <c r="K770" s="97"/>
      <c r="L770" s="97"/>
      <c r="P770" s="97"/>
      <c r="Q770" s="97"/>
      <c r="R770" s="93"/>
    </row>
    <row r="771" spans="7:18" x14ac:dyDescent="0.25">
      <c r="G771" s="97"/>
      <c r="H771" s="98"/>
      <c r="I771" s="98"/>
      <c r="J771" s="99"/>
      <c r="K771" s="97"/>
      <c r="L771" s="97"/>
      <c r="P771" s="97"/>
      <c r="Q771" s="97"/>
      <c r="R771" s="93"/>
    </row>
    <row r="772" spans="7:18" x14ac:dyDescent="0.25">
      <c r="G772" s="97"/>
      <c r="H772" s="98"/>
      <c r="I772" s="98"/>
      <c r="J772" s="99"/>
      <c r="K772" s="97"/>
      <c r="L772" s="97"/>
      <c r="P772" s="97"/>
      <c r="Q772" s="97"/>
      <c r="R772" s="93"/>
    </row>
    <row r="773" spans="7:18" x14ac:dyDescent="0.25">
      <c r="G773" s="97"/>
      <c r="H773" s="98"/>
      <c r="I773" s="98"/>
      <c r="J773" s="99"/>
      <c r="K773" s="97"/>
      <c r="L773" s="97"/>
      <c r="P773" s="97"/>
      <c r="Q773" s="97"/>
      <c r="R773" s="93"/>
    </row>
    <row r="774" spans="7:18" x14ac:dyDescent="0.25">
      <c r="G774" s="97"/>
      <c r="H774" s="98"/>
      <c r="I774" s="98"/>
      <c r="J774" s="99"/>
      <c r="K774" s="97"/>
      <c r="L774" s="97"/>
      <c r="P774" s="97"/>
      <c r="Q774" s="97"/>
      <c r="R774" s="93"/>
    </row>
    <row r="775" spans="7:18" x14ac:dyDescent="0.25">
      <c r="G775" s="97"/>
      <c r="H775" s="98"/>
      <c r="I775" s="98"/>
      <c r="J775" s="99"/>
      <c r="K775" s="97"/>
      <c r="L775" s="97"/>
      <c r="P775" s="97"/>
      <c r="Q775" s="97"/>
      <c r="R775" s="93"/>
    </row>
    <row r="776" spans="7:18" x14ac:dyDescent="0.25">
      <c r="G776" s="97"/>
      <c r="H776" s="98"/>
      <c r="I776" s="98"/>
      <c r="J776" s="99"/>
      <c r="K776" s="97"/>
      <c r="L776" s="97"/>
      <c r="P776" s="97"/>
      <c r="Q776" s="97"/>
      <c r="R776" s="93"/>
    </row>
    <row r="777" spans="7:18" x14ac:dyDescent="0.25">
      <c r="G777" s="97"/>
      <c r="H777" s="98"/>
      <c r="I777" s="98"/>
      <c r="J777" s="99"/>
      <c r="K777" s="97"/>
      <c r="L777" s="97"/>
      <c r="P777" s="97"/>
      <c r="Q777" s="97"/>
      <c r="R777" s="93"/>
    </row>
    <row r="778" spans="7:18" x14ac:dyDescent="0.25">
      <c r="G778" s="97"/>
      <c r="H778" s="98"/>
      <c r="I778" s="98"/>
      <c r="J778" s="99"/>
      <c r="K778" s="97"/>
      <c r="L778" s="97"/>
      <c r="P778" s="97"/>
      <c r="Q778" s="97"/>
      <c r="R778" s="93"/>
    </row>
    <row r="779" spans="7:18" x14ac:dyDescent="0.25">
      <c r="G779" s="97"/>
      <c r="H779" s="98"/>
      <c r="I779" s="98"/>
      <c r="J779" s="99"/>
      <c r="K779" s="97"/>
      <c r="L779" s="97"/>
      <c r="P779" s="97"/>
      <c r="Q779" s="97"/>
      <c r="R779" s="93"/>
    </row>
    <row r="780" spans="7:18" x14ac:dyDescent="0.25">
      <c r="G780" s="97"/>
      <c r="H780" s="98"/>
      <c r="I780" s="98"/>
      <c r="J780" s="99"/>
      <c r="K780" s="97"/>
      <c r="L780" s="97"/>
      <c r="P780" s="97"/>
      <c r="Q780" s="97"/>
      <c r="R780" s="93"/>
    </row>
    <row r="781" spans="7:18" x14ac:dyDescent="0.25">
      <c r="G781" s="97"/>
      <c r="H781" s="98"/>
      <c r="I781" s="98"/>
      <c r="J781" s="99"/>
      <c r="K781" s="97"/>
      <c r="L781" s="97"/>
      <c r="P781" s="97"/>
      <c r="Q781" s="97"/>
      <c r="R781" s="93"/>
    </row>
    <row r="782" spans="7:18" x14ac:dyDescent="0.25">
      <c r="G782" s="97"/>
      <c r="H782" s="98"/>
      <c r="I782" s="98"/>
      <c r="J782" s="99"/>
      <c r="K782" s="97"/>
      <c r="L782" s="97"/>
      <c r="P782" s="97"/>
      <c r="Q782" s="97"/>
      <c r="R782" s="93"/>
    </row>
    <row r="783" spans="7:18" x14ac:dyDescent="0.25">
      <c r="G783" s="97"/>
      <c r="H783" s="98"/>
      <c r="I783" s="98"/>
      <c r="J783" s="99"/>
      <c r="K783" s="97"/>
      <c r="L783" s="97"/>
      <c r="P783" s="97"/>
      <c r="Q783" s="97"/>
      <c r="R783" s="93"/>
    </row>
    <row r="784" spans="7:18" x14ac:dyDescent="0.25">
      <c r="G784" s="97"/>
      <c r="H784" s="98"/>
      <c r="I784" s="98"/>
      <c r="J784" s="99"/>
      <c r="K784" s="97"/>
      <c r="L784" s="97"/>
      <c r="P784" s="97"/>
      <c r="Q784" s="97"/>
      <c r="R784" s="93"/>
    </row>
    <row r="785" spans="7:18" x14ac:dyDescent="0.25">
      <c r="G785" s="97"/>
      <c r="H785" s="98"/>
      <c r="I785" s="98"/>
      <c r="J785" s="99"/>
      <c r="K785" s="97"/>
      <c r="L785" s="97"/>
      <c r="P785" s="97"/>
      <c r="Q785" s="97"/>
      <c r="R785" s="93"/>
    </row>
    <row r="786" spans="7:18" x14ac:dyDescent="0.25">
      <c r="G786" s="97"/>
      <c r="H786" s="98"/>
      <c r="I786" s="98"/>
      <c r="J786" s="99"/>
      <c r="K786" s="97"/>
      <c r="L786" s="97"/>
      <c r="P786" s="97"/>
      <c r="Q786" s="97"/>
      <c r="R786" s="93"/>
    </row>
    <row r="787" spans="7:18" x14ac:dyDescent="0.25">
      <c r="G787" s="97"/>
      <c r="H787" s="98"/>
      <c r="I787" s="98"/>
      <c r="J787" s="99"/>
      <c r="K787" s="97"/>
      <c r="L787" s="97"/>
      <c r="P787" s="97"/>
      <c r="Q787" s="97"/>
      <c r="R787" s="93"/>
    </row>
    <row r="788" spans="7:18" x14ac:dyDescent="0.25">
      <c r="G788" s="97"/>
      <c r="H788" s="98"/>
      <c r="I788" s="98"/>
      <c r="J788" s="99"/>
      <c r="K788" s="97"/>
      <c r="L788" s="97"/>
      <c r="P788" s="97"/>
      <c r="Q788" s="97"/>
      <c r="R788" s="93"/>
    </row>
    <row r="789" spans="7:18" x14ac:dyDescent="0.25">
      <c r="G789" s="97"/>
      <c r="H789" s="98"/>
      <c r="I789" s="98"/>
      <c r="J789" s="99"/>
      <c r="K789" s="97"/>
      <c r="L789" s="97"/>
      <c r="P789" s="97"/>
      <c r="Q789" s="97"/>
      <c r="R789" s="93"/>
    </row>
    <row r="790" spans="7:18" x14ac:dyDescent="0.25">
      <c r="G790" s="97"/>
      <c r="H790" s="98"/>
      <c r="I790" s="98"/>
      <c r="J790" s="99"/>
      <c r="K790" s="97"/>
      <c r="L790" s="97"/>
      <c r="P790" s="97"/>
      <c r="Q790" s="97"/>
      <c r="R790" s="93"/>
    </row>
    <row r="791" spans="7:18" x14ac:dyDescent="0.25">
      <c r="G791" s="97"/>
      <c r="H791" s="98"/>
      <c r="I791" s="98"/>
      <c r="J791" s="99"/>
      <c r="K791" s="97"/>
      <c r="L791" s="97"/>
      <c r="P791" s="97"/>
      <c r="Q791" s="97"/>
      <c r="R791" s="93"/>
    </row>
    <row r="792" spans="7:18" x14ac:dyDescent="0.25">
      <c r="G792" s="97"/>
      <c r="H792" s="98"/>
      <c r="I792" s="98"/>
      <c r="J792" s="99"/>
      <c r="K792" s="97"/>
      <c r="L792" s="97"/>
      <c r="P792" s="97"/>
      <c r="Q792" s="97"/>
      <c r="R792" s="93"/>
    </row>
    <row r="793" spans="7:18" x14ac:dyDescent="0.25">
      <c r="G793" s="97"/>
      <c r="H793" s="98"/>
      <c r="I793" s="98"/>
      <c r="J793" s="99"/>
      <c r="K793" s="97"/>
      <c r="L793" s="97"/>
      <c r="P793" s="97"/>
      <c r="Q793" s="97"/>
      <c r="R793" s="93"/>
    </row>
    <row r="794" spans="7:18" x14ac:dyDescent="0.25">
      <c r="G794" s="97"/>
      <c r="H794" s="98"/>
      <c r="I794" s="98"/>
      <c r="J794" s="99"/>
      <c r="K794" s="97"/>
      <c r="L794" s="97"/>
      <c r="P794" s="97"/>
      <c r="Q794" s="97"/>
      <c r="R794" s="93"/>
    </row>
    <row r="795" spans="7:18" x14ac:dyDescent="0.25">
      <c r="G795" s="97"/>
      <c r="H795" s="98"/>
      <c r="I795" s="98"/>
      <c r="J795" s="99"/>
      <c r="K795" s="97"/>
      <c r="L795" s="97"/>
      <c r="P795" s="97"/>
      <c r="Q795" s="97"/>
      <c r="R795" s="93"/>
    </row>
    <row r="796" spans="7:18" x14ac:dyDescent="0.25">
      <c r="G796" s="97"/>
      <c r="H796" s="98"/>
      <c r="I796" s="98"/>
      <c r="J796" s="99"/>
      <c r="K796" s="97"/>
      <c r="L796" s="97"/>
      <c r="P796" s="97"/>
      <c r="Q796" s="97"/>
      <c r="R796" s="93"/>
    </row>
    <row r="797" spans="7:18" x14ac:dyDescent="0.25">
      <c r="G797" s="97"/>
      <c r="H797" s="98"/>
      <c r="I797" s="98"/>
      <c r="J797" s="99"/>
      <c r="K797" s="97"/>
      <c r="L797" s="97"/>
      <c r="P797" s="97"/>
      <c r="Q797" s="97"/>
      <c r="R797" s="93"/>
    </row>
    <row r="798" spans="7:18" x14ac:dyDescent="0.25">
      <c r="G798" s="97"/>
      <c r="H798" s="98"/>
      <c r="I798" s="98"/>
      <c r="J798" s="99"/>
      <c r="K798" s="97"/>
      <c r="L798" s="97"/>
      <c r="P798" s="97"/>
      <c r="Q798" s="97"/>
      <c r="R798" s="93"/>
    </row>
    <row r="799" spans="7:18" x14ac:dyDescent="0.25">
      <c r="G799" s="97"/>
      <c r="H799" s="98"/>
      <c r="I799" s="98"/>
      <c r="J799" s="99"/>
      <c r="K799" s="97"/>
      <c r="L799" s="97"/>
      <c r="P799" s="97"/>
      <c r="Q799" s="97"/>
      <c r="R799" s="93"/>
    </row>
    <row r="800" spans="7:18" x14ac:dyDescent="0.25">
      <c r="G800" s="97"/>
      <c r="H800" s="98"/>
      <c r="I800" s="98"/>
      <c r="J800" s="99"/>
      <c r="K800" s="97"/>
      <c r="L800" s="97"/>
      <c r="P800" s="97"/>
      <c r="Q800" s="97"/>
      <c r="R800" s="93"/>
    </row>
    <row r="801" spans="7:18" x14ac:dyDescent="0.25">
      <c r="G801" s="97"/>
      <c r="H801" s="98"/>
      <c r="I801" s="98"/>
      <c r="J801" s="99"/>
      <c r="K801" s="97"/>
      <c r="L801" s="97"/>
      <c r="P801" s="97"/>
      <c r="Q801" s="97"/>
      <c r="R801" s="93"/>
    </row>
    <row r="802" spans="7:18" x14ac:dyDescent="0.25">
      <c r="G802" s="97"/>
      <c r="H802" s="98"/>
      <c r="I802" s="98"/>
      <c r="J802" s="99"/>
      <c r="K802" s="97"/>
      <c r="L802" s="97"/>
      <c r="P802" s="97"/>
      <c r="Q802" s="97"/>
      <c r="R802" s="93"/>
    </row>
    <row r="803" spans="7:18" x14ac:dyDescent="0.25">
      <c r="G803" s="97"/>
      <c r="H803" s="98"/>
      <c r="I803" s="98"/>
      <c r="J803" s="99"/>
      <c r="K803" s="97"/>
      <c r="L803" s="97"/>
      <c r="P803" s="97"/>
      <c r="Q803" s="97"/>
      <c r="R803" s="93"/>
    </row>
    <row r="804" spans="7:18" x14ac:dyDescent="0.25">
      <c r="G804" s="97"/>
      <c r="H804" s="98"/>
      <c r="I804" s="98"/>
      <c r="J804" s="99"/>
      <c r="K804" s="97"/>
      <c r="L804" s="97"/>
      <c r="P804" s="97"/>
      <c r="Q804" s="97"/>
      <c r="R804" s="93"/>
    </row>
    <row r="805" spans="7:18" x14ac:dyDescent="0.25">
      <c r="G805" s="97"/>
      <c r="H805" s="98"/>
      <c r="I805" s="98"/>
      <c r="J805" s="99"/>
      <c r="K805" s="97"/>
      <c r="L805" s="97"/>
      <c r="P805" s="97"/>
      <c r="Q805" s="97"/>
      <c r="R805" s="93"/>
    </row>
    <row r="806" spans="7:18" x14ac:dyDescent="0.25">
      <c r="G806" s="97"/>
      <c r="H806" s="98"/>
      <c r="I806" s="98"/>
      <c r="J806" s="99"/>
      <c r="K806" s="97"/>
      <c r="L806" s="97"/>
      <c r="P806" s="97"/>
      <c r="Q806" s="97"/>
      <c r="R806" s="93"/>
    </row>
    <row r="807" spans="7:18" x14ac:dyDescent="0.25">
      <c r="G807" s="97"/>
      <c r="H807" s="98"/>
      <c r="I807" s="98"/>
      <c r="J807" s="99"/>
      <c r="K807" s="97"/>
      <c r="L807" s="97"/>
      <c r="P807" s="97"/>
      <c r="Q807" s="97"/>
      <c r="R807" s="93"/>
    </row>
    <row r="808" spans="7:18" x14ac:dyDescent="0.25">
      <c r="G808" s="97"/>
      <c r="H808" s="98"/>
      <c r="I808" s="98"/>
      <c r="J808" s="99"/>
      <c r="K808" s="97"/>
      <c r="L808" s="97"/>
      <c r="P808" s="97"/>
      <c r="Q808" s="97"/>
      <c r="R808" s="93"/>
    </row>
    <row r="809" spans="7:18" x14ac:dyDescent="0.25">
      <c r="G809" s="97"/>
      <c r="H809" s="98"/>
      <c r="I809" s="98"/>
      <c r="J809" s="99"/>
      <c r="K809" s="97"/>
      <c r="L809" s="97"/>
      <c r="P809" s="97"/>
      <c r="Q809" s="97"/>
      <c r="R809" s="93"/>
    </row>
    <row r="810" spans="7:18" x14ac:dyDescent="0.25">
      <c r="G810" s="97"/>
      <c r="H810" s="98"/>
      <c r="I810" s="98"/>
      <c r="J810" s="99"/>
      <c r="K810" s="97"/>
      <c r="L810" s="97"/>
      <c r="P810" s="97"/>
      <c r="Q810" s="97"/>
      <c r="R810" s="93"/>
    </row>
    <row r="811" spans="7:18" x14ac:dyDescent="0.25">
      <c r="G811" s="97"/>
      <c r="H811" s="98"/>
      <c r="I811" s="98"/>
      <c r="J811" s="99"/>
      <c r="K811" s="97"/>
      <c r="L811" s="97"/>
      <c r="P811" s="97"/>
      <c r="Q811" s="97"/>
      <c r="R811" s="93"/>
    </row>
    <row r="812" spans="7:18" x14ac:dyDescent="0.25">
      <c r="G812" s="97"/>
      <c r="H812" s="98"/>
      <c r="I812" s="98"/>
      <c r="J812" s="99"/>
      <c r="K812" s="97"/>
      <c r="L812" s="97"/>
      <c r="P812" s="97"/>
      <c r="Q812" s="97"/>
      <c r="R812" s="93"/>
    </row>
    <row r="813" spans="7:18" x14ac:dyDescent="0.25">
      <c r="G813" s="97"/>
      <c r="H813" s="98"/>
      <c r="I813" s="98"/>
      <c r="J813" s="99"/>
      <c r="K813" s="97"/>
      <c r="L813" s="97"/>
      <c r="P813" s="97"/>
      <c r="Q813" s="97"/>
      <c r="R813" s="93"/>
    </row>
    <row r="814" spans="7:18" x14ac:dyDescent="0.25">
      <c r="G814" s="97"/>
      <c r="H814" s="98"/>
      <c r="I814" s="98"/>
      <c r="J814" s="99"/>
      <c r="K814" s="97"/>
      <c r="L814" s="97"/>
      <c r="P814" s="97"/>
      <c r="Q814" s="97"/>
      <c r="R814" s="93"/>
    </row>
    <row r="815" spans="7:18" x14ac:dyDescent="0.25">
      <c r="G815" s="97"/>
      <c r="H815" s="98"/>
      <c r="I815" s="98"/>
      <c r="J815" s="99"/>
      <c r="K815" s="97"/>
      <c r="L815" s="97"/>
      <c r="P815" s="97"/>
      <c r="Q815" s="97"/>
      <c r="R815" s="93"/>
    </row>
    <row r="816" spans="7:18" x14ac:dyDescent="0.25">
      <c r="G816" s="97"/>
      <c r="H816" s="98"/>
      <c r="I816" s="98"/>
      <c r="J816" s="99"/>
      <c r="K816" s="97"/>
      <c r="L816" s="97"/>
      <c r="P816" s="97"/>
      <c r="Q816" s="97"/>
      <c r="R816" s="93"/>
    </row>
    <row r="817" spans="7:18" x14ac:dyDescent="0.25">
      <c r="G817" s="97"/>
      <c r="H817" s="98"/>
      <c r="I817" s="98"/>
      <c r="J817" s="99"/>
      <c r="K817" s="97"/>
      <c r="L817" s="97"/>
      <c r="P817" s="97"/>
      <c r="Q817" s="97"/>
      <c r="R817" s="93"/>
    </row>
    <row r="818" spans="7:18" x14ac:dyDescent="0.25">
      <c r="G818" s="97"/>
      <c r="H818" s="98"/>
      <c r="I818" s="98"/>
      <c r="J818" s="99"/>
      <c r="K818" s="97"/>
      <c r="L818" s="97"/>
      <c r="P818" s="97"/>
      <c r="Q818" s="97"/>
      <c r="R818" s="93"/>
    </row>
    <row r="819" spans="7:18" x14ac:dyDescent="0.25">
      <c r="G819" s="97"/>
      <c r="H819" s="98"/>
      <c r="I819" s="98"/>
      <c r="J819" s="99"/>
      <c r="K819" s="97"/>
      <c r="L819" s="97"/>
      <c r="P819" s="97"/>
      <c r="Q819" s="97"/>
      <c r="R819" s="93"/>
    </row>
    <row r="820" spans="7:18" x14ac:dyDescent="0.25">
      <c r="G820" s="97"/>
      <c r="H820" s="98"/>
      <c r="I820" s="98"/>
      <c r="J820" s="99"/>
      <c r="K820" s="97"/>
      <c r="L820" s="97"/>
      <c r="P820" s="97"/>
      <c r="Q820" s="97"/>
      <c r="R820" s="93"/>
    </row>
    <row r="821" spans="7:18" x14ac:dyDescent="0.25">
      <c r="G821" s="97"/>
      <c r="H821" s="98"/>
      <c r="I821" s="98"/>
      <c r="J821" s="99"/>
      <c r="K821" s="97"/>
      <c r="L821" s="97"/>
      <c r="P821" s="97"/>
      <c r="Q821" s="97"/>
      <c r="R821" s="93"/>
    </row>
    <row r="822" spans="7:18" x14ac:dyDescent="0.25">
      <c r="G822" s="97"/>
      <c r="H822" s="98"/>
      <c r="I822" s="98"/>
      <c r="J822" s="99"/>
      <c r="K822" s="97"/>
      <c r="L822" s="97"/>
      <c r="P822" s="97"/>
      <c r="Q822" s="97"/>
      <c r="R822" s="93"/>
    </row>
    <row r="823" spans="7:18" x14ac:dyDescent="0.25">
      <c r="G823" s="97"/>
      <c r="H823" s="98"/>
      <c r="I823" s="98"/>
      <c r="J823" s="99"/>
      <c r="K823" s="97"/>
      <c r="L823" s="97"/>
      <c r="P823" s="97"/>
      <c r="Q823" s="97"/>
      <c r="R823" s="93"/>
    </row>
    <row r="824" spans="7:18" x14ac:dyDescent="0.25">
      <c r="G824" s="97"/>
      <c r="H824" s="98"/>
      <c r="I824" s="98"/>
      <c r="J824" s="99"/>
      <c r="K824" s="97"/>
      <c r="L824" s="97"/>
      <c r="P824" s="97"/>
      <c r="Q824" s="97"/>
      <c r="R824" s="93"/>
    </row>
    <row r="825" spans="7:18" x14ac:dyDescent="0.25">
      <c r="G825" s="97"/>
      <c r="H825" s="98"/>
      <c r="I825" s="98"/>
      <c r="J825" s="99"/>
      <c r="K825" s="97"/>
      <c r="L825" s="97"/>
      <c r="P825" s="97"/>
      <c r="Q825" s="97"/>
      <c r="R825" s="93"/>
    </row>
    <row r="826" spans="7:18" x14ac:dyDescent="0.25">
      <c r="G826" s="97"/>
      <c r="H826" s="98"/>
      <c r="I826" s="98"/>
      <c r="J826" s="99"/>
      <c r="K826" s="97"/>
      <c r="L826" s="97"/>
      <c r="P826" s="97"/>
      <c r="Q826" s="97"/>
      <c r="R826" s="93"/>
    </row>
    <row r="827" spans="7:18" x14ac:dyDescent="0.25">
      <c r="G827" s="97"/>
      <c r="H827" s="98"/>
      <c r="I827" s="98"/>
      <c r="J827" s="99"/>
      <c r="K827" s="97"/>
      <c r="L827" s="97"/>
      <c r="P827" s="97"/>
      <c r="Q827" s="97"/>
      <c r="R827" s="93"/>
    </row>
    <row r="828" spans="7:18" x14ac:dyDescent="0.25">
      <c r="G828" s="97"/>
      <c r="H828" s="98"/>
      <c r="I828" s="98"/>
      <c r="J828" s="99"/>
      <c r="K828" s="97"/>
      <c r="L828" s="97"/>
      <c r="P828" s="97"/>
      <c r="Q828" s="97"/>
      <c r="R828" s="93"/>
    </row>
    <row r="829" spans="7:18" x14ac:dyDescent="0.25">
      <c r="G829" s="97"/>
      <c r="H829" s="98"/>
      <c r="I829" s="98"/>
      <c r="J829" s="99"/>
      <c r="K829" s="97"/>
      <c r="L829" s="97"/>
      <c r="P829" s="97"/>
      <c r="Q829" s="97"/>
      <c r="R829" s="93"/>
    </row>
    <row r="830" spans="7:18" x14ac:dyDescent="0.25">
      <c r="G830" s="97"/>
      <c r="H830" s="98"/>
      <c r="I830" s="98"/>
      <c r="J830" s="99"/>
      <c r="K830" s="97"/>
      <c r="L830" s="97"/>
      <c r="P830" s="97"/>
      <c r="Q830" s="97"/>
      <c r="R830" s="93"/>
    </row>
    <row r="831" spans="7:18" x14ac:dyDescent="0.25">
      <c r="G831" s="97"/>
      <c r="H831" s="98"/>
      <c r="I831" s="98"/>
      <c r="J831" s="99"/>
      <c r="K831" s="97"/>
      <c r="L831" s="97"/>
      <c r="P831" s="97"/>
      <c r="Q831" s="97"/>
      <c r="R831" s="93"/>
    </row>
    <row r="832" spans="7:18" x14ac:dyDescent="0.25">
      <c r="G832" s="97"/>
      <c r="H832" s="98"/>
      <c r="I832" s="98"/>
      <c r="J832" s="99"/>
      <c r="K832" s="97"/>
      <c r="L832" s="97"/>
      <c r="P832" s="97"/>
      <c r="Q832" s="97"/>
      <c r="R832" s="93"/>
    </row>
    <row r="833" spans="7:18" x14ac:dyDescent="0.25">
      <c r="G833" s="97"/>
      <c r="H833" s="98"/>
      <c r="I833" s="98"/>
      <c r="J833" s="99"/>
      <c r="K833" s="97"/>
      <c r="L833" s="97"/>
      <c r="P833" s="97"/>
      <c r="Q833" s="97"/>
      <c r="R833" s="93"/>
    </row>
    <row r="834" spans="7:18" x14ac:dyDescent="0.25">
      <c r="G834" s="97"/>
      <c r="H834" s="98"/>
      <c r="I834" s="98"/>
      <c r="J834" s="99"/>
      <c r="K834" s="97"/>
      <c r="L834" s="97"/>
      <c r="P834" s="97"/>
      <c r="Q834" s="97"/>
      <c r="R834" s="93"/>
    </row>
    <row r="835" spans="7:18" x14ac:dyDescent="0.25">
      <c r="G835" s="97"/>
      <c r="H835" s="98"/>
      <c r="I835" s="98"/>
      <c r="J835" s="99"/>
      <c r="K835" s="97"/>
      <c r="L835" s="97"/>
      <c r="P835" s="97"/>
      <c r="Q835" s="97"/>
      <c r="R835" s="93"/>
    </row>
    <row r="836" spans="7:18" x14ac:dyDescent="0.25">
      <c r="G836" s="97"/>
      <c r="H836" s="98"/>
      <c r="I836" s="98"/>
      <c r="J836" s="99"/>
      <c r="K836" s="97"/>
      <c r="L836" s="97"/>
      <c r="P836" s="97"/>
      <c r="Q836" s="97"/>
      <c r="R836" s="93"/>
    </row>
    <row r="837" spans="7:18" x14ac:dyDescent="0.25">
      <c r="G837" s="97"/>
      <c r="H837" s="98"/>
      <c r="I837" s="98"/>
      <c r="J837" s="99"/>
      <c r="K837" s="97"/>
      <c r="L837" s="97"/>
      <c r="P837" s="97"/>
      <c r="Q837" s="97"/>
      <c r="R837" s="93"/>
    </row>
    <row r="838" spans="7:18" x14ac:dyDescent="0.25">
      <c r="G838" s="97"/>
      <c r="H838" s="98"/>
      <c r="I838" s="98"/>
      <c r="J838" s="99"/>
      <c r="K838" s="97"/>
      <c r="L838" s="97"/>
      <c r="P838" s="97"/>
      <c r="Q838" s="97"/>
      <c r="R838" s="93"/>
    </row>
    <row r="839" spans="7:18" x14ac:dyDescent="0.25">
      <c r="G839" s="97"/>
      <c r="H839" s="98"/>
      <c r="I839" s="98"/>
      <c r="J839" s="99"/>
      <c r="K839" s="97"/>
      <c r="L839" s="97"/>
      <c r="P839" s="97"/>
      <c r="Q839" s="97"/>
      <c r="R839" s="93"/>
    </row>
    <row r="840" spans="7:18" x14ac:dyDescent="0.25">
      <c r="G840" s="97"/>
      <c r="H840" s="98"/>
      <c r="I840" s="98"/>
      <c r="J840" s="99"/>
      <c r="K840" s="97"/>
      <c r="L840" s="97"/>
      <c r="P840" s="97"/>
      <c r="Q840" s="97"/>
      <c r="R840" s="93"/>
    </row>
    <row r="841" spans="7:18" x14ac:dyDescent="0.25">
      <c r="G841" s="97"/>
      <c r="H841" s="98"/>
      <c r="I841" s="98"/>
      <c r="J841" s="99"/>
      <c r="K841" s="97"/>
      <c r="L841" s="97"/>
      <c r="P841" s="97"/>
      <c r="Q841" s="97"/>
      <c r="R841" s="93"/>
    </row>
    <row r="842" spans="7:18" x14ac:dyDescent="0.25">
      <c r="G842" s="97"/>
      <c r="H842" s="98"/>
      <c r="I842" s="98"/>
      <c r="J842" s="99"/>
      <c r="K842" s="97"/>
      <c r="L842" s="97"/>
      <c r="P842" s="97"/>
      <c r="Q842" s="97"/>
      <c r="R842" s="93"/>
    </row>
    <row r="843" spans="7:18" x14ac:dyDescent="0.25">
      <c r="G843" s="97"/>
      <c r="H843" s="98"/>
      <c r="I843" s="98"/>
      <c r="J843" s="99"/>
      <c r="K843" s="97"/>
      <c r="L843" s="97"/>
      <c r="P843" s="97"/>
      <c r="Q843" s="97"/>
      <c r="R843" s="93"/>
    </row>
    <row r="844" spans="7:18" x14ac:dyDescent="0.25">
      <c r="G844" s="97"/>
      <c r="H844" s="98"/>
      <c r="I844" s="98"/>
      <c r="J844" s="99"/>
      <c r="K844" s="97"/>
      <c r="L844" s="97"/>
      <c r="P844" s="97"/>
      <c r="Q844" s="97"/>
      <c r="R844" s="93"/>
    </row>
    <row r="845" spans="7:18" x14ac:dyDescent="0.25">
      <c r="G845" s="97"/>
      <c r="H845" s="98"/>
      <c r="I845" s="98"/>
      <c r="J845" s="99"/>
      <c r="K845" s="97"/>
      <c r="L845" s="97"/>
      <c r="P845" s="97"/>
      <c r="Q845" s="97"/>
      <c r="R845" s="93"/>
    </row>
    <row r="846" spans="7:18" x14ac:dyDescent="0.25">
      <c r="G846" s="97"/>
      <c r="H846" s="98"/>
      <c r="I846" s="98"/>
      <c r="J846" s="99"/>
      <c r="K846" s="97"/>
      <c r="L846" s="97"/>
      <c r="P846" s="97"/>
      <c r="Q846" s="97"/>
      <c r="R846" s="93"/>
    </row>
    <row r="847" spans="7:18" x14ac:dyDescent="0.25">
      <c r="G847" s="97"/>
      <c r="H847" s="98"/>
      <c r="I847" s="98"/>
      <c r="J847" s="99"/>
      <c r="K847" s="97"/>
      <c r="L847" s="97"/>
      <c r="P847" s="97"/>
      <c r="Q847" s="97"/>
      <c r="R847" s="93"/>
    </row>
    <row r="848" spans="7:18" x14ac:dyDescent="0.25">
      <c r="G848" s="97"/>
      <c r="H848" s="98"/>
      <c r="I848" s="98"/>
      <c r="J848" s="99"/>
      <c r="K848" s="97"/>
      <c r="L848" s="97"/>
      <c r="P848" s="97"/>
      <c r="Q848" s="97"/>
      <c r="R848" s="93"/>
    </row>
    <row r="849" spans="7:18" x14ac:dyDescent="0.25">
      <c r="G849" s="97"/>
      <c r="H849" s="98"/>
      <c r="I849" s="98"/>
      <c r="J849" s="99"/>
      <c r="K849" s="97"/>
      <c r="L849" s="97"/>
      <c r="P849" s="97"/>
      <c r="Q849" s="97"/>
      <c r="R849" s="93"/>
    </row>
    <row r="850" spans="7:18" x14ac:dyDescent="0.25">
      <c r="G850" s="97"/>
      <c r="H850" s="98"/>
      <c r="I850" s="98"/>
      <c r="J850" s="99"/>
      <c r="K850" s="97"/>
      <c r="L850" s="97"/>
      <c r="P850" s="97"/>
      <c r="Q850" s="97"/>
      <c r="R850" s="93"/>
    </row>
    <row r="851" spans="7:18" x14ac:dyDescent="0.25">
      <c r="G851" s="97"/>
      <c r="H851" s="98"/>
      <c r="I851" s="98"/>
      <c r="J851" s="99"/>
      <c r="K851" s="97"/>
      <c r="L851" s="97"/>
      <c r="P851" s="97"/>
      <c r="Q851" s="97"/>
      <c r="R851" s="93"/>
    </row>
    <row r="852" spans="7:18" x14ac:dyDescent="0.25">
      <c r="G852" s="97"/>
      <c r="H852" s="98"/>
      <c r="I852" s="98"/>
      <c r="J852" s="99"/>
      <c r="K852" s="97"/>
      <c r="L852" s="97"/>
      <c r="P852" s="97"/>
      <c r="Q852" s="97"/>
      <c r="R852" s="93"/>
    </row>
    <row r="853" spans="7:18" x14ac:dyDescent="0.25">
      <c r="G853" s="97"/>
      <c r="H853" s="98"/>
      <c r="I853" s="98"/>
      <c r="J853" s="99"/>
      <c r="K853" s="97"/>
      <c r="L853" s="97"/>
      <c r="P853" s="97"/>
      <c r="Q853" s="97"/>
      <c r="R853" s="93"/>
    </row>
    <row r="854" spans="7:18" x14ac:dyDescent="0.25">
      <c r="G854" s="97"/>
      <c r="H854" s="98"/>
      <c r="I854" s="98"/>
      <c r="J854" s="99"/>
      <c r="K854" s="97"/>
      <c r="L854" s="97"/>
      <c r="P854" s="97"/>
      <c r="Q854" s="97"/>
      <c r="R854" s="93"/>
    </row>
    <row r="855" spans="7:18" x14ac:dyDescent="0.25">
      <c r="G855" s="97"/>
      <c r="H855" s="98"/>
      <c r="I855" s="98"/>
      <c r="J855" s="99"/>
      <c r="K855" s="97"/>
      <c r="L855" s="97"/>
      <c r="P855" s="97"/>
      <c r="Q855" s="97"/>
      <c r="R855" s="93"/>
    </row>
    <row r="856" spans="7:18" x14ac:dyDescent="0.25">
      <c r="G856" s="97"/>
      <c r="H856" s="98"/>
      <c r="I856" s="98"/>
      <c r="J856" s="99"/>
      <c r="K856" s="97"/>
      <c r="L856" s="97"/>
      <c r="P856" s="97"/>
      <c r="Q856" s="97"/>
      <c r="R856" s="93"/>
    </row>
    <row r="857" spans="7:18" x14ac:dyDescent="0.25">
      <c r="G857" s="97"/>
      <c r="H857" s="98"/>
      <c r="I857" s="98"/>
      <c r="J857" s="99"/>
      <c r="K857" s="97"/>
      <c r="L857" s="97"/>
      <c r="P857" s="97"/>
      <c r="Q857" s="97"/>
      <c r="R857" s="93"/>
    </row>
    <row r="858" spans="7:18" x14ac:dyDescent="0.25">
      <c r="G858" s="97"/>
      <c r="H858" s="98"/>
      <c r="I858" s="98"/>
      <c r="J858" s="99"/>
      <c r="K858" s="97"/>
      <c r="L858" s="97"/>
      <c r="P858" s="97"/>
      <c r="Q858" s="97"/>
      <c r="R858" s="93"/>
    </row>
    <row r="859" spans="7:18" x14ac:dyDescent="0.25">
      <c r="G859" s="97"/>
      <c r="H859" s="98"/>
      <c r="I859" s="98"/>
      <c r="J859" s="99"/>
      <c r="K859" s="97"/>
      <c r="L859" s="97"/>
      <c r="P859" s="97"/>
      <c r="Q859" s="97"/>
      <c r="R859" s="93"/>
    </row>
    <row r="860" spans="7:18" x14ac:dyDescent="0.25">
      <c r="G860" s="97"/>
      <c r="H860" s="98"/>
      <c r="I860" s="98"/>
      <c r="J860" s="99"/>
      <c r="K860" s="97"/>
      <c r="L860" s="97"/>
      <c r="P860" s="97"/>
      <c r="Q860" s="97"/>
      <c r="R860" s="93"/>
    </row>
    <row r="861" spans="7:18" x14ac:dyDescent="0.25">
      <c r="G861" s="97"/>
      <c r="H861" s="98"/>
      <c r="I861" s="98"/>
      <c r="J861" s="99"/>
      <c r="K861" s="97"/>
      <c r="L861" s="97"/>
      <c r="P861" s="97"/>
      <c r="Q861" s="97"/>
      <c r="R861" s="93"/>
    </row>
    <row r="862" spans="7:18" x14ac:dyDescent="0.25">
      <c r="G862" s="97"/>
      <c r="H862" s="98"/>
      <c r="I862" s="98"/>
      <c r="J862" s="99"/>
      <c r="K862" s="97"/>
      <c r="L862" s="97"/>
      <c r="P862" s="97"/>
      <c r="Q862" s="97"/>
      <c r="R862" s="93"/>
    </row>
    <row r="863" spans="7:18" x14ac:dyDescent="0.25">
      <c r="G863" s="97"/>
      <c r="H863" s="98"/>
      <c r="I863" s="98"/>
      <c r="J863" s="99"/>
      <c r="K863" s="97"/>
      <c r="L863" s="97"/>
      <c r="P863" s="97"/>
      <c r="Q863" s="97"/>
      <c r="R863" s="93"/>
    </row>
    <row r="864" spans="7:18" x14ac:dyDescent="0.25">
      <c r="G864" s="97"/>
      <c r="H864" s="98"/>
      <c r="I864" s="98"/>
      <c r="J864" s="99"/>
      <c r="K864" s="97"/>
      <c r="L864" s="97"/>
      <c r="P864" s="97"/>
      <c r="Q864" s="97"/>
      <c r="R864" s="93"/>
    </row>
    <row r="865" spans="7:18" x14ac:dyDescent="0.25">
      <c r="G865" s="97"/>
      <c r="H865" s="98"/>
      <c r="I865" s="98"/>
      <c r="J865" s="99"/>
      <c r="K865" s="97"/>
      <c r="L865" s="97"/>
      <c r="P865" s="97"/>
      <c r="Q865" s="97"/>
      <c r="R865" s="93"/>
    </row>
    <row r="866" spans="7:18" x14ac:dyDescent="0.25">
      <c r="G866" s="97"/>
      <c r="H866" s="98"/>
      <c r="I866" s="98"/>
      <c r="J866" s="99"/>
      <c r="K866" s="97"/>
      <c r="L866" s="97"/>
      <c r="P866" s="97"/>
      <c r="Q866" s="97"/>
      <c r="R866" s="93"/>
    </row>
    <row r="867" spans="7:18" x14ac:dyDescent="0.25">
      <c r="G867" s="97"/>
      <c r="H867" s="98"/>
      <c r="I867" s="98"/>
      <c r="J867" s="99"/>
      <c r="K867" s="97"/>
      <c r="L867" s="97"/>
      <c r="P867" s="97"/>
      <c r="Q867" s="97"/>
      <c r="R867" s="93"/>
    </row>
    <row r="868" spans="7:18" x14ac:dyDescent="0.25">
      <c r="G868" s="97"/>
      <c r="H868" s="98"/>
      <c r="I868" s="98"/>
      <c r="J868" s="99"/>
      <c r="K868" s="97"/>
      <c r="L868" s="97"/>
      <c r="P868" s="97"/>
      <c r="Q868" s="97"/>
      <c r="R868" s="93"/>
    </row>
    <row r="869" spans="7:18" x14ac:dyDescent="0.25">
      <c r="G869" s="97"/>
      <c r="H869" s="98"/>
      <c r="I869" s="98"/>
      <c r="J869" s="99"/>
      <c r="K869" s="97"/>
      <c r="L869" s="97"/>
      <c r="P869" s="97"/>
      <c r="Q869" s="97"/>
      <c r="R869" s="93"/>
    </row>
    <row r="870" spans="7:18" x14ac:dyDescent="0.25">
      <c r="G870" s="97"/>
      <c r="H870" s="98"/>
      <c r="I870" s="98"/>
      <c r="J870" s="99"/>
      <c r="K870" s="97"/>
      <c r="L870" s="97"/>
      <c r="P870" s="97"/>
      <c r="Q870" s="97"/>
      <c r="R870" s="93"/>
    </row>
    <row r="871" spans="7:18" x14ac:dyDescent="0.25">
      <c r="G871" s="97"/>
      <c r="H871" s="98"/>
      <c r="I871" s="98"/>
      <c r="J871" s="99"/>
      <c r="K871" s="97"/>
      <c r="L871" s="97"/>
      <c r="P871" s="97"/>
      <c r="Q871" s="97"/>
      <c r="R871" s="93"/>
    </row>
    <row r="872" spans="7:18" x14ac:dyDescent="0.25">
      <c r="G872" s="97"/>
      <c r="H872" s="98"/>
      <c r="I872" s="98"/>
      <c r="J872" s="99"/>
      <c r="K872" s="97"/>
      <c r="L872" s="97"/>
      <c r="P872" s="97"/>
      <c r="Q872" s="97"/>
      <c r="R872" s="93"/>
    </row>
    <row r="873" spans="7:18" x14ac:dyDescent="0.25">
      <c r="G873" s="97"/>
      <c r="H873" s="98"/>
      <c r="I873" s="98"/>
      <c r="J873" s="99"/>
      <c r="K873" s="97"/>
      <c r="L873" s="97"/>
      <c r="P873" s="97"/>
      <c r="Q873" s="97"/>
      <c r="R873" s="93"/>
    </row>
    <row r="874" spans="7:18" x14ac:dyDescent="0.25">
      <c r="G874" s="97"/>
      <c r="H874" s="98"/>
      <c r="I874" s="98"/>
      <c r="J874" s="99"/>
      <c r="K874" s="97"/>
      <c r="L874" s="97"/>
      <c r="P874" s="97"/>
      <c r="Q874" s="97"/>
      <c r="R874" s="93"/>
    </row>
    <row r="875" spans="7:18" x14ac:dyDescent="0.25">
      <c r="G875" s="97"/>
      <c r="H875" s="98"/>
      <c r="I875" s="98"/>
      <c r="J875" s="99"/>
      <c r="K875" s="97"/>
      <c r="L875" s="97"/>
      <c r="P875" s="97"/>
      <c r="Q875" s="97"/>
      <c r="R875" s="93"/>
    </row>
    <row r="876" spans="7:18" x14ac:dyDescent="0.25">
      <c r="G876" s="97"/>
      <c r="H876" s="98"/>
      <c r="I876" s="98"/>
      <c r="J876" s="99"/>
      <c r="K876" s="97"/>
      <c r="L876" s="97"/>
      <c r="P876" s="97"/>
      <c r="Q876" s="97"/>
      <c r="R876" s="93"/>
    </row>
    <row r="877" spans="7:18" x14ac:dyDescent="0.25">
      <c r="G877" s="97"/>
      <c r="H877" s="98"/>
      <c r="I877" s="98"/>
      <c r="J877" s="99"/>
      <c r="K877" s="97"/>
      <c r="L877" s="97"/>
      <c r="P877" s="97"/>
      <c r="Q877" s="97"/>
      <c r="R877" s="93"/>
    </row>
    <row r="878" spans="7:18" x14ac:dyDescent="0.25">
      <c r="G878" s="97"/>
      <c r="H878" s="98"/>
      <c r="I878" s="98"/>
      <c r="J878" s="99"/>
      <c r="K878" s="97"/>
      <c r="L878" s="97"/>
      <c r="P878" s="97"/>
      <c r="Q878" s="97"/>
      <c r="R878" s="93"/>
    </row>
    <row r="879" spans="7:18" x14ac:dyDescent="0.25">
      <c r="G879" s="97"/>
      <c r="H879" s="98"/>
      <c r="I879" s="98"/>
      <c r="J879" s="99"/>
      <c r="K879" s="97"/>
      <c r="L879" s="97"/>
      <c r="P879" s="97"/>
      <c r="Q879" s="97"/>
      <c r="R879" s="93"/>
    </row>
    <row r="880" spans="7:18" x14ac:dyDescent="0.25">
      <c r="G880" s="97"/>
      <c r="H880" s="98"/>
      <c r="I880" s="98"/>
      <c r="J880" s="99"/>
      <c r="K880" s="97"/>
      <c r="L880" s="97"/>
      <c r="P880" s="97"/>
      <c r="Q880" s="97"/>
      <c r="R880" s="93"/>
    </row>
    <row r="881" spans="7:18" x14ac:dyDescent="0.25">
      <c r="G881" s="97"/>
      <c r="H881" s="98"/>
      <c r="I881" s="98"/>
      <c r="J881" s="99"/>
      <c r="K881" s="97"/>
      <c r="L881" s="97"/>
      <c r="P881" s="97"/>
      <c r="Q881" s="97"/>
      <c r="R881" s="93"/>
    </row>
    <row r="882" spans="7:18" x14ac:dyDescent="0.25">
      <c r="G882" s="97"/>
      <c r="H882" s="98"/>
      <c r="I882" s="98"/>
      <c r="J882" s="99"/>
      <c r="K882" s="97"/>
      <c r="L882" s="97"/>
      <c r="P882" s="97"/>
      <c r="Q882" s="97"/>
      <c r="R882" s="93"/>
    </row>
    <row r="883" spans="7:18" x14ac:dyDescent="0.25">
      <c r="G883" s="97"/>
      <c r="H883" s="98"/>
      <c r="I883" s="98"/>
      <c r="J883" s="99"/>
      <c r="K883" s="97"/>
      <c r="L883" s="97"/>
      <c r="P883" s="97"/>
      <c r="Q883" s="97"/>
      <c r="R883" s="93"/>
    </row>
    <row r="884" spans="7:18" x14ac:dyDescent="0.25">
      <c r="G884" s="97"/>
      <c r="H884" s="98"/>
      <c r="I884" s="98"/>
      <c r="J884" s="99"/>
      <c r="K884" s="97"/>
      <c r="L884" s="97"/>
      <c r="P884" s="97"/>
      <c r="Q884" s="97"/>
      <c r="R884" s="93"/>
    </row>
    <row r="885" spans="7:18" x14ac:dyDescent="0.25">
      <c r="G885" s="97"/>
      <c r="H885" s="98"/>
      <c r="I885" s="98"/>
      <c r="J885" s="99"/>
      <c r="K885" s="97"/>
      <c r="L885" s="97"/>
      <c r="P885" s="97"/>
      <c r="Q885" s="97"/>
      <c r="R885" s="93"/>
    </row>
    <row r="886" spans="7:18" x14ac:dyDescent="0.25">
      <c r="G886" s="97"/>
      <c r="H886" s="98"/>
      <c r="I886" s="98"/>
      <c r="J886" s="99"/>
      <c r="K886" s="97"/>
      <c r="L886" s="97"/>
      <c r="P886" s="97"/>
      <c r="Q886" s="97"/>
      <c r="R886" s="93"/>
    </row>
    <row r="887" spans="7:18" x14ac:dyDescent="0.25">
      <c r="G887" s="97"/>
      <c r="H887" s="98"/>
      <c r="I887" s="98"/>
      <c r="J887" s="99"/>
      <c r="K887" s="97"/>
      <c r="L887" s="97"/>
      <c r="P887" s="97"/>
      <c r="Q887" s="97"/>
      <c r="R887" s="93"/>
    </row>
    <row r="888" spans="7:18" x14ac:dyDescent="0.25">
      <c r="G888" s="97"/>
      <c r="H888" s="98"/>
      <c r="I888" s="98"/>
      <c r="J888" s="99"/>
      <c r="K888" s="97"/>
      <c r="L888" s="97"/>
      <c r="P888" s="97"/>
      <c r="Q888" s="97"/>
      <c r="R888" s="93"/>
    </row>
    <row r="889" spans="7:18" x14ac:dyDescent="0.25">
      <c r="G889" s="97"/>
      <c r="H889" s="98"/>
      <c r="I889" s="98"/>
      <c r="J889" s="99"/>
      <c r="K889" s="97"/>
      <c r="L889" s="97"/>
      <c r="P889" s="97"/>
      <c r="Q889" s="97"/>
      <c r="R889" s="93"/>
    </row>
    <row r="890" spans="7:18" x14ac:dyDescent="0.25">
      <c r="G890" s="97"/>
      <c r="H890" s="98"/>
      <c r="I890" s="98"/>
      <c r="J890" s="99"/>
      <c r="K890" s="97"/>
      <c r="L890" s="97"/>
      <c r="P890" s="97"/>
      <c r="Q890" s="97"/>
      <c r="R890" s="93"/>
    </row>
    <row r="891" spans="7:18" x14ac:dyDescent="0.25">
      <c r="G891" s="97"/>
      <c r="H891" s="98"/>
      <c r="I891" s="98"/>
      <c r="J891" s="99"/>
      <c r="K891" s="97"/>
      <c r="L891" s="97"/>
      <c r="P891" s="97"/>
      <c r="Q891" s="97"/>
      <c r="R891" s="93"/>
    </row>
    <row r="892" spans="7:18" x14ac:dyDescent="0.25">
      <c r="G892" s="97"/>
      <c r="H892" s="98"/>
      <c r="I892" s="98"/>
      <c r="J892" s="99"/>
      <c r="K892" s="97"/>
      <c r="L892" s="97"/>
      <c r="P892" s="97"/>
      <c r="Q892" s="97"/>
      <c r="R892" s="93"/>
    </row>
    <row r="893" spans="7:18" x14ac:dyDescent="0.25">
      <c r="G893" s="97"/>
      <c r="H893" s="98"/>
      <c r="I893" s="98"/>
      <c r="J893" s="99"/>
      <c r="K893" s="97"/>
      <c r="L893" s="97"/>
      <c r="P893" s="97"/>
      <c r="Q893" s="97"/>
      <c r="R893" s="93"/>
    </row>
    <row r="894" spans="7:18" x14ac:dyDescent="0.25">
      <c r="G894" s="97"/>
      <c r="H894" s="98"/>
      <c r="I894" s="98"/>
      <c r="J894" s="99"/>
      <c r="K894" s="97"/>
      <c r="L894" s="97"/>
      <c r="P894" s="97"/>
      <c r="Q894" s="97"/>
      <c r="R894" s="93"/>
    </row>
    <row r="895" spans="7:18" x14ac:dyDescent="0.25">
      <c r="G895" s="97"/>
      <c r="H895" s="98"/>
      <c r="I895" s="98"/>
      <c r="J895" s="99"/>
      <c r="K895" s="97"/>
      <c r="L895" s="97"/>
      <c r="P895" s="97"/>
      <c r="Q895" s="97"/>
      <c r="R895" s="93"/>
    </row>
    <row r="896" spans="7:18" x14ac:dyDescent="0.25">
      <c r="G896" s="97"/>
      <c r="H896" s="98"/>
      <c r="I896" s="98"/>
      <c r="J896" s="99"/>
      <c r="K896" s="97"/>
      <c r="L896" s="97"/>
      <c r="P896" s="97"/>
      <c r="Q896" s="97"/>
      <c r="R896" s="93"/>
    </row>
    <row r="897" spans="7:18" x14ac:dyDescent="0.25">
      <c r="G897" s="97"/>
      <c r="H897" s="98"/>
      <c r="I897" s="98"/>
      <c r="J897" s="99"/>
      <c r="K897" s="97"/>
      <c r="L897" s="97"/>
      <c r="P897" s="97"/>
      <c r="Q897" s="97"/>
      <c r="R897" s="93"/>
    </row>
    <row r="898" spans="7:18" x14ac:dyDescent="0.25">
      <c r="G898" s="97"/>
      <c r="H898" s="98"/>
      <c r="I898" s="98"/>
      <c r="J898" s="99"/>
      <c r="K898" s="97"/>
      <c r="L898" s="97"/>
      <c r="P898" s="97"/>
      <c r="Q898" s="97"/>
      <c r="R898" s="93"/>
    </row>
    <row r="899" spans="7:18" x14ac:dyDescent="0.25">
      <c r="G899" s="97"/>
      <c r="H899" s="98"/>
      <c r="I899" s="98"/>
      <c r="J899" s="99"/>
      <c r="K899" s="97"/>
      <c r="L899" s="97"/>
      <c r="P899" s="97"/>
      <c r="Q899" s="97"/>
      <c r="R899" s="93"/>
    </row>
    <row r="900" spans="7:18" x14ac:dyDescent="0.25">
      <c r="G900" s="97"/>
      <c r="H900" s="98"/>
      <c r="I900" s="98"/>
      <c r="J900" s="99"/>
      <c r="K900" s="97"/>
      <c r="L900" s="97"/>
      <c r="P900" s="97"/>
      <c r="Q900" s="97"/>
      <c r="R900" s="93"/>
    </row>
    <row r="901" spans="7:18" x14ac:dyDescent="0.25">
      <c r="G901" s="97"/>
      <c r="H901" s="98"/>
      <c r="I901" s="98"/>
      <c r="J901" s="99"/>
      <c r="K901" s="97"/>
      <c r="L901" s="97"/>
      <c r="P901" s="97"/>
      <c r="Q901" s="97"/>
      <c r="R901" s="93"/>
    </row>
    <row r="902" spans="7:18" x14ac:dyDescent="0.25">
      <c r="G902" s="97"/>
      <c r="H902" s="98"/>
      <c r="I902" s="98"/>
      <c r="J902" s="99"/>
      <c r="K902" s="97"/>
      <c r="L902" s="97"/>
      <c r="P902" s="97"/>
      <c r="Q902" s="97"/>
      <c r="R902" s="93"/>
    </row>
    <row r="903" spans="7:18" x14ac:dyDescent="0.25">
      <c r="G903" s="97"/>
      <c r="H903" s="98"/>
      <c r="I903" s="98"/>
      <c r="J903" s="99"/>
      <c r="K903" s="97"/>
      <c r="L903" s="97"/>
      <c r="P903" s="97"/>
      <c r="Q903" s="97"/>
      <c r="R903" s="93"/>
    </row>
    <row r="904" spans="7:18" x14ac:dyDescent="0.25">
      <c r="G904" s="97"/>
      <c r="H904" s="98"/>
      <c r="I904" s="98"/>
      <c r="J904" s="99"/>
      <c r="K904" s="97"/>
      <c r="L904" s="97"/>
      <c r="P904" s="97"/>
      <c r="Q904" s="97"/>
      <c r="R904" s="93"/>
    </row>
    <row r="905" spans="7:18" x14ac:dyDescent="0.25">
      <c r="G905" s="97"/>
      <c r="H905" s="98"/>
      <c r="I905" s="98"/>
      <c r="J905" s="99"/>
      <c r="K905" s="97"/>
      <c r="L905" s="97"/>
      <c r="P905" s="97"/>
      <c r="Q905" s="97"/>
      <c r="R905" s="93"/>
    </row>
    <row r="906" spans="7:18" x14ac:dyDescent="0.25">
      <c r="G906" s="97"/>
      <c r="H906" s="98"/>
      <c r="I906" s="98"/>
      <c r="J906" s="99"/>
      <c r="K906" s="97"/>
      <c r="L906" s="97"/>
      <c r="P906" s="97"/>
      <c r="Q906" s="97"/>
      <c r="R906" s="93"/>
    </row>
    <row r="907" spans="7:18" x14ac:dyDescent="0.25">
      <c r="G907" s="97"/>
      <c r="H907" s="98"/>
      <c r="I907" s="98"/>
      <c r="J907" s="99"/>
      <c r="K907" s="97"/>
      <c r="L907" s="97"/>
      <c r="P907" s="97"/>
      <c r="Q907" s="97"/>
      <c r="R907" s="93"/>
    </row>
    <row r="908" spans="7:18" x14ac:dyDescent="0.25">
      <c r="G908" s="97"/>
      <c r="H908" s="98"/>
      <c r="I908" s="98"/>
      <c r="J908" s="99"/>
      <c r="K908" s="97"/>
      <c r="L908" s="97"/>
      <c r="P908" s="97"/>
      <c r="Q908" s="97"/>
      <c r="R908" s="93"/>
    </row>
    <row r="909" spans="7:18" x14ac:dyDescent="0.25">
      <c r="G909" s="97"/>
      <c r="H909" s="98"/>
      <c r="I909" s="98"/>
      <c r="J909" s="99"/>
      <c r="K909" s="97"/>
      <c r="L909" s="97"/>
      <c r="P909" s="97"/>
      <c r="Q909" s="97"/>
      <c r="R909" s="93"/>
    </row>
    <row r="910" spans="7:18" x14ac:dyDescent="0.25">
      <c r="G910" s="97"/>
      <c r="H910" s="98"/>
      <c r="I910" s="98"/>
      <c r="J910" s="99"/>
      <c r="K910" s="97"/>
      <c r="L910" s="97"/>
      <c r="P910" s="97"/>
      <c r="Q910" s="97"/>
      <c r="R910" s="93"/>
    </row>
    <row r="911" spans="7:18" x14ac:dyDescent="0.25">
      <c r="G911" s="97"/>
      <c r="H911" s="98"/>
      <c r="I911" s="98"/>
      <c r="J911" s="99"/>
      <c r="K911" s="97"/>
      <c r="L911" s="97"/>
      <c r="P911" s="97"/>
      <c r="Q911" s="97"/>
      <c r="R911" s="93"/>
    </row>
    <row r="912" spans="7:18" x14ac:dyDescent="0.25">
      <c r="G912" s="97"/>
      <c r="H912" s="98"/>
      <c r="I912" s="98"/>
      <c r="J912" s="99"/>
      <c r="K912" s="97"/>
      <c r="L912" s="97"/>
      <c r="P912" s="97"/>
      <c r="Q912" s="97"/>
      <c r="R912" s="93"/>
    </row>
    <row r="913" spans="7:18" x14ac:dyDescent="0.25">
      <c r="G913" s="97"/>
      <c r="H913" s="98"/>
      <c r="I913" s="98"/>
      <c r="J913" s="99"/>
      <c r="K913" s="97"/>
      <c r="L913" s="97"/>
      <c r="P913" s="97"/>
      <c r="Q913" s="97"/>
      <c r="R913" s="93"/>
    </row>
    <row r="914" spans="7:18" x14ac:dyDescent="0.25">
      <c r="G914" s="97"/>
      <c r="H914" s="98"/>
      <c r="I914" s="98"/>
      <c r="J914" s="99"/>
      <c r="K914" s="97"/>
      <c r="L914" s="97"/>
      <c r="P914" s="97"/>
      <c r="Q914" s="97"/>
      <c r="R914" s="93"/>
    </row>
    <row r="915" spans="7:18" x14ac:dyDescent="0.25">
      <c r="G915" s="97"/>
      <c r="H915" s="98"/>
      <c r="I915" s="98"/>
      <c r="J915" s="99"/>
      <c r="K915" s="97"/>
      <c r="L915" s="97"/>
      <c r="P915" s="97"/>
      <c r="Q915" s="97"/>
      <c r="R915" s="93"/>
    </row>
    <row r="916" spans="7:18" x14ac:dyDescent="0.25">
      <c r="G916" s="97"/>
      <c r="H916" s="98"/>
      <c r="I916" s="98"/>
      <c r="J916" s="99"/>
      <c r="K916" s="97"/>
      <c r="L916" s="97"/>
      <c r="P916" s="97"/>
      <c r="Q916" s="97"/>
      <c r="R916" s="93"/>
    </row>
    <row r="917" spans="7:18" x14ac:dyDescent="0.25">
      <c r="G917" s="97"/>
      <c r="H917" s="98"/>
      <c r="I917" s="98"/>
      <c r="J917" s="99"/>
      <c r="K917" s="97"/>
      <c r="L917" s="97"/>
      <c r="P917" s="97"/>
      <c r="Q917" s="97"/>
      <c r="R917" s="93"/>
    </row>
    <row r="918" spans="7:18" x14ac:dyDescent="0.25">
      <c r="G918" s="97"/>
      <c r="H918" s="98"/>
      <c r="I918" s="98"/>
      <c r="J918" s="99"/>
      <c r="K918" s="97"/>
      <c r="L918" s="97"/>
      <c r="P918" s="97"/>
      <c r="Q918" s="97"/>
      <c r="R918" s="93"/>
    </row>
    <row r="919" spans="7:18" x14ac:dyDescent="0.25">
      <c r="G919" s="97"/>
      <c r="H919" s="98"/>
      <c r="I919" s="98"/>
      <c r="J919" s="99"/>
      <c r="K919" s="97"/>
      <c r="L919" s="97"/>
      <c r="P919" s="97"/>
      <c r="Q919" s="97"/>
      <c r="R919" s="93"/>
    </row>
    <row r="920" spans="7:18" x14ac:dyDescent="0.25">
      <c r="G920" s="97"/>
      <c r="H920" s="98"/>
      <c r="I920" s="98"/>
      <c r="J920" s="99"/>
      <c r="K920" s="97"/>
      <c r="L920" s="97"/>
      <c r="P920" s="97"/>
      <c r="Q920" s="97"/>
      <c r="R920" s="93"/>
    </row>
    <row r="921" spans="7:18" x14ac:dyDescent="0.25">
      <c r="G921" s="97"/>
      <c r="H921" s="98"/>
      <c r="I921" s="98"/>
      <c r="J921" s="99"/>
      <c r="K921" s="97"/>
      <c r="L921" s="97"/>
      <c r="P921" s="97"/>
      <c r="Q921" s="97"/>
      <c r="R921" s="93"/>
    </row>
    <row r="922" spans="7:18" x14ac:dyDescent="0.25">
      <c r="G922" s="97"/>
      <c r="H922" s="98"/>
      <c r="I922" s="98"/>
      <c r="J922" s="99"/>
      <c r="K922" s="97"/>
      <c r="L922" s="97"/>
      <c r="P922" s="97"/>
      <c r="Q922" s="97"/>
      <c r="R922" s="93"/>
    </row>
    <row r="923" spans="7:18" x14ac:dyDescent="0.25">
      <c r="G923" s="97"/>
      <c r="H923" s="98"/>
      <c r="I923" s="98"/>
      <c r="J923" s="99"/>
      <c r="K923" s="97"/>
      <c r="L923" s="97"/>
      <c r="P923" s="97"/>
      <c r="Q923" s="97"/>
      <c r="R923" s="93"/>
    </row>
    <row r="924" spans="7:18" x14ac:dyDescent="0.25">
      <c r="G924" s="97"/>
      <c r="H924" s="98"/>
      <c r="I924" s="98"/>
      <c r="J924" s="99"/>
      <c r="K924" s="97"/>
      <c r="L924" s="97"/>
      <c r="P924" s="97"/>
      <c r="Q924" s="97"/>
      <c r="R924" s="93"/>
    </row>
    <row r="925" spans="7:18" x14ac:dyDescent="0.25">
      <c r="G925" s="97"/>
      <c r="H925" s="98"/>
      <c r="I925" s="98"/>
      <c r="J925" s="99"/>
      <c r="K925" s="97"/>
      <c r="L925" s="97"/>
      <c r="P925" s="97"/>
      <c r="Q925" s="97"/>
      <c r="R925" s="93"/>
    </row>
    <row r="926" spans="7:18" x14ac:dyDescent="0.25">
      <c r="G926" s="97"/>
      <c r="H926" s="98"/>
      <c r="I926" s="98"/>
      <c r="J926" s="99"/>
      <c r="K926" s="97"/>
      <c r="L926" s="97"/>
      <c r="P926" s="97"/>
      <c r="Q926" s="97"/>
      <c r="R926" s="93"/>
    </row>
    <row r="927" spans="7:18" x14ac:dyDescent="0.25">
      <c r="G927" s="97"/>
      <c r="H927" s="98"/>
      <c r="I927" s="98"/>
      <c r="J927" s="99"/>
      <c r="K927" s="97"/>
      <c r="L927" s="97"/>
      <c r="P927" s="97"/>
      <c r="Q927" s="97"/>
      <c r="R927" s="93"/>
    </row>
    <row r="928" spans="7:18" x14ac:dyDescent="0.25">
      <c r="G928" s="97"/>
      <c r="H928" s="98"/>
      <c r="I928" s="98"/>
      <c r="J928" s="99"/>
      <c r="K928" s="97"/>
      <c r="L928" s="97"/>
      <c r="P928" s="97"/>
      <c r="Q928" s="97"/>
      <c r="R928" s="93"/>
    </row>
    <row r="929" spans="7:18" x14ac:dyDescent="0.25">
      <c r="G929" s="97"/>
      <c r="H929" s="98"/>
      <c r="I929" s="98"/>
      <c r="J929" s="99"/>
      <c r="K929" s="97"/>
      <c r="L929" s="97"/>
      <c r="P929" s="97"/>
      <c r="Q929" s="97"/>
      <c r="R929" s="93"/>
    </row>
    <row r="930" spans="7:18" x14ac:dyDescent="0.25">
      <c r="G930" s="97"/>
      <c r="H930" s="98"/>
      <c r="I930" s="98"/>
      <c r="J930" s="99"/>
      <c r="K930" s="97"/>
      <c r="L930" s="97"/>
      <c r="P930" s="97"/>
      <c r="Q930" s="97"/>
      <c r="R930" s="93"/>
    </row>
    <row r="931" spans="7:18" x14ac:dyDescent="0.25">
      <c r="G931" s="97"/>
      <c r="H931" s="98"/>
      <c r="I931" s="98"/>
      <c r="J931" s="99"/>
      <c r="K931" s="97"/>
      <c r="L931" s="97"/>
      <c r="P931" s="97"/>
      <c r="Q931" s="97"/>
      <c r="R931" s="93"/>
    </row>
    <row r="932" spans="7:18" x14ac:dyDescent="0.25">
      <c r="G932" s="97"/>
      <c r="H932" s="98"/>
      <c r="I932" s="98"/>
      <c r="J932" s="99"/>
      <c r="K932" s="97"/>
      <c r="L932" s="97"/>
      <c r="P932" s="97"/>
      <c r="Q932" s="97"/>
      <c r="R932" s="93"/>
    </row>
    <row r="933" spans="7:18" x14ac:dyDescent="0.25">
      <c r="G933" s="97"/>
      <c r="H933" s="98"/>
      <c r="I933" s="98"/>
      <c r="J933" s="99"/>
      <c r="K933" s="97"/>
      <c r="L933" s="97"/>
      <c r="P933" s="97"/>
      <c r="Q933" s="97"/>
      <c r="R933" s="93"/>
    </row>
    <row r="934" spans="7:18" x14ac:dyDescent="0.25">
      <c r="G934" s="97"/>
      <c r="H934" s="98"/>
      <c r="I934" s="98"/>
      <c r="J934" s="99"/>
      <c r="K934" s="97"/>
      <c r="L934" s="97"/>
      <c r="P934" s="97"/>
      <c r="Q934" s="97"/>
      <c r="R934" s="93"/>
    </row>
    <row r="935" spans="7:18" x14ac:dyDescent="0.25">
      <c r="G935" s="97"/>
      <c r="H935" s="98"/>
      <c r="I935" s="98"/>
      <c r="J935" s="99"/>
      <c r="K935" s="97"/>
      <c r="L935" s="97"/>
      <c r="P935" s="97"/>
      <c r="Q935" s="97"/>
      <c r="R935" s="93"/>
    </row>
    <row r="936" spans="7:18" x14ac:dyDescent="0.25">
      <c r="G936" s="97"/>
      <c r="H936" s="98"/>
      <c r="I936" s="98"/>
      <c r="J936" s="99"/>
      <c r="K936" s="97"/>
      <c r="L936" s="97"/>
      <c r="P936" s="97"/>
      <c r="Q936" s="97"/>
      <c r="R936" s="93"/>
    </row>
    <row r="937" spans="7:18" x14ac:dyDescent="0.25">
      <c r="G937" s="97"/>
      <c r="H937" s="98"/>
      <c r="I937" s="98"/>
      <c r="J937" s="99"/>
      <c r="K937" s="97"/>
      <c r="L937" s="97"/>
      <c r="P937" s="97"/>
      <c r="Q937" s="97"/>
      <c r="R937" s="93"/>
    </row>
    <row r="938" spans="7:18" x14ac:dyDescent="0.25">
      <c r="G938" s="97"/>
      <c r="H938" s="98"/>
      <c r="I938" s="98"/>
      <c r="J938" s="99"/>
      <c r="K938" s="97"/>
      <c r="L938" s="97"/>
      <c r="P938" s="97"/>
      <c r="Q938" s="97"/>
      <c r="R938" s="93"/>
    </row>
    <row r="939" spans="7:18" x14ac:dyDescent="0.25">
      <c r="G939" s="97"/>
      <c r="H939" s="98"/>
      <c r="I939" s="98"/>
      <c r="J939" s="99"/>
      <c r="K939" s="97"/>
      <c r="L939" s="97"/>
      <c r="P939" s="97"/>
      <c r="Q939" s="97"/>
      <c r="R939" s="93"/>
    </row>
    <row r="940" spans="7:18" x14ac:dyDescent="0.25">
      <c r="G940" s="97"/>
      <c r="H940" s="98"/>
      <c r="I940" s="98"/>
      <c r="J940" s="99"/>
      <c r="K940" s="97"/>
      <c r="L940" s="97"/>
      <c r="P940" s="97"/>
      <c r="Q940" s="97"/>
      <c r="R940" s="93"/>
    </row>
    <row r="941" spans="7:18" x14ac:dyDescent="0.25">
      <c r="G941" s="97"/>
      <c r="H941" s="98"/>
      <c r="I941" s="98"/>
      <c r="J941" s="99"/>
      <c r="K941" s="97"/>
      <c r="L941" s="97"/>
      <c r="P941" s="97"/>
      <c r="Q941" s="97"/>
      <c r="R941" s="93"/>
    </row>
    <row r="942" spans="7:18" x14ac:dyDescent="0.25">
      <c r="G942" s="97"/>
      <c r="H942" s="98"/>
      <c r="I942" s="98"/>
      <c r="J942" s="99"/>
      <c r="K942" s="97"/>
      <c r="L942" s="97"/>
      <c r="P942" s="97"/>
      <c r="Q942" s="97"/>
      <c r="R942" s="93"/>
    </row>
    <row r="943" spans="7:18" x14ac:dyDescent="0.25">
      <c r="G943" s="97"/>
      <c r="H943" s="98"/>
      <c r="I943" s="98"/>
      <c r="J943" s="99"/>
      <c r="K943" s="97"/>
      <c r="L943" s="97"/>
      <c r="P943" s="97"/>
      <c r="Q943" s="97"/>
      <c r="R943" s="93"/>
    </row>
    <row r="944" spans="7:18" x14ac:dyDescent="0.25">
      <c r="G944" s="97"/>
      <c r="H944" s="98"/>
      <c r="I944" s="98"/>
      <c r="J944" s="99"/>
      <c r="K944" s="97"/>
      <c r="L944" s="97"/>
      <c r="P944" s="97"/>
      <c r="Q944" s="97"/>
      <c r="R944" s="93"/>
    </row>
    <row r="945" spans="7:18" x14ac:dyDescent="0.25">
      <c r="G945" s="97"/>
      <c r="H945" s="98"/>
      <c r="I945" s="98"/>
      <c r="J945" s="99"/>
      <c r="K945" s="97"/>
      <c r="L945" s="97"/>
      <c r="P945" s="97"/>
      <c r="Q945" s="97"/>
      <c r="R945" s="93"/>
    </row>
    <row r="946" spans="7:18" x14ac:dyDescent="0.25">
      <c r="G946" s="97"/>
      <c r="H946" s="98"/>
      <c r="I946" s="98"/>
      <c r="J946" s="99"/>
      <c r="K946" s="97"/>
      <c r="L946" s="97"/>
      <c r="P946" s="97"/>
      <c r="Q946" s="97"/>
      <c r="R946" s="93"/>
    </row>
    <row r="947" spans="7:18" x14ac:dyDescent="0.25">
      <c r="G947" s="97"/>
      <c r="H947" s="98"/>
      <c r="I947" s="98"/>
      <c r="J947" s="99"/>
      <c r="K947" s="97"/>
      <c r="L947" s="97"/>
      <c r="P947" s="97"/>
      <c r="Q947" s="97"/>
      <c r="R947" s="93"/>
    </row>
    <row r="948" spans="7:18" x14ac:dyDescent="0.25">
      <c r="G948" s="97"/>
      <c r="H948" s="98"/>
      <c r="I948" s="98"/>
      <c r="J948" s="99"/>
      <c r="K948" s="97"/>
      <c r="L948" s="97"/>
      <c r="P948" s="97"/>
      <c r="Q948" s="97"/>
      <c r="R948" s="93"/>
    </row>
    <row r="949" spans="7:18" x14ac:dyDescent="0.25">
      <c r="G949" s="97"/>
      <c r="H949" s="98"/>
      <c r="I949" s="98"/>
      <c r="J949" s="99"/>
      <c r="K949" s="97"/>
      <c r="L949" s="97"/>
      <c r="P949" s="97"/>
      <c r="Q949" s="97"/>
      <c r="R949" s="93"/>
    </row>
    <row r="950" spans="7:18" x14ac:dyDescent="0.25">
      <c r="G950" s="97"/>
      <c r="H950" s="98"/>
      <c r="I950" s="98"/>
      <c r="J950" s="99"/>
      <c r="K950" s="97"/>
      <c r="L950" s="97"/>
      <c r="P950" s="97"/>
      <c r="Q950" s="97"/>
      <c r="R950" s="93"/>
    </row>
    <row r="951" spans="7:18" x14ac:dyDescent="0.25">
      <c r="G951" s="97"/>
      <c r="H951" s="98"/>
      <c r="I951" s="98"/>
      <c r="J951" s="99"/>
      <c r="K951" s="97"/>
      <c r="L951" s="97"/>
      <c r="P951" s="97"/>
      <c r="Q951" s="97"/>
      <c r="R951" s="93"/>
    </row>
    <row r="952" spans="7:18" x14ac:dyDescent="0.25">
      <c r="G952" s="97"/>
      <c r="H952" s="98"/>
      <c r="I952" s="98"/>
      <c r="J952" s="99"/>
      <c r="K952" s="97"/>
      <c r="L952" s="97"/>
      <c r="P952" s="97"/>
      <c r="Q952" s="97"/>
      <c r="R952" s="93"/>
    </row>
    <row r="953" spans="7:18" x14ac:dyDescent="0.25">
      <c r="G953" s="97"/>
      <c r="H953" s="98"/>
      <c r="I953" s="98"/>
      <c r="J953" s="99"/>
      <c r="K953" s="97"/>
      <c r="L953" s="97"/>
      <c r="P953" s="97"/>
      <c r="Q953" s="97"/>
      <c r="R953" s="93"/>
    </row>
    <row r="954" spans="7:18" x14ac:dyDescent="0.25">
      <c r="G954" s="97"/>
      <c r="H954" s="98"/>
      <c r="I954" s="98"/>
      <c r="J954" s="99"/>
      <c r="K954" s="97"/>
      <c r="L954" s="97"/>
      <c r="P954" s="97"/>
      <c r="Q954" s="97"/>
      <c r="R954" s="93"/>
    </row>
    <row r="955" spans="7:18" x14ac:dyDescent="0.25">
      <c r="G955" s="97"/>
      <c r="H955" s="98"/>
      <c r="I955" s="98"/>
      <c r="J955" s="99"/>
      <c r="K955" s="97"/>
      <c r="L955" s="97"/>
      <c r="P955" s="97"/>
      <c r="Q955" s="97"/>
      <c r="R955" s="93"/>
    </row>
    <row r="956" spans="7:18" x14ac:dyDescent="0.25">
      <c r="G956" s="97"/>
      <c r="H956" s="98"/>
      <c r="I956" s="98"/>
      <c r="J956" s="99"/>
      <c r="K956" s="97"/>
      <c r="L956" s="97"/>
      <c r="P956" s="97"/>
      <c r="Q956" s="97"/>
      <c r="R956" s="93"/>
    </row>
    <row r="957" spans="7:18" x14ac:dyDescent="0.25">
      <c r="G957" s="97"/>
      <c r="H957" s="98"/>
      <c r="I957" s="98"/>
      <c r="J957" s="99"/>
      <c r="K957" s="97"/>
      <c r="L957" s="97"/>
      <c r="P957" s="97"/>
      <c r="Q957" s="97"/>
      <c r="R957" s="93"/>
    </row>
    <row r="958" spans="7:18" x14ac:dyDescent="0.25">
      <c r="G958" s="97"/>
      <c r="H958" s="98"/>
      <c r="I958" s="98"/>
      <c r="J958" s="99"/>
      <c r="K958" s="97"/>
      <c r="L958" s="97"/>
      <c r="P958" s="97"/>
      <c r="Q958" s="97"/>
      <c r="R958" s="93"/>
    </row>
    <row r="959" spans="7:18" x14ac:dyDescent="0.25">
      <c r="G959" s="97"/>
      <c r="H959" s="98"/>
      <c r="I959" s="98"/>
      <c r="J959" s="99"/>
      <c r="K959" s="97"/>
      <c r="L959" s="97"/>
      <c r="P959" s="97"/>
      <c r="Q959" s="97"/>
      <c r="R959" s="93"/>
    </row>
    <row r="960" spans="7:18" x14ac:dyDescent="0.25">
      <c r="G960" s="97"/>
      <c r="H960" s="98"/>
      <c r="I960" s="98"/>
      <c r="J960" s="99"/>
      <c r="K960" s="97"/>
      <c r="L960" s="97"/>
      <c r="P960" s="97"/>
      <c r="Q960" s="97"/>
      <c r="R960" s="93"/>
    </row>
    <row r="961" spans="7:18" x14ac:dyDescent="0.25">
      <c r="G961" s="97"/>
      <c r="H961" s="98"/>
      <c r="I961" s="98"/>
      <c r="J961" s="99"/>
      <c r="K961" s="97"/>
      <c r="L961" s="97"/>
      <c r="P961" s="97"/>
      <c r="Q961" s="97"/>
      <c r="R961" s="93"/>
    </row>
    <row r="962" spans="7:18" x14ac:dyDescent="0.25">
      <c r="G962" s="97"/>
      <c r="H962" s="98"/>
      <c r="I962" s="98"/>
      <c r="J962" s="99"/>
      <c r="K962" s="97"/>
      <c r="L962" s="97"/>
      <c r="P962" s="97"/>
      <c r="Q962" s="97"/>
      <c r="R962" s="93"/>
    </row>
    <row r="963" spans="7:18" x14ac:dyDescent="0.25">
      <c r="G963" s="97"/>
      <c r="H963" s="98"/>
      <c r="I963" s="98"/>
      <c r="J963" s="99"/>
      <c r="K963" s="97"/>
      <c r="L963" s="97"/>
      <c r="P963" s="97"/>
      <c r="Q963" s="97"/>
      <c r="R963" s="93"/>
    </row>
    <row r="964" spans="7:18" x14ac:dyDescent="0.25">
      <c r="G964" s="97"/>
      <c r="H964" s="98"/>
      <c r="I964" s="98"/>
      <c r="J964" s="99"/>
      <c r="K964" s="97"/>
      <c r="L964" s="97"/>
      <c r="P964" s="97"/>
      <c r="Q964" s="97"/>
      <c r="R964" s="93"/>
    </row>
    <row r="965" spans="7:18" x14ac:dyDescent="0.25">
      <c r="G965" s="97"/>
      <c r="H965" s="98"/>
      <c r="I965" s="98"/>
      <c r="J965" s="99"/>
      <c r="K965" s="97"/>
      <c r="L965" s="97"/>
      <c r="P965" s="97"/>
      <c r="Q965" s="97"/>
      <c r="R965" s="93"/>
    </row>
    <row r="966" spans="7:18" x14ac:dyDescent="0.25">
      <c r="G966" s="97"/>
      <c r="H966" s="98"/>
      <c r="I966" s="98"/>
      <c r="J966" s="99"/>
      <c r="K966" s="97"/>
      <c r="L966" s="97"/>
      <c r="P966" s="97"/>
      <c r="Q966" s="97"/>
      <c r="R966" s="93"/>
    </row>
    <row r="967" spans="7:18" x14ac:dyDescent="0.25">
      <c r="G967" s="97"/>
      <c r="H967" s="98"/>
      <c r="I967" s="98"/>
      <c r="J967" s="99"/>
      <c r="K967" s="97"/>
      <c r="L967" s="97"/>
      <c r="P967" s="97"/>
      <c r="Q967" s="97"/>
      <c r="R967" s="93"/>
    </row>
    <row r="968" spans="7:18" x14ac:dyDescent="0.25">
      <c r="G968" s="97"/>
      <c r="H968" s="98"/>
      <c r="I968" s="98"/>
      <c r="J968" s="99"/>
      <c r="K968" s="97"/>
      <c r="L968" s="97"/>
      <c r="P968" s="97"/>
      <c r="Q968" s="97"/>
      <c r="R968" s="93"/>
    </row>
    <row r="969" spans="7:18" x14ac:dyDescent="0.25">
      <c r="G969" s="97"/>
      <c r="H969" s="98"/>
      <c r="I969" s="98"/>
      <c r="J969" s="99"/>
      <c r="K969" s="97"/>
      <c r="L969" s="97"/>
      <c r="P969" s="97"/>
      <c r="Q969" s="97"/>
      <c r="R969" s="93"/>
    </row>
    <row r="970" spans="7:18" x14ac:dyDescent="0.25">
      <c r="G970" s="97"/>
      <c r="H970" s="98"/>
      <c r="I970" s="98"/>
      <c r="J970" s="99"/>
      <c r="K970" s="97"/>
      <c r="L970" s="97"/>
      <c r="P970" s="97"/>
      <c r="Q970" s="97"/>
      <c r="R970" s="93"/>
    </row>
    <row r="971" spans="7:18" x14ac:dyDescent="0.25">
      <c r="G971" s="97"/>
      <c r="H971" s="98"/>
      <c r="I971" s="98"/>
      <c r="J971" s="99"/>
      <c r="K971" s="97"/>
      <c r="L971" s="97"/>
      <c r="P971" s="97"/>
      <c r="Q971" s="97"/>
      <c r="R971" s="93"/>
    </row>
    <row r="972" spans="7:18" x14ac:dyDescent="0.25">
      <c r="G972" s="97"/>
      <c r="H972" s="98"/>
      <c r="I972" s="98"/>
      <c r="J972" s="99"/>
      <c r="K972" s="97"/>
      <c r="L972" s="97"/>
      <c r="P972" s="97"/>
      <c r="Q972" s="97"/>
      <c r="R972" s="93"/>
    </row>
    <row r="973" spans="7:18" x14ac:dyDescent="0.25">
      <c r="G973" s="97"/>
      <c r="H973" s="98"/>
      <c r="I973" s="98"/>
      <c r="J973" s="99"/>
      <c r="K973" s="97"/>
      <c r="L973" s="97"/>
      <c r="P973" s="97"/>
      <c r="Q973" s="97"/>
      <c r="R973" s="93"/>
    </row>
    <row r="974" spans="7:18" x14ac:dyDescent="0.25">
      <c r="G974" s="97"/>
      <c r="H974" s="98"/>
      <c r="I974" s="98"/>
      <c r="J974" s="99"/>
      <c r="K974" s="97"/>
      <c r="L974" s="97"/>
      <c r="P974" s="97"/>
      <c r="Q974" s="97"/>
      <c r="R974" s="93"/>
    </row>
    <row r="975" spans="7:18" x14ac:dyDescent="0.25">
      <c r="G975" s="97"/>
      <c r="H975" s="98"/>
      <c r="I975" s="98"/>
      <c r="J975" s="99"/>
      <c r="K975" s="97"/>
      <c r="L975" s="97"/>
      <c r="P975" s="97"/>
      <c r="Q975" s="97"/>
      <c r="R975" s="93"/>
    </row>
    <row r="976" spans="7:18" x14ac:dyDescent="0.25">
      <c r="G976" s="97"/>
      <c r="H976" s="98"/>
      <c r="I976" s="98"/>
      <c r="J976" s="99"/>
      <c r="K976" s="97"/>
      <c r="L976" s="97"/>
      <c r="P976" s="97"/>
      <c r="Q976" s="97"/>
      <c r="R976" s="93"/>
    </row>
    <row r="977" spans="7:18" x14ac:dyDescent="0.25">
      <c r="G977" s="97"/>
      <c r="H977" s="98"/>
      <c r="I977" s="98"/>
      <c r="J977" s="99"/>
      <c r="K977" s="97"/>
      <c r="L977" s="97"/>
      <c r="P977" s="97"/>
      <c r="Q977" s="97"/>
      <c r="R977" s="93"/>
    </row>
    <row r="978" spans="7:18" x14ac:dyDescent="0.25">
      <c r="G978" s="97"/>
      <c r="H978" s="98"/>
      <c r="I978" s="98"/>
      <c r="J978" s="99"/>
      <c r="K978" s="97"/>
      <c r="L978" s="97"/>
      <c r="P978" s="97"/>
      <c r="Q978" s="97"/>
      <c r="R978" s="93"/>
    </row>
    <row r="979" spans="7:18" x14ac:dyDescent="0.25">
      <c r="G979" s="97"/>
      <c r="H979" s="98"/>
      <c r="I979" s="98"/>
      <c r="J979" s="99"/>
      <c r="K979" s="97"/>
      <c r="L979" s="97"/>
      <c r="P979" s="97"/>
      <c r="Q979" s="97"/>
      <c r="R979" s="93"/>
    </row>
    <row r="980" spans="7:18" x14ac:dyDescent="0.25">
      <c r="G980" s="97"/>
      <c r="H980" s="98"/>
      <c r="I980" s="98"/>
      <c r="J980" s="99"/>
      <c r="K980" s="97"/>
      <c r="L980" s="97"/>
      <c r="P980" s="97"/>
      <c r="Q980" s="97"/>
      <c r="R980" s="93"/>
    </row>
    <row r="981" spans="7:18" x14ac:dyDescent="0.25">
      <c r="G981" s="97"/>
      <c r="H981" s="98"/>
      <c r="I981" s="98"/>
      <c r="J981" s="99"/>
      <c r="K981" s="97"/>
      <c r="L981" s="97"/>
      <c r="P981" s="97"/>
      <c r="Q981" s="97"/>
      <c r="R981" s="93"/>
    </row>
    <row r="982" spans="7:18" x14ac:dyDescent="0.25">
      <c r="G982" s="97"/>
      <c r="H982" s="98"/>
      <c r="I982" s="98"/>
      <c r="J982" s="99"/>
      <c r="K982" s="97"/>
      <c r="L982" s="97"/>
      <c r="P982" s="97"/>
      <c r="Q982" s="97"/>
      <c r="R982" s="93"/>
    </row>
    <row r="983" spans="7:18" x14ac:dyDescent="0.25">
      <c r="G983" s="97"/>
      <c r="H983" s="98"/>
      <c r="I983" s="98"/>
      <c r="J983" s="99"/>
      <c r="K983" s="97"/>
      <c r="L983" s="97"/>
      <c r="P983" s="97"/>
      <c r="Q983" s="97"/>
      <c r="R983" s="93"/>
    </row>
    <row r="984" spans="7:18" x14ac:dyDescent="0.25">
      <c r="G984" s="97"/>
      <c r="H984" s="98"/>
      <c r="I984" s="98"/>
      <c r="J984" s="99"/>
      <c r="K984" s="97"/>
      <c r="L984" s="97"/>
      <c r="P984" s="97"/>
      <c r="Q984" s="97"/>
      <c r="R984" s="93"/>
    </row>
    <row r="985" spans="7:18" x14ac:dyDescent="0.25">
      <c r="G985" s="97"/>
      <c r="H985" s="98"/>
      <c r="I985" s="98"/>
      <c r="J985" s="99"/>
      <c r="K985" s="97"/>
      <c r="L985" s="97"/>
      <c r="P985" s="97"/>
      <c r="Q985" s="97"/>
      <c r="R985" s="93"/>
    </row>
    <row r="986" spans="7:18" x14ac:dyDescent="0.25">
      <c r="G986" s="97"/>
      <c r="H986" s="98"/>
      <c r="I986" s="98"/>
      <c r="J986" s="99"/>
      <c r="K986" s="97"/>
      <c r="L986" s="97"/>
      <c r="P986" s="97"/>
      <c r="Q986" s="97"/>
      <c r="R986" s="93"/>
    </row>
    <row r="987" spans="7:18" x14ac:dyDescent="0.25">
      <c r="G987" s="97"/>
      <c r="H987" s="98"/>
      <c r="I987" s="98"/>
      <c r="J987" s="99"/>
      <c r="K987" s="97"/>
      <c r="L987" s="97"/>
      <c r="P987" s="97"/>
      <c r="Q987" s="97"/>
      <c r="R987" s="93"/>
    </row>
    <row r="988" spans="7:18" x14ac:dyDescent="0.25">
      <c r="G988" s="97"/>
      <c r="H988" s="98"/>
      <c r="I988" s="98"/>
      <c r="J988" s="99"/>
      <c r="K988" s="97"/>
      <c r="L988" s="97"/>
      <c r="P988" s="97"/>
      <c r="Q988" s="97"/>
      <c r="R988" s="93"/>
    </row>
    <row r="989" spans="7:18" x14ac:dyDescent="0.25">
      <c r="G989" s="97"/>
      <c r="H989" s="98"/>
      <c r="I989" s="98"/>
      <c r="J989" s="99"/>
      <c r="K989" s="97"/>
      <c r="L989" s="97"/>
      <c r="P989" s="97"/>
      <c r="Q989" s="97"/>
      <c r="R989" s="93"/>
    </row>
    <row r="990" spans="7:18" x14ac:dyDescent="0.25">
      <c r="G990" s="97"/>
      <c r="H990" s="98"/>
      <c r="I990" s="98"/>
      <c r="J990" s="99"/>
      <c r="K990" s="97"/>
      <c r="L990" s="97"/>
      <c r="P990" s="97"/>
      <c r="Q990" s="97"/>
      <c r="R990" s="93"/>
    </row>
    <row r="991" spans="7:18" x14ac:dyDescent="0.25">
      <c r="G991" s="97"/>
      <c r="H991" s="98"/>
      <c r="I991" s="98"/>
      <c r="J991" s="99"/>
      <c r="K991" s="97"/>
      <c r="L991" s="97"/>
      <c r="P991" s="97"/>
      <c r="Q991" s="97"/>
      <c r="R991" s="93"/>
    </row>
    <row r="992" spans="7:18" x14ac:dyDescent="0.25">
      <c r="G992" s="97"/>
      <c r="H992" s="98"/>
      <c r="I992" s="98"/>
      <c r="J992" s="99"/>
      <c r="K992" s="97"/>
      <c r="L992" s="97"/>
      <c r="P992" s="97"/>
      <c r="Q992" s="97"/>
      <c r="R992" s="93"/>
    </row>
    <row r="993" spans="7:18" x14ac:dyDescent="0.25">
      <c r="G993" s="97"/>
      <c r="H993" s="98"/>
      <c r="I993" s="98"/>
      <c r="J993" s="99"/>
      <c r="K993" s="97"/>
      <c r="L993" s="97"/>
      <c r="P993" s="97"/>
      <c r="Q993" s="97"/>
      <c r="R993" s="93"/>
    </row>
    <row r="994" spans="7:18" x14ac:dyDescent="0.25">
      <c r="G994" s="97"/>
      <c r="H994" s="98"/>
      <c r="I994" s="98"/>
      <c r="J994" s="99"/>
      <c r="K994" s="97"/>
      <c r="L994" s="97"/>
      <c r="P994" s="97"/>
      <c r="Q994" s="97"/>
      <c r="R994" s="93"/>
    </row>
    <row r="995" spans="7:18" x14ac:dyDescent="0.25">
      <c r="G995" s="97"/>
      <c r="H995" s="98"/>
      <c r="I995" s="98"/>
      <c r="J995" s="99"/>
      <c r="K995" s="97"/>
      <c r="L995" s="97"/>
      <c r="P995" s="97"/>
      <c r="Q995" s="97"/>
      <c r="R995" s="93"/>
    </row>
    <row r="996" spans="7:18" x14ac:dyDescent="0.25">
      <c r="G996" s="97"/>
      <c r="H996" s="98"/>
      <c r="I996" s="98"/>
      <c r="J996" s="99"/>
      <c r="K996" s="97"/>
      <c r="L996" s="97"/>
      <c r="P996" s="97"/>
      <c r="Q996" s="97"/>
      <c r="R996" s="93"/>
    </row>
    <row r="997" spans="7:18" x14ac:dyDescent="0.25">
      <c r="G997" s="97"/>
      <c r="H997" s="98"/>
      <c r="I997" s="98"/>
      <c r="J997" s="99"/>
      <c r="K997" s="97"/>
      <c r="L997" s="97"/>
      <c r="P997" s="97"/>
      <c r="Q997" s="97"/>
      <c r="R997" s="93"/>
    </row>
    <row r="998" spans="7:18" x14ac:dyDescent="0.25">
      <c r="G998" s="97"/>
      <c r="H998" s="98"/>
      <c r="I998" s="98"/>
      <c r="J998" s="99"/>
      <c r="K998" s="97"/>
      <c r="L998" s="97"/>
      <c r="P998" s="97"/>
      <c r="Q998" s="97"/>
      <c r="R998" s="93"/>
    </row>
    <row r="999" spans="7:18" x14ac:dyDescent="0.25">
      <c r="G999" s="97"/>
      <c r="H999" s="98"/>
      <c r="I999" s="98"/>
      <c r="J999" s="99"/>
      <c r="K999" s="97"/>
      <c r="L999" s="97"/>
      <c r="P999" s="97"/>
      <c r="Q999" s="97"/>
      <c r="R999" s="93"/>
    </row>
    <row r="1000" spans="7:18" x14ac:dyDescent="0.25">
      <c r="G1000" s="97"/>
      <c r="H1000" s="98"/>
      <c r="I1000" s="98"/>
      <c r="J1000" s="99"/>
      <c r="K1000" s="97"/>
      <c r="L1000" s="97"/>
      <c r="P1000" s="97"/>
      <c r="Q1000" s="97"/>
      <c r="R1000" s="93"/>
    </row>
    <row r="1001" spans="7:18" x14ac:dyDescent="0.25">
      <c r="G1001" s="97"/>
      <c r="H1001" s="98"/>
      <c r="I1001" s="98"/>
      <c r="J1001" s="99"/>
      <c r="K1001" s="97"/>
      <c r="L1001" s="97"/>
      <c r="P1001" s="97"/>
      <c r="Q1001" s="97"/>
      <c r="R1001" s="93"/>
    </row>
    <row r="1002" spans="7:18" x14ac:dyDescent="0.25">
      <c r="G1002" s="97"/>
      <c r="H1002" s="98"/>
      <c r="I1002" s="98"/>
      <c r="J1002" s="99"/>
      <c r="K1002" s="97"/>
      <c r="L1002" s="97"/>
      <c r="P1002" s="97"/>
      <c r="Q1002" s="97"/>
      <c r="R1002" s="93"/>
    </row>
    <row r="1003" spans="7:18" x14ac:dyDescent="0.25">
      <c r="G1003" s="97"/>
      <c r="H1003" s="98"/>
      <c r="I1003" s="98"/>
      <c r="J1003" s="99"/>
      <c r="K1003" s="97"/>
      <c r="L1003" s="97"/>
      <c r="P1003" s="97"/>
      <c r="Q1003" s="97"/>
      <c r="R1003" s="93"/>
    </row>
    <row r="1004" spans="7:18" x14ac:dyDescent="0.25">
      <c r="G1004" s="97"/>
      <c r="H1004" s="98"/>
      <c r="I1004" s="98"/>
      <c r="J1004" s="99"/>
      <c r="K1004" s="97"/>
      <c r="L1004" s="97"/>
      <c r="P1004" s="97"/>
      <c r="Q1004" s="97"/>
      <c r="R1004" s="93"/>
    </row>
    <row r="1005" spans="7:18" x14ac:dyDescent="0.25">
      <c r="G1005" s="97"/>
      <c r="H1005" s="98"/>
      <c r="I1005" s="98"/>
      <c r="J1005" s="99"/>
      <c r="K1005" s="97"/>
      <c r="L1005" s="97"/>
      <c r="P1005" s="97"/>
      <c r="Q1005" s="97"/>
      <c r="R1005" s="93"/>
    </row>
    <row r="1006" spans="7:18" x14ac:dyDescent="0.25">
      <c r="G1006" s="97"/>
      <c r="H1006" s="98"/>
      <c r="I1006" s="98"/>
      <c r="J1006" s="99"/>
      <c r="K1006" s="97"/>
      <c r="L1006" s="97"/>
      <c r="P1006" s="97"/>
      <c r="Q1006" s="97"/>
      <c r="R1006" s="93"/>
    </row>
    <row r="1007" spans="7:18" x14ac:dyDescent="0.25">
      <c r="G1007" s="97"/>
      <c r="H1007" s="98"/>
      <c r="I1007" s="98"/>
      <c r="J1007" s="99"/>
      <c r="K1007" s="97"/>
      <c r="L1007" s="97"/>
      <c r="P1007" s="97"/>
      <c r="Q1007" s="97"/>
      <c r="R1007" s="93"/>
    </row>
    <row r="1008" spans="7:18" x14ac:dyDescent="0.25">
      <c r="G1008" s="97"/>
      <c r="H1008" s="98"/>
      <c r="I1008" s="98"/>
      <c r="J1008" s="99"/>
      <c r="K1008" s="97"/>
      <c r="L1008" s="97"/>
      <c r="P1008" s="97"/>
      <c r="Q1008" s="97"/>
      <c r="R1008" s="93"/>
    </row>
    <row r="1009" spans="7:18" x14ac:dyDescent="0.25">
      <c r="G1009" s="97"/>
      <c r="H1009" s="98"/>
      <c r="I1009" s="98"/>
      <c r="J1009" s="99"/>
      <c r="K1009" s="97"/>
      <c r="L1009" s="97"/>
      <c r="P1009" s="97"/>
      <c r="Q1009" s="97"/>
      <c r="R1009" s="93"/>
    </row>
    <row r="1010" spans="7:18" x14ac:dyDescent="0.25">
      <c r="G1010" s="97"/>
      <c r="H1010" s="98"/>
      <c r="I1010" s="98"/>
      <c r="J1010" s="99"/>
      <c r="K1010" s="97"/>
      <c r="L1010" s="97"/>
      <c r="P1010" s="97"/>
      <c r="Q1010" s="97"/>
      <c r="R1010" s="93"/>
    </row>
    <row r="1011" spans="7:18" x14ac:dyDescent="0.25">
      <c r="G1011" s="97"/>
      <c r="H1011" s="98"/>
      <c r="I1011" s="98"/>
      <c r="J1011" s="99"/>
      <c r="K1011" s="97"/>
      <c r="L1011" s="97"/>
      <c r="P1011" s="97"/>
      <c r="Q1011" s="97"/>
      <c r="R1011" s="93"/>
    </row>
    <row r="1012" spans="7:18" x14ac:dyDescent="0.25">
      <c r="G1012" s="97"/>
      <c r="H1012" s="98"/>
      <c r="I1012" s="98"/>
      <c r="J1012" s="99"/>
      <c r="K1012" s="97"/>
      <c r="L1012" s="97"/>
      <c r="P1012" s="97"/>
      <c r="Q1012" s="97"/>
      <c r="R1012" s="93"/>
    </row>
    <row r="1013" spans="7:18" x14ac:dyDescent="0.25">
      <c r="G1013" s="97"/>
      <c r="H1013" s="98"/>
      <c r="I1013" s="98"/>
      <c r="J1013" s="99"/>
      <c r="K1013" s="97"/>
      <c r="L1013" s="97"/>
      <c r="P1013" s="97"/>
      <c r="Q1013" s="97"/>
      <c r="R1013" s="93"/>
    </row>
    <row r="1014" spans="7:18" x14ac:dyDescent="0.25">
      <c r="G1014" s="97"/>
      <c r="H1014" s="98"/>
      <c r="I1014" s="98"/>
      <c r="J1014" s="99"/>
      <c r="K1014" s="97"/>
      <c r="L1014" s="97"/>
      <c r="P1014" s="97"/>
      <c r="Q1014" s="97"/>
      <c r="R1014" s="93"/>
    </row>
    <row r="1015" spans="7:18" x14ac:dyDescent="0.25">
      <c r="G1015" s="97"/>
      <c r="H1015" s="98"/>
      <c r="I1015" s="98"/>
      <c r="J1015" s="99"/>
      <c r="K1015" s="97"/>
      <c r="L1015" s="97"/>
      <c r="P1015" s="97"/>
      <c r="Q1015" s="97"/>
      <c r="R1015" s="93"/>
    </row>
    <row r="1016" spans="7:18" x14ac:dyDescent="0.25">
      <c r="G1016" s="97"/>
      <c r="H1016" s="98"/>
      <c r="I1016" s="98"/>
      <c r="J1016" s="99"/>
      <c r="K1016" s="97"/>
      <c r="L1016" s="97"/>
      <c r="P1016" s="97"/>
      <c r="Q1016" s="97"/>
      <c r="R1016" s="93"/>
    </row>
    <row r="1017" spans="7:18" x14ac:dyDescent="0.25">
      <c r="G1017" s="97"/>
      <c r="H1017" s="98"/>
      <c r="I1017" s="98"/>
      <c r="J1017" s="99"/>
      <c r="K1017" s="97"/>
      <c r="L1017" s="97"/>
      <c r="P1017" s="97"/>
      <c r="Q1017" s="97"/>
      <c r="R1017" s="93"/>
    </row>
    <row r="1018" spans="7:18" x14ac:dyDescent="0.25">
      <c r="G1018" s="97"/>
      <c r="H1018" s="98"/>
      <c r="I1018" s="98"/>
      <c r="J1018" s="99"/>
      <c r="K1018" s="97"/>
      <c r="L1018" s="97"/>
      <c r="P1018" s="97"/>
      <c r="Q1018" s="97"/>
      <c r="R1018" s="93"/>
    </row>
    <row r="1019" spans="7:18" x14ac:dyDescent="0.25">
      <c r="G1019" s="97"/>
      <c r="H1019" s="98"/>
      <c r="I1019" s="98"/>
      <c r="J1019" s="99"/>
      <c r="K1019" s="97"/>
      <c r="L1019" s="97"/>
      <c r="P1019" s="97"/>
      <c r="Q1019" s="97"/>
      <c r="R1019" s="93"/>
    </row>
    <row r="1020" spans="7:18" x14ac:dyDescent="0.25">
      <c r="G1020" s="97"/>
      <c r="H1020" s="98"/>
      <c r="I1020" s="98"/>
      <c r="J1020" s="99"/>
      <c r="K1020" s="97"/>
      <c r="L1020" s="97"/>
      <c r="P1020" s="97"/>
      <c r="Q1020" s="97"/>
      <c r="R1020" s="93"/>
    </row>
    <row r="1021" spans="7:18" x14ac:dyDescent="0.25">
      <c r="G1021" s="97"/>
      <c r="H1021" s="98"/>
      <c r="I1021" s="98"/>
      <c r="J1021" s="99"/>
      <c r="K1021" s="97"/>
      <c r="L1021" s="97"/>
      <c r="P1021" s="97"/>
      <c r="Q1021" s="97"/>
      <c r="R1021" s="93"/>
    </row>
    <row r="1022" spans="7:18" x14ac:dyDescent="0.25">
      <c r="G1022" s="97"/>
      <c r="H1022" s="98"/>
      <c r="I1022" s="98"/>
      <c r="J1022" s="99"/>
      <c r="K1022" s="97"/>
      <c r="L1022" s="97"/>
      <c r="P1022" s="97"/>
      <c r="Q1022" s="97"/>
      <c r="R1022" s="93"/>
    </row>
    <row r="1023" spans="7:18" x14ac:dyDescent="0.25">
      <c r="G1023" s="97"/>
      <c r="H1023" s="98"/>
      <c r="I1023" s="98"/>
      <c r="J1023" s="99"/>
      <c r="K1023" s="97"/>
      <c r="L1023" s="97"/>
      <c r="P1023" s="97"/>
      <c r="Q1023" s="97"/>
      <c r="R1023" s="93"/>
    </row>
    <row r="1024" spans="7:18" x14ac:dyDescent="0.25">
      <c r="G1024" s="97"/>
      <c r="H1024" s="98"/>
      <c r="I1024" s="98"/>
      <c r="J1024" s="99"/>
      <c r="K1024" s="97"/>
      <c r="L1024" s="97"/>
      <c r="P1024" s="97"/>
      <c r="Q1024" s="97"/>
      <c r="R1024" s="93"/>
    </row>
    <row r="1025" spans="7:18" x14ac:dyDescent="0.25">
      <c r="G1025" s="97"/>
      <c r="H1025" s="98"/>
      <c r="I1025" s="98"/>
      <c r="J1025" s="99"/>
      <c r="K1025" s="97"/>
      <c r="L1025" s="97"/>
      <c r="P1025" s="97"/>
      <c r="Q1025" s="97"/>
      <c r="R1025" s="93"/>
    </row>
    <row r="1026" spans="7:18" x14ac:dyDescent="0.25">
      <c r="G1026" s="97"/>
      <c r="H1026" s="98"/>
      <c r="I1026" s="98"/>
      <c r="J1026" s="99"/>
      <c r="K1026" s="97"/>
      <c r="L1026" s="97"/>
      <c r="P1026" s="97"/>
      <c r="Q1026" s="97"/>
      <c r="R1026" s="93"/>
    </row>
    <row r="1027" spans="7:18" x14ac:dyDescent="0.25">
      <c r="G1027" s="97"/>
      <c r="H1027" s="98"/>
      <c r="I1027" s="98"/>
      <c r="J1027" s="99"/>
      <c r="K1027" s="97"/>
      <c r="L1027" s="97"/>
      <c r="P1027" s="97"/>
      <c r="Q1027" s="97"/>
      <c r="R1027" s="93"/>
    </row>
    <row r="1028" spans="7:18" x14ac:dyDescent="0.25">
      <c r="G1028" s="97"/>
      <c r="H1028" s="98"/>
      <c r="I1028" s="98"/>
      <c r="J1028" s="99"/>
      <c r="K1028" s="97"/>
      <c r="L1028" s="97"/>
      <c r="P1028" s="97"/>
      <c r="Q1028" s="97"/>
      <c r="R1028" s="93"/>
    </row>
    <row r="1029" spans="7:18" x14ac:dyDescent="0.25">
      <c r="G1029" s="97"/>
      <c r="H1029" s="98"/>
      <c r="I1029" s="98"/>
      <c r="J1029" s="99"/>
      <c r="K1029" s="97"/>
      <c r="L1029" s="97"/>
      <c r="P1029" s="97"/>
      <c r="Q1029" s="97"/>
      <c r="R1029" s="93"/>
    </row>
    <row r="1030" spans="7:18" x14ac:dyDescent="0.25">
      <c r="G1030" s="97"/>
      <c r="H1030" s="98"/>
      <c r="I1030" s="98"/>
      <c r="J1030" s="99"/>
      <c r="K1030" s="97"/>
      <c r="L1030" s="97"/>
      <c r="P1030" s="97"/>
      <c r="Q1030" s="97"/>
      <c r="R1030" s="93"/>
    </row>
    <row r="1031" spans="7:18" x14ac:dyDescent="0.25">
      <c r="G1031" s="97"/>
      <c r="H1031" s="98"/>
      <c r="I1031" s="98"/>
      <c r="J1031" s="99"/>
      <c r="K1031" s="97"/>
      <c r="L1031" s="97"/>
      <c r="P1031" s="97"/>
      <c r="Q1031" s="97"/>
      <c r="R1031" s="93"/>
    </row>
    <row r="1032" spans="7:18" x14ac:dyDescent="0.25">
      <c r="G1032" s="97"/>
      <c r="H1032" s="98"/>
      <c r="I1032" s="98"/>
      <c r="J1032" s="99"/>
      <c r="K1032" s="97"/>
      <c r="L1032" s="97"/>
      <c r="P1032" s="97"/>
      <c r="Q1032" s="97"/>
      <c r="R1032" s="93"/>
    </row>
    <row r="1033" spans="7:18" x14ac:dyDescent="0.25">
      <c r="G1033" s="97"/>
      <c r="H1033" s="98"/>
      <c r="I1033" s="98"/>
      <c r="J1033" s="99"/>
      <c r="K1033" s="97"/>
      <c r="L1033" s="97"/>
      <c r="P1033" s="97"/>
      <c r="Q1033" s="97"/>
      <c r="R1033" s="93"/>
    </row>
    <row r="1034" spans="7:18" x14ac:dyDescent="0.25">
      <c r="G1034" s="97"/>
      <c r="H1034" s="98"/>
      <c r="I1034" s="98"/>
      <c r="J1034" s="99"/>
      <c r="K1034" s="97"/>
      <c r="L1034" s="97"/>
      <c r="P1034" s="97"/>
      <c r="Q1034" s="97"/>
      <c r="R1034" s="93"/>
    </row>
    <row r="1035" spans="7:18" x14ac:dyDescent="0.25">
      <c r="G1035" s="97"/>
      <c r="H1035" s="98"/>
      <c r="I1035" s="98"/>
      <c r="J1035" s="99"/>
      <c r="K1035" s="97"/>
      <c r="L1035" s="97"/>
      <c r="P1035" s="97"/>
      <c r="Q1035" s="97"/>
      <c r="R1035" s="93"/>
    </row>
    <row r="1036" spans="7:18" x14ac:dyDescent="0.25">
      <c r="G1036" s="97"/>
      <c r="H1036" s="98"/>
      <c r="I1036" s="98"/>
      <c r="J1036" s="99"/>
      <c r="K1036" s="97"/>
      <c r="L1036" s="97"/>
      <c r="P1036" s="97"/>
      <c r="Q1036" s="97"/>
      <c r="R1036" s="93"/>
    </row>
    <row r="1037" spans="7:18" x14ac:dyDescent="0.25">
      <c r="G1037" s="97"/>
      <c r="H1037" s="98"/>
      <c r="I1037" s="98"/>
      <c r="J1037" s="99"/>
      <c r="K1037" s="97"/>
      <c r="L1037" s="97"/>
      <c r="P1037" s="97"/>
      <c r="Q1037" s="97"/>
      <c r="R1037" s="93"/>
    </row>
    <row r="1038" spans="7:18" x14ac:dyDescent="0.25">
      <c r="G1038" s="97"/>
      <c r="H1038" s="98"/>
      <c r="I1038" s="98"/>
      <c r="J1038" s="99"/>
      <c r="K1038" s="97"/>
      <c r="L1038" s="97"/>
      <c r="P1038" s="97"/>
      <c r="Q1038" s="97"/>
      <c r="R1038" s="93"/>
    </row>
    <row r="1039" spans="7:18" x14ac:dyDescent="0.25">
      <c r="G1039" s="97"/>
      <c r="H1039" s="98"/>
      <c r="I1039" s="98"/>
      <c r="J1039" s="99"/>
      <c r="K1039" s="97"/>
      <c r="L1039" s="97"/>
      <c r="P1039" s="97"/>
      <c r="Q1039" s="97"/>
      <c r="R1039" s="93"/>
    </row>
    <row r="1040" spans="7:18" x14ac:dyDescent="0.25">
      <c r="G1040" s="97"/>
      <c r="H1040" s="98"/>
      <c r="I1040" s="98"/>
      <c r="J1040" s="99"/>
      <c r="K1040" s="97"/>
      <c r="L1040" s="97"/>
      <c r="P1040" s="97"/>
      <c r="Q1040" s="97"/>
      <c r="R1040" s="93"/>
    </row>
    <row r="1041" spans="7:18" x14ac:dyDescent="0.25">
      <c r="G1041" s="97"/>
      <c r="H1041" s="98"/>
      <c r="I1041" s="98"/>
      <c r="J1041" s="99"/>
      <c r="K1041" s="97"/>
      <c r="L1041" s="97"/>
      <c r="P1041" s="97"/>
      <c r="Q1041" s="97"/>
      <c r="R1041" s="93"/>
    </row>
    <row r="1042" spans="7:18" x14ac:dyDescent="0.25">
      <c r="G1042" s="97"/>
      <c r="H1042" s="98"/>
      <c r="I1042" s="98"/>
      <c r="J1042" s="99"/>
      <c r="K1042" s="97"/>
      <c r="L1042" s="97"/>
      <c r="P1042" s="97"/>
      <c r="Q1042" s="97"/>
      <c r="R1042" s="93"/>
    </row>
    <row r="1043" spans="7:18" x14ac:dyDescent="0.25">
      <c r="G1043" s="97"/>
      <c r="H1043" s="98"/>
      <c r="I1043" s="98"/>
      <c r="J1043" s="99"/>
      <c r="K1043" s="97"/>
      <c r="L1043" s="97"/>
      <c r="P1043" s="97"/>
      <c r="Q1043" s="97"/>
      <c r="R1043" s="93"/>
    </row>
    <row r="1044" spans="7:18" x14ac:dyDescent="0.25">
      <c r="G1044" s="97"/>
      <c r="H1044" s="98"/>
      <c r="I1044" s="98"/>
      <c r="J1044" s="99"/>
      <c r="K1044" s="97"/>
      <c r="L1044" s="97"/>
      <c r="P1044" s="97"/>
      <c r="Q1044" s="97"/>
      <c r="R1044" s="93"/>
    </row>
    <row r="1045" spans="7:18" x14ac:dyDescent="0.25">
      <c r="G1045" s="97"/>
      <c r="H1045" s="98"/>
      <c r="I1045" s="98"/>
      <c r="J1045" s="99"/>
      <c r="K1045" s="97"/>
      <c r="L1045" s="97"/>
      <c r="P1045" s="97"/>
      <c r="Q1045" s="97"/>
      <c r="R1045" s="93"/>
    </row>
    <row r="1046" spans="7:18" x14ac:dyDescent="0.25">
      <c r="G1046" s="97"/>
      <c r="H1046" s="98"/>
      <c r="I1046" s="98"/>
      <c r="J1046" s="99"/>
      <c r="K1046" s="97"/>
      <c r="L1046" s="97"/>
      <c r="P1046" s="97"/>
      <c r="Q1046" s="97"/>
      <c r="R1046" s="93"/>
    </row>
    <row r="1047" spans="7:18" x14ac:dyDescent="0.25">
      <c r="G1047" s="97"/>
      <c r="H1047" s="98"/>
      <c r="I1047" s="98"/>
      <c r="J1047" s="99"/>
      <c r="K1047" s="97"/>
      <c r="L1047" s="97"/>
      <c r="P1047" s="97"/>
      <c r="Q1047" s="97"/>
      <c r="R1047" s="93"/>
    </row>
    <row r="1048" spans="7:18" x14ac:dyDescent="0.25">
      <c r="G1048" s="97"/>
      <c r="H1048" s="98"/>
      <c r="I1048" s="98"/>
      <c r="J1048" s="99"/>
      <c r="K1048" s="97"/>
      <c r="L1048" s="97"/>
      <c r="P1048" s="97"/>
      <c r="Q1048" s="97"/>
      <c r="R1048" s="93"/>
    </row>
    <row r="1049" spans="7:18" x14ac:dyDescent="0.25">
      <c r="G1049" s="97"/>
      <c r="H1049" s="98"/>
      <c r="I1049" s="98"/>
      <c r="J1049" s="99"/>
      <c r="K1049" s="97"/>
      <c r="L1049" s="97"/>
      <c r="P1049" s="97"/>
      <c r="Q1049" s="97"/>
      <c r="R1049" s="93"/>
    </row>
    <row r="1050" spans="7:18" x14ac:dyDescent="0.25">
      <c r="G1050" s="97"/>
      <c r="H1050" s="98"/>
      <c r="I1050" s="98"/>
      <c r="J1050" s="99"/>
      <c r="K1050" s="97"/>
      <c r="L1050" s="97"/>
      <c r="P1050" s="97"/>
      <c r="Q1050" s="97"/>
      <c r="R1050" s="93"/>
    </row>
    <row r="1051" spans="7:18" x14ac:dyDescent="0.25">
      <c r="G1051" s="97"/>
      <c r="H1051" s="98"/>
      <c r="I1051" s="98"/>
      <c r="J1051" s="99"/>
      <c r="K1051" s="97"/>
      <c r="L1051" s="97"/>
      <c r="P1051" s="97"/>
      <c r="Q1051" s="97"/>
      <c r="R1051" s="93"/>
    </row>
    <row r="1052" spans="7:18" x14ac:dyDescent="0.25">
      <c r="G1052" s="97"/>
      <c r="H1052" s="98"/>
      <c r="I1052" s="98"/>
      <c r="J1052" s="99"/>
      <c r="K1052" s="97"/>
      <c r="L1052" s="97"/>
      <c r="P1052" s="97"/>
      <c r="Q1052" s="97"/>
      <c r="R1052" s="93"/>
    </row>
    <row r="1053" spans="7:18" x14ac:dyDescent="0.25">
      <c r="G1053" s="97"/>
      <c r="H1053" s="98"/>
      <c r="I1053" s="98"/>
      <c r="J1053" s="99"/>
      <c r="K1053" s="97"/>
      <c r="L1053" s="97"/>
      <c r="P1053" s="97"/>
      <c r="Q1053" s="97"/>
      <c r="R1053" s="93"/>
    </row>
    <row r="1054" spans="7:18" x14ac:dyDescent="0.25">
      <c r="G1054" s="97"/>
      <c r="H1054" s="98"/>
      <c r="I1054" s="98"/>
      <c r="J1054" s="99"/>
      <c r="K1054" s="97"/>
      <c r="L1054" s="97"/>
      <c r="P1054" s="97"/>
      <c r="Q1054" s="97"/>
      <c r="R1054" s="93"/>
    </row>
    <row r="1055" spans="7:18" x14ac:dyDescent="0.25">
      <c r="G1055" s="97"/>
      <c r="H1055" s="98"/>
      <c r="I1055" s="98"/>
      <c r="J1055" s="99"/>
      <c r="K1055" s="97"/>
      <c r="L1055" s="97"/>
      <c r="P1055" s="97"/>
      <c r="Q1055" s="97"/>
      <c r="R1055" s="93"/>
    </row>
    <row r="1056" spans="7:18" x14ac:dyDescent="0.25">
      <c r="G1056" s="97"/>
      <c r="H1056" s="98"/>
      <c r="I1056" s="98"/>
      <c r="J1056" s="99"/>
      <c r="K1056" s="97"/>
      <c r="L1056" s="97"/>
      <c r="P1056" s="97"/>
      <c r="Q1056" s="97"/>
      <c r="R1056" s="93"/>
    </row>
    <row r="1057" spans="7:18" x14ac:dyDescent="0.25">
      <c r="G1057" s="97"/>
      <c r="H1057" s="98"/>
      <c r="I1057" s="98"/>
      <c r="J1057" s="99"/>
      <c r="K1057" s="97"/>
      <c r="L1057" s="97"/>
      <c r="P1057" s="97"/>
      <c r="Q1057" s="97"/>
      <c r="R1057" s="93"/>
    </row>
    <row r="1058" spans="7:18" x14ac:dyDescent="0.25">
      <c r="G1058" s="97"/>
      <c r="H1058" s="98"/>
      <c r="I1058" s="98"/>
      <c r="J1058" s="99"/>
      <c r="K1058" s="97"/>
      <c r="L1058" s="97"/>
      <c r="P1058" s="97"/>
      <c r="Q1058" s="97"/>
      <c r="R1058" s="93"/>
    </row>
    <row r="1059" spans="7:18" x14ac:dyDescent="0.25">
      <c r="G1059" s="97"/>
      <c r="H1059" s="98"/>
      <c r="I1059" s="98"/>
      <c r="J1059" s="99"/>
      <c r="K1059" s="97"/>
      <c r="L1059" s="97"/>
      <c r="P1059" s="97"/>
      <c r="Q1059" s="97"/>
      <c r="R1059" s="93"/>
    </row>
    <row r="1060" spans="7:18" x14ac:dyDescent="0.25">
      <c r="G1060" s="97"/>
      <c r="H1060" s="98"/>
      <c r="I1060" s="98"/>
      <c r="J1060" s="99"/>
      <c r="K1060" s="97"/>
      <c r="L1060" s="97"/>
      <c r="P1060" s="97"/>
      <c r="Q1060" s="97"/>
      <c r="R1060" s="93"/>
    </row>
    <row r="1061" spans="7:18" x14ac:dyDescent="0.25">
      <c r="G1061" s="97"/>
      <c r="H1061" s="98"/>
      <c r="I1061" s="98"/>
      <c r="J1061" s="99"/>
      <c r="K1061" s="97"/>
      <c r="L1061" s="97"/>
      <c r="P1061" s="97"/>
      <c r="Q1061" s="97"/>
      <c r="R1061" s="93"/>
    </row>
    <row r="1062" spans="7:18" x14ac:dyDescent="0.25">
      <c r="G1062" s="97"/>
      <c r="H1062" s="98"/>
      <c r="I1062" s="98"/>
      <c r="J1062" s="99"/>
      <c r="K1062" s="97"/>
      <c r="L1062" s="97"/>
      <c r="P1062" s="97"/>
      <c r="Q1062" s="97"/>
      <c r="R1062" s="93"/>
    </row>
    <row r="1063" spans="7:18" x14ac:dyDescent="0.25">
      <c r="G1063" s="97"/>
      <c r="H1063" s="98"/>
      <c r="I1063" s="98"/>
      <c r="J1063" s="99"/>
      <c r="K1063" s="97"/>
      <c r="L1063" s="97"/>
      <c r="P1063" s="97"/>
      <c r="Q1063" s="97"/>
      <c r="R1063" s="93"/>
    </row>
    <row r="1064" spans="7:18" x14ac:dyDescent="0.25">
      <c r="G1064" s="97"/>
      <c r="H1064" s="98"/>
      <c r="I1064" s="98"/>
      <c r="J1064" s="99"/>
      <c r="K1064" s="97"/>
      <c r="L1064" s="97"/>
      <c r="P1064" s="97"/>
      <c r="Q1064" s="97"/>
      <c r="R1064" s="93"/>
    </row>
    <row r="1065" spans="7:18" x14ac:dyDescent="0.25">
      <c r="G1065" s="97"/>
      <c r="H1065" s="98"/>
      <c r="I1065" s="98"/>
      <c r="J1065" s="99"/>
      <c r="K1065" s="97"/>
      <c r="L1065" s="97"/>
      <c r="P1065" s="97"/>
      <c r="Q1065" s="97"/>
      <c r="R1065" s="93"/>
    </row>
    <row r="1066" spans="7:18" x14ac:dyDescent="0.25">
      <c r="G1066" s="97"/>
      <c r="H1066" s="98"/>
      <c r="I1066" s="98"/>
      <c r="J1066" s="99"/>
      <c r="K1066" s="97"/>
      <c r="L1066" s="97"/>
      <c r="P1066" s="97"/>
      <c r="Q1066" s="97"/>
      <c r="R1066" s="93"/>
    </row>
    <row r="1067" spans="7:18" x14ac:dyDescent="0.25">
      <c r="G1067" s="97"/>
      <c r="H1067" s="98"/>
      <c r="I1067" s="98"/>
      <c r="J1067" s="99"/>
      <c r="K1067" s="97"/>
      <c r="L1067" s="97"/>
      <c r="P1067" s="97"/>
      <c r="Q1067" s="97"/>
      <c r="R1067" s="93"/>
    </row>
    <row r="1068" spans="7:18" x14ac:dyDescent="0.25">
      <c r="G1068" s="97"/>
      <c r="H1068" s="98"/>
      <c r="I1068" s="98"/>
      <c r="J1068" s="99"/>
      <c r="K1068" s="97"/>
      <c r="L1068" s="97"/>
      <c r="P1068" s="97"/>
      <c r="Q1068" s="97"/>
      <c r="R1068" s="93"/>
    </row>
    <row r="1069" spans="7:18" x14ac:dyDescent="0.25">
      <c r="G1069" s="97"/>
      <c r="H1069" s="98"/>
      <c r="I1069" s="98"/>
      <c r="J1069" s="99"/>
      <c r="K1069" s="97"/>
      <c r="L1069" s="97"/>
      <c r="P1069" s="97"/>
      <c r="Q1069" s="97"/>
      <c r="R1069" s="93"/>
    </row>
    <row r="1070" spans="7:18" x14ac:dyDescent="0.25">
      <c r="G1070" s="97"/>
      <c r="H1070" s="98"/>
      <c r="I1070" s="98"/>
      <c r="J1070" s="99"/>
      <c r="K1070" s="97"/>
      <c r="L1070" s="97"/>
      <c r="P1070" s="97"/>
      <c r="Q1070" s="97"/>
      <c r="R1070" s="93"/>
    </row>
    <row r="1071" spans="7:18" x14ac:dyDescent="0.25">
      <c r="G1071" s="97"/>
      <c r="H1071" s="98"/>
      <c r="I1071" s="98"/>
      <c r="J1071" s="99"/>
      <c r="K1071" s="97"/>
      <c r="L1071" s="97"/>
      <c r="P1071" s="97"/>
      <c r="Q1071" s="97"/>
      <c r="R1071" s="93"/>
    </row>
    <row r="1072" spans="7:18" x14ac:dyDescent="0.25">
      <c r="G1072" s="97"/>
      <c r="H1072" s="98"/>
      <c r="I1072" s="98"/>
      <c r="J1072" s="99"/>
      <c r="K1072" s="97"/>
      <c r="L1072" s="97"/>
      <c r="P1072" s="97"/>
      <c r="Q1072" s="97"/>
      <c r="R1072" s="93"/>
    </row>
    <row r="1073" spans="7:18" x14ac:dyDescent="0.25">
      <c r="G1073" s="97"/>
      <c r="H1073" s="98"/>
      <c r="I1073" s="98"/>
      <c r="J1073" s="99"/>
      <c r="K1073" s="97"/>
      <c r="L1073" s="97"/>
      <c r="P1073" s="97"/>
      <c r="Q1073" s="97"/>
      <c r="R1073" s="93"/>
    </row>
    <row r="1074" spans="7:18" x14ac:dyDescent="0.25">
      <c r="G1074" s="97"/>
      <c r="H1074" s="98"/>
      <c r="I1074" s="98"/>
      <c r="J1074" s="99"/>
      <c r="K1074" s="97"/>
      <c r="L1074" s="97"/>
      <c r="P1074" s="97"/>
      <c r="Q1074" s="97"/>
      <c r="R1074" s="93"/>
    </row>
    <row r="1075" spans="7:18" x14ac:dyDescent="0.25">
      <c r="G1075" s="97"/>
      <c r="H1075" s="98"/>
      <c r="I1075" s="98"/>
      <c r="J1075" s="99"/>
      <c r="K1075" s="97"/>
      <c r="L1075" s="97"/>
      <c r="P1075" s="97"/>
      <c r="Q1075" s="97"/>
      <c r="R1075" s="93"/>
    </row>
    <row r="1076" spans="7:18" x14ac:dyDescent="0.25">
      <c r="G1076" s="97"/>
      <c r="H1076" s="98"/>
      <c r="I1076" s="98"/>
      <c r="J1076" s="99"/>
      <c r="K1076" s="97"/>
      <c r="L1076" s="97"/>
      <c r="P1076" s="97"/>
      <c r="Q1076" s="97"/>
      <c r="R1076" s="93"/>
    </row>
    <row r="1077" spans="7:18" x14ac:dyDescent="0.25">
      <c r="G1077" s="97"/>
      <c r="H1077" s="98"/>
      <c r="I1077" s="98"/>
      <c r="J1077" s="99"/>
      <c r="K1077" s="97"/>
      <c r="L1077" s="97"/>
      <c r="P1077" s="97"/>
      <c r="Q1077" s="97"/>
      <c r="R1077" s="93"/>
    </row>
    <row r="1078" spans="7:18" x14ac:dyDescent="0.25">
      <c r="G1078" s="97"/>
      <c r="H1078" s="98"/>
      <c r="I1078" s="98"/>
      <c r="J1078" s="99"/>
      <c r="K1078" s="97"/>
      <c r="L1078" s="97"/>
      <c r="P1078" s="97"/>
      <c r="Q1078" s="97"/>
      <c r="R1078" s="93"/>
    </row>
    <row r="1079" spans="7:18" x14ac:dyDescent="0.25">
      <c r="G1079" s="97"/>
      <c r="H1079" s="98"/>
      <c r="I1079" s="98"/>
      <c r="J1079" s="99"/>
      <c r="K1079" s="97"/>
      <c r="L1079" s="97"/>
      <c r="P1079" s="97"/>
      <c r="Q1079" s="97"/>
      <c r="R1079" s="93"/>
    </row>
    <row r="1080" spans="7:18" x14ac:dyDescent="0.25">
      <c r="G1080" s="97"/>
      <c r="H1080" s="98"/>
      <c r="I1080" s="98"/>
      <c r="J1080" s="99"/>
      <c r="K1080" s="97"/>
      <c r="L1080" s="97"/>
      <c r="P1080" s="97"/>
      <c r="Q1080" s="97"/>
      <c r="R1080" s="93"/>
    </row>
    <row r="1081" spans="7:18" x14ac:dyDescent="0.25">
      <c r="G1081" s="97"/>
      <c r="H1081" s="98"/>
      <c r="I1081" s="98"/>
      <c r="J1081" s="99"/>
      <c r="K1081" s="97"/>
      <c r="L1081" s="97"/>
      <c r="P1081" s="97"/>
      <c r="Q1081" s="97"/>
      <c r="R1081" s="93"/>
    </row>
    <row r="1082" spans="7:18" x14ac:dyDescent="0.25">
      <c r="G1082" s="97"/>
      <c r="H1082" s="98"/>
      <c r="I1082" s="98"/>
      <c r="J1082" s="99"/>
      <c r="K1082" s="97"/>
      <c r="L1082" s="97"/>
      <c r="P1082" s="97"/>
      <c r="Q1082" s="97"/>
      <c r="R1082" s="93"/>
    </row>
    <row r="1083" spans="7:18" x14ac:dyDescent="0.25">
      <c r="G1083" s="97"/>
      <c r="H1083" s="98"/>
      <c r="I1083" s="98"/>
      <c r="J1083" s="99"/>
      <c r="K1083" s="97"/>
      <c r="L1083" s="97"/>
      <c r="P1083" s="97"/>
      <c r="Q1083" s="97"/>
      <c r="R1083" s="93"/>
    </row>
    <row r="1084" spans="7:18" x14ac:dyDescent="0.25">
      <c r="G1084" s="97"/>
      <c r="H1084" s="98"/>
      <c r="I1084" s="98"/>
      <c r="J1084" s="99"/>
      <c r="K1084" s="97"/>
      <c r="L1084" s="97"/>
      <c r="P1084" s="97"/>
      <c r="Q1084" s="97"/>
      <c r="R1084" s="93"/>
    </row>
    <row r="1085" spans="7:18" x14ac:dyDescent="0.25">
      <c r="G1085" s="97"/>
      <c r="H1085" s="98"/>
      <c r="I1085" s="98"/>
      <c r="J1085" s="99"/>
      <c r="K1085" s="97"/>
      <c r="L1085" s="97"/>
      <c r="P1085" s="97"/>
      <c r="Q1085" s="97"/>
      <c r="R1085" s="93"/>
    </row>
    <row r="1086" spans="7:18" x14ac:dyDescent="0.25">
      <c r="G1086" s="97"/>
      <c r="H1086" s="98"/>
      <c r="I1086" s="98"/>
      <c r="J1086" s="99"/>
      <c r="K1086" s="97"/>
      <c r="L1086" s="97"/>
      <c r="P1086" s="97"/>
      <c r="Q1086" s="97"/>
      <c r="R1086" s="93"/>
    </row>
    <row r="1087" spans="7:18" x14ac:dyDescent="0.25">
      <c r="G1087" s="97"/>
      <c r="H1087" s="98"/>
      <c r="I1087" s="98"/>
      <c r="J1087" s="99"/>
      <c r="K1087" s="97"/>
      <c r="L1087" s="97"/>
      <c r="P1087" s="97"/>
      <c r="Q1087" s="97"/>
      <c r="R1087" s="93"/>
    </row>
    <row r="1088" spans="7:18" x14ac:dyDescent="0.25">
      <c r="G1088" s="97"/>
      <c r="H1088" s="98"/>
      <c r="I1088" s="98"/>
      <c r="J1088" s="99"/>
      <c r="K1088" s="97"/>
      <c r="L1088" s="97"/>
      <c r="P1088" s="97"/>
      <c r="Q1088" s="97"/>
      <c r="R1088" s="93"/>
    </row>
    <row r="1089" spans="7:18" x14ac:dyDescent="0.25">
      <c r="G1089" s="97"/>
      <c r="H1089" s="98"/>
      <c r="I1089" s="98"/>
      <c r="J1089" s="99"/>
      <c r="K1089" s="97"/>
      <c r="L1089" s="97"/>
      <c r="P1089" s="97"/>
      <c r="Q1089" s="97"/>
      <c r="R1089" s="93"/>
    </row>
    <row r="1090" spans="7:18" x14ac:dyDescent="0.25">
      <c r="G1090" s="97"/>
      <c r="H1090" s="98"/>
      <c r="I1090" s="98"/>
      <c r="J1090" s="99"/>
      <c r="K1090" s="97"/>
      <c r="L1090" s="97"/>
      <c r="P1090" s="97"/>
      <c r="Q1090" s="97"/>
      <c r="R1090" s="93"/>
    </row>
    <row r="1091" spans="7:18" x14ac:dyDescent="0.25">
      <c r="G1091" s="97"/>
      <c r="H1091" s="98"/>
      <c r="I1091" s="98"/>
      <c r="J1091" s="99"/>
      <c r="K1091" s="97"/>
      <c r="L1091" s="97"/>
      <c r="P1091" s="97"/>
      <c r="Q1091" s="97"/>
      <c r="R1091" s="93"/>
    </row>
    <row r="1092" spans="7:18" x14ac:dyDescent="0.25">
      <c r="G1092" s="97"/>
      <c r="H1092" s="98"/>
      <c r="I1092" s="98"/>
      <c r="J1092" s="99"/>
      <c r="K1092" s="97"/>
      <c r="L1092" s="97"/>
      <c r="P1092" s="97"/>
      <c r="Q1092" s="97"/>
      <c r="R1092" s="93"/>
    </row>
    <row r="1093" spans="7:18" x14ac:dyDescent="0.25">
      <c r="G1093" s="97"/>
      <c r="H1093" s="98"/>
      <c r="I1093" s="98"/>
      <c r="J1093" s="99"/>
      <c r="K1093" s="97"/>
      <c r="L1093" s="97"/>
      <c r="P1093" s="97"/>
      <c r="Q1093" s="97"/>
      <c r="R1093" s="93"/>
    </row>
    <row r="1094" spans="7:18" x14ac:dyDescent="0.25">
      <c r="G1094" s="97"/>
      <c r="H1094" s="98"/>
      <c r="I1094" s="98"/>
      <c r="J1094" s="99"/>
      <c r="K1094" s="97"/>
      <c r="L1094" s="97"/>
      <c r="P1094" s="97"/>
      <c r="Q1094" s="97"/>
      <c r="R1094" s="93"/>
    </row>
    <row r="1095" spans="7:18" x14ac:dyDescent="0.25">
      <c r="G1095" s="97"/>
      <c r="H1095" s="98"/>
      <c r="I1095" s="98"/>
      <c r="J1095" s="99"/>
      <c r="K1095" s="97"/>
      <c r="L1095" s="97"/>
      <c r="P1095" s="97"/>
      <c r="Q1095" s="97"/>
      <c r="R1095" s="93"/>
    </row>
    <row r="1096" spans="7:18" x14ac:dyDescent="0.25">
      <c r="G1096" s="97"/>
      <c r="H1096" s="98"/>
      <c r="I1096" s="98"/>
      <c r="J1096" s="99"/>
      <c r="K1096" s="97"/>
      <c r="L1096" s="97"/>
      <c r="P1096" s="97"/>
      <c r="Q1096" s="97"/>
      <c r="R1096" s="93"/>
    </row>
    <row r="1097" spans="7:18" x14ac:dyDescent="0.25">
      <c r="G1097" s="97"/>
      <c r="H1097" s="98"/>
      <c r="I1097" s="98"/>
      <c r="J1097" s="99"/>
      <c r="K1097" s="97"/>
      <c r="L1097" s="97"/>
      <c r="P1097" s="97"/>
      <c r="Q1097" s="97"/>
      <c r="R1097" s="93"/>
    </row>
    <row r="1098" spans="7:18" x14ac:dyDescent="0.25">
      <c r="G1098" s="97"/>
      <c r="H1098" s="98"/>
      <c r="I1098" s="98"/>
      <c r="J1098" s="99"/>
      <c r="K1098" s="97"/>
      <c r="L1098" s="97"/>
      <c r="P1098" s="97"/>
      <c r="Q1098" s="97"/>
      <c r="R1098" s="93"/>
    </row>
    <row r="1099" spans="7:18" x14ac:dyDescent="0.25">
      <c r="G1099" s="97"/>
      <c r="H1099" s="98"/>
      <c r="I1099" s="98"/>
      <c r="J1099" s="99"/>
      <c r="K1099" s="97"/>
      <c r="L1099" s="97"/>
      <c r="P1099" s="97"/>
      <c r="Q1099" s="97"/>
      <c r="R1099" s="93"/>
    </row>
    <row r="1100" spans="7:18" x14ac:dyDescent="0.25">
      <c r="G1100" s="97"/>
      <c r="H1100" s="98"/>
      <c r="I1100" s="98"/>
      <c r="J1100" s="99"/>
      <c r="K1100" s="97"/>
      <c r="L1100" s="97"/>
      <c r="P1100" s="97"/>
      <c r="Q1100" s="97"/>
      <c r="R1100" s="93"/>
    </row>
    <row r="1101" spans="7:18" x14ac:dyDescent="0.25">
      <c r="G1101" s="97"/>
      <c r="H1101" s="98"/>
      <c r="I1101" s="98"/>
      <c r="J1101" s="99"/>
      <c r="K1101" s="97"/>
      <c r="L1101" s="97"/>
      <c r="P1101" s="97"/>
      <c r="Q1101" s="97"/>
      <c r="R1101" s="93"/>
    </row>
    <row r="1102" spans="7:18" x14ac:dyDescent="0.25">
      <c r="G1102" s="97"/>
      <c r="H1102" s="98"/>
      <c r="I1102" s="98"/>
      <c r="J1102" s="99"/>
      <c r="K1102" s="97"/>
      <c r="L1102" s="97"/>
      <c r="P1102" s="97"/>
      <c r="Q1102" s="97"/>
      <c r="R1102" s="93"/>
    </row>
    <row r="1103" spans="7:18" x14ac:dyDescent="0.25">
      <c r="G1103" s="97"/>
      <c r="H1103" s="98"/>
      <c r="I1103" s="98"/>
      <c r="J1103" s="99"/>
      <c r="K1103" s="97"/>
      <c r="L1103" s="97"/>
      <c r="P1103" s="97"/>
      <c r="Q1103" s="97"/>
      <c r="R1103" s="93"/>
    </row>
    <row r="1104" spans="7:18" x14ac:dyDescent="0.25">
      <c r="G1104" s="97"/>
      <c r="H1104" s="98"/>
      <c r="I1104" s="98"/>
      <c r="J1104" s="99"/>
      <c r="K1104" s="97"/>
      <c r="L1104" s="97"/>
      <c r="P1104" s="97"/>
      <c r="Q1104" s="97"/>
      <c r="R1104" s="93"/>
    </row>
    <row r="1105" spans="7:18" x14ac:dyDescent="0.25">
      <c r="G1105" s="97"/>
      <c r="H1105" s="98"/>
      <c r="I1105" s="98"/>
      <c r="J1105" s="99"/>
      <c r="K1105" s="97"/>
      <c r="L1105" s="97"/>
      <c r="P1105" s="97"/>
      <c r="Q1105" s="97"/>
      <c r="R1105" s="93"/>
    </row>
    <row r="1106" spans="7:18" x14ac:dyDescent="0.25">
      <c r="G1106" s="97"/>
      <c r="H1106" s="98"/>
      <c r="I1106" s="98"/>
      <c r="J1106" s="99"/>
      <c r="K1106" s="97"/>
      <c r="L1106" s="97"/>
      <c r="P1106" s="97"/>
      <c r="Q1106" s="97"/>
      <c r="R1106" s="93"/>
    </row>
    <row r="1107" spans="7:18" x14ac:dyDescent="0.25">
      <c r="G1107" s="97"/>
      <c r="H1107" s="98"/>
      <c r="I1107" s="98"/>
      <c r="J1107" s="99"/>
      <c r="K1107" s="97"/>
      <c r="L1107" s="97"/>
      <c r="P1107" s="97"/>
      <c r="Q1107" s="97"/>
      <c r="R1107" s="93"/>
    </row>
    <row r="1108" spans="7:18" x14ac:dyDescent="0.25">
      <c r="G1108" s="97"/>
      <c r="H1108" s="98"/>
      <c r="I1108" s="98"/>
      <c r="J1108" s="99"/>
      <c r="K1108" s="97"/>
      <c r="L1108" s="97"/>
      <c r="P1108" s="97"/>
      <c r="Q1108" s="97"/>
      <c r="R1108" s="93"/>
    </row>
    <row r="1109" spans="7:18" x14ac:dyDescent="0.25">
      <c r="G1109" s="97"/>
      <c r="H1109" s="98"/>
      <c r="I1109" s="98"/>
      <c r="J1109" s="99"/>
      <c r="K1109" s="97"/>
      <c r="L1109" s="97"/>
      <c r="P1109" s="97"/>
      <c r="Q1109" s="97"/>
      <c r="R1109" s="93"/>
    </row>
    <row r="1110" spans="7:18" x14ac:dyDescent="0.25">
      <c r="G1110" s="97"/>
      <c r="H1110" s="98"/>
      <c r="I1110" s="98"/>
      <c r="J1110" s="99"/>
      <c r="K1110" s="97"/>
      <c r="L1110" s="97"/>
      <c r="P1110" s="97"/>
      <c r="Q1110" s="97"/>
      <c r="R1110" s="93"/>
    </row>
    <row r="1111" spans="7:18" x14ac:dyDescent="0.25">
      <c r="G1111" s="97"/>
      <c r="H1111" s="98"/>
      <c r="I1111" s="98"/>
      <c r="J1111" s="99"/>
      <c r="K1111" s="97"/>
      <c r="L1111" s="97"/>
      <c r="P1111" s="97"/>
      <c r="Q1111" s="97"/>
      <c r="R1111" s="93"/>
    </row>
    <row r="1112" spans="7:18" x14ac:dyDescent="0.25">
      <c r="G1112" s="97"/>
      <c r="H1112" s="98"/>
      <c r="I1112" s="98"/>
      <c r="J1112" s="99"/>
      <c r="K1112" s="97"/>
      <c r="L1112" s="97"/>
      <c r="P1112" s="97"/>
      <c r="Q1112" s="97"/>
      <c r="R1112" s="93"/>
    </row>
    <row r="1113" spans="7:18" x14ac:dyDescent="0.25">
      <c r="G1113" s="97"/>
      <c r="H1113" s="98"/>
      <c r="I1113" s="98"/>
      <c r="J1113" s="99"/>
      <c r="K1113" s="97"/>
      <c r="L1113" s="97"/>
      <c r="P1113" s="97"/>
      <c r="Q1113" s="97"/>
      <c r="R1113" s="93"/>
    </row>
    <row r="1114" spans="7:18" x14ac:dyDescent="0.25">
      <c r="G1114" s="97"/>
      <c r="H1114" s="98"/>
      <c r="I1114" s="98"/>
      <c r="J1114" s="99"/>
      <c r="K1114" s="97"/>
      <c r="L1114" s="97"/>
      <c r="P1114" s="97"/>
      <c r="Q1114" s="97"/>
      <c r="R1114" s="93"/>
    </row>
    <row r="1115" spans="7:18" x14ac:dyDescent="0.25">
      <c r="G1115" s="97"/>
      <c r="H1115" s="98"/>
      <c r="I1115" s="98"/>
      <c r="J1115" s="99"/>
      <c r="K1115" s="97"/>
      <c r="L1115" s="97"/>
      <c r="P1115" s="97"/>
      <c r="Q1115" s="97"/>
      <c r="R1115" s="93"/>
    </row>
    <row r="1116" spans="7:18" x14ac:dyDescent="0.25">
      <c r="G1116" s="97"/>
      <c r="H1116" s="98"/>
      <c r="I1116" s="98"/>
      <c r="J1116" s="99"/>
      <c r="K1116" s="97"/>
      <c r="L1116" s="97"/>
      <c r="P1116" s="97"/>
      <c r="Q1116" s="97"/>
      <c r="R1116" s="93"/>
    </row>
    <row r="1117" spans="7:18" x14ac:dyDescent="0.25">
      <c r="G1117" s="97"/>
      <c r="H1117" s="98"/>
      <c r="I1117" s="98"/>
      <c r="J1117" s="99"/>
      <c r="K1117" s="97"/>
      <c r="L1117" s="97"/>
      <c r="P1117" s="97"/>
      <c r="Q1117" s="97"/>
      <c r="R1117" s="93"/>
    </row>
    <row r="1118" spans="7:18" x14ac:dyDescent="0.25">
      <c r="G1118" s="97"/>
      <c r="H1118" s="98"/>
      <c r="I1118" s="98"/>
      <c r="J1118" s="99"/>
      <c r="K1118" s="97"/>
      <c r="L1118" s="97"/>
      <c r="P1118" s="97"/>
      <c r="Q1118" s="97"/>
      <c r="R1118" s="93"/>
    </row>
    <row r="1119" spans="7:18" x14ac:dyDescent="0.25">
      <c r="G1119" s="97"/>
      <c r="H1119" s="98"/>
      <c r="I1119" s="98"/>
      <c r="J1119" s="99"/>
      <c r="K1119" s="97"/>
      <c r="L1119" s="97"/>
      <c r="P1119" s="97"/>
      <c r="Q1119" s="97"/>
      <c r="R1119" s="93"/>
    </row>
    <row r="1120" spans="7:18" x14ac:dyDescent="0.25">
      <c r="G1120" s="97"/>
      <c r="H1120" s="98"/>
      <c r="I1120" s="98"/>
      <c r="J1120" s="99"/>
      <c r="K1120" s="97"/>
      <c r="L1120" s="97"/>
      <c r="P1120" s="97"/>
      <c r="Q1120" s="97"/>
      <c r="R1120" s="93"/>
    </row>
    <row r="1121" spans="7:18" x14ac:dyDescent="0.25">
      <c r="G1121" s="97"/>
      <c r="H1121" s="98"/>
      <c r="I1121" s="98"/>
      <c r="J1121" s="99"/>
      <c r="K1121" s="97"/>
      <c r="L1121" s="97"/>
      <c r="P1121" s="97"/>
      <c r="Q1121" s="97"/>
      <c r="R1121" s="93"/>
    </row>
    <row r="1122" spans="7:18" x14ac:dyDescent="0.25">
      <c r="G1122" s="97"/>
      <c r="H1122" s="98"/>
      <c r="I1122" s="98"/>
      <c r="J1122" s="99"/>
      <c r="K1122" s="97"/>
      <c r="L1122" s="97"/>
      <c r="P1122" s="97"/>
      <c r="Q1122" s="97"/>
      <c r="R1122" s="93"/>
    </row>
    <row r="1123" spans="7:18" x14ac:dyDescent="0.25">
      <c r="G1123" s="97"/>
      <c r="H1123" s="98"/>
      <c r="I1123" s="98"/>
      <c r="J1123" s="99"/>
      <c r="K1123" s="97"/>
      <c r="L1123" s="97"/>
      <c r="P1123" s="97"/>
      <c r="Q1123" s="97"/>
      <c r="R1123" s="93"/>
    </row>
    <row r="1124" spans="7:18" x14ac:dyDescent="0.25">
      <c r="G1124" s="97"/>
      <c r="H1124" s="98"/>
      <c r="I1124" s="98"/>
      <c r="J1124" s="99"/>
      <c r="K1124" s="97"/>
      <c r="L1124" s="97"/>
      <c r="P1124" s="97"/>
      <c r="Q1124" s="97"/>
      <c r="R1124" s="93"/>
    </row>
    <row r="1125" spans="7:18" x14ac:dyDescent="0.25">
      <c r="G1125" s="97"/>
      <c r="H1125" s="98"/>
      <c r="I1125" s="98"/>
      <c r="J1125" s="99"/>
      <c r="K1125" s="97"/>
      <c r="L1125" s="97"/>
      <c r="P1125" s="97"/>
      <c r="Q1125" s="97"/>
      <c r="R1125" s="93"/>
    </row>
    <row r="1126" spans="7:18" x14ac:dyDescent="0.25">
      <c r="G1126" s="97"/>
      <c r="H1126" s="98"/>
      <c r="I1126" s="98"/>
      <c r="J1126" s="99"/>
      <c r="K1126" s="97"/>
      <c r="L1126" s="97"/>
      <c r="P1126" s="97"/>
      <c r="Q1126" s="97"/>
      <c r="R1126" s="93"/>
    </row>
    <row r="1127" spans="7:18" x14ac:dyDescent="0.25">
      <c r="G1127" s="97"/>
      <c r="H1127" s="98"/>
      <c r="I1127" s="98"/>
      <c r="J1127" s="99"/>
      <c r="K1127" s="97"/>
      <c r="L1127" s="97"/>
      <c r="P1127" s="97"/>
      <c r="Q1127" s="97"/>
      <c r="R1127" s="93"/>
    </row>
    <row r="1128" spans="7:18" x14ac:dyDescent="0.25">
      <c r="G1128" s="97"/>
      <c r="H1128" s="98"/>
      <c r="I1128" s="98"/>
      <c r="J1128" s="99"/>
      <c r="K1128" s="97"/>
      <c r="L1128" s="97"/>
      <c r="P1128" s="97"/>
      <c r="Q1128" s="97"/>
      <c r="R1128" s="93"/>
    </row>
    <row r="1129" spans="7:18" x14ac:dyDescent="0.25">
      <c r="G1129" s="97"/>
      <c r="H1129" s="98"/>
      <c r="I1129" s="98"/>
      <c r="J1129" s="99"/>
      <c r="K1129" s="97"/>
      <c r="L1129" s="97"/>
      <c r="P1129" s="97"/>
      <c r="Q1129" s="97"/>
      <c r="R1129" s="93"/>
    </row>
    <row r="1130" spans="7:18" x14ac:dyDescent="0.25">
      <c r="G1130" s="97"/>
      <c r="H1130" s="98"/>
      <c r="I1130" s="98"/>
      <c r="J1130" s="99"/>
      <c r="K1130" s="97"/>
      <c r="L1130" s="97"/>
      <c r="P1130" s="97"/>
      <c r="Q1130" s="97"/>
      <c r="R1130" s="93"/>
    </row>
    <row r="1131" spans="7:18" x14ac:dyDescent="0.25">
      <c r="G1131" s="97"/>
      <c r="H1131" s="98"/>
      <c r="I1131" s="98"/>
      <c r="J1131" s="99"/>
      <c r="K1131" s="97"/>
      <c r="L1131" s="97"/>
      <c r="P1131" s="97"/>
      <c r="Q1131" s="97"/>
      <c r="R1131" s="93"/>
    </row>
    <row r="1132" spans="7:18" x14ac:dyDescent="0.25">
      <c r="G1132" s="97"/>
      <c r="H1132" s="98"/>
      <c r="I1132" s="98"/>
      <c r="J1132" s="99"/>
      <c r="K1132" s="97"/>
      <c r="L1132" s="97"/>
      <c r="P1132" s="97"/>
      <c r="Q1132" s="97"/>
      <c r="R1132" s="93"/>
    </row>
    <row r="1133" spans="7:18" x14ac:dyDescent="0.25">
      <c r="G1133" s="97"/>
      <c r="H1133" s="98"/>
      <c r="I1133" s="98"/>
      <c r="J1133" s="99"/>
      <c r="K1133" s="97"/>
      <c r="L1133" s="97"/>
      <c r="P1133" s="97"/>
      <c r="Q1133" s="97"/>
      <c r="R1133" s="93"/>
    </row>
    <row r="1134" spans="7:18" x14ac:dyDescent="0.25">
      <c r="G1134" s="97"/>
      <c r="H1134" s="98"/>
      <c r="I1134" s="98"/>
      <c r="J1134" s="99"/>
      <c r="K1134" s="97"/>
      <c r="L1134" s="97"/>
      <c r="P1134" s="97"/>
      <c r="Q1134" s="97"/>
      <c r="R1134" s="93"/>
    </row>
    <row r="1135" spans="7:18" x14ac:dyDescent="0.25">
      <c r="G1135" s="97"/>
      <c r="H1135" s="98"/>
      <c r="I1135" s="98"/>
      <c r="J1135" s="99"/>
      <c r="K1135" s="97"/>
      <c r="L1135" s="97"/>
      <c r="P1135" s="97"/>
      <c r="Q1135" s="97"/>
      <c r="R1135" s="93"/>
    </row>
    <row r="1136" spans="7:18" x14ac:dyDescent="0.25">
      <c r="G1136" s="97"/>
      <c r="H1136" s="98"/>
      <c r="I1136" s="98"/>
      <c r="J1136" s="99"/>
      <c r="K1136" s="97"/>
      <c r="L1136" s="97"/>
      <c r="P1136" s="97"/>
      <c r="Q1136" s="97"/>
      <c r="R1136" s="93"/>
    </row>
    <row r="1137" spans="7:18" x14ac:dyDescent="0.25">
      <c r="G1137" s="97"/>
      <c r="H1137" s="98"/>
      <c r="I1137" s="98"/>
      <c r="J1137" s="99"/>
      <c r="K1137" s="97"/>
      <c r="L1137" s="97"/>
      <c r="P1137" s="97"/>
      <c r="Q1137" s="97"/>
      <c r="R1137" s="93"/>
    </row>
    <row r="1138" spans="7:18" x14ac:dyDescent="0.25">
      <c r="G1138" s="97"/>
      <c r="H1138" s="98"/>
      <c r="I1138" s="98"/>
      <c r="J1138" s="99"/>
      <c r="K1138" s="97"/>
      <c r="L1138" s="97"/>
      <c r="P1138" s="97"/>
      <c r="Q1138" s="97"/>
      <c r="R1138" s="93"/>
    </row>
    <row r="1139" spans="7:18" x14ac:dyDescent="0.25">
      <c r="G1139" s="97"/>
      <c r="H1139" s="98"/>
      <c r="I1139" s="98"/>
      <c r="J1139" s="99"/>
      <c r="K1139" s="97"/>
      <c r="L1139" s="97"/>
      <c r="P1139" s="97"/>
      <c r="Q1139" s="97"/>
      <c r="R1139" s="93"/>
    </row>
    <row r="1140" spans="7:18" x14ac:dyDescent="0.25">
      <c r="G1140" s="97"/>
      <c r="H1140" s="98"/>
      <c r="I1140" s="98"/>
      <c r="J1140" s="99"/>
      <c r="K1140" s="97"/>
      <c r="L1140" s="97"/>
      <c r="P1140" s="97"/>
      <c r="Q1140" s="97"/>
      <c r="R1140" s="93"/>
    </row>
    <row r="1141" spans="7:18" x14ac:dyDescent="0.25">
      <c r="G1141" s="97"/>
      <c r="H1141" s="98"/>
      <c r="I1141" s="98"/>
      <c r="J1141" s="99"/>
      <c r="K1141" s="97"/>
      <c r="L1141" s="97"/>
      <c r="P1141" s="97"/>
      <c r="Q1141" s="97"/>
      <c r="R1141" s="93"/>
    </row>
    <row r="1142" spans="7:18" x14ac:dyDescent="0.25">
      <c r="G1142" s="97"/>
      <c r="H1142" s="98"/>
      <c r="I1142" s="98"/>
      <c r="J1142" s="99"/>
      <c r="K1142" s="97"/>
      <c r="L1142" s="97"/>
      <c r="P1142" s="97"/>
      <c r="Q1142" s="97"/>
      <c r="R1142" s="93"/>
    </row>
    <row r="1143" spans="7:18" x14ac:dyDescent="0.25">
      <c r="G1143" s="97"/>
      <c r="H1143" s="98"/>
      <c r="I1143" s="98"/>
      <c r="J1143" s="99"/>
      <c r="K1143" s="97"/>
      <c r="L1143" s="97"/>
      <c r="P1143" s="97"/>
      <c r="Q1143" s="97"/>
      <c r="R1143" s="93"/>
    </row>
    <row r="1144" spans="7:18" x14ac:dyDescent="0.25">
      <c r="G1144" s="97"/>
      <c r="H1144" s="98"/>
      <c r="I1144" s="98"/>
      <c r="J1144" s="99"/>
      <c r="K1144" s="97"/>
      <c r="L1144" s="97"/>
      <c r="P1144" s="97"/>
      <c r="Q1144" s="97"/>
      <c r="R1144" s="93"/>
    </row>
    <row r="1145" spans="7:18" x14ac:dyDescent="0.25">
      <c r="G1145" s="97"/>
      <c r="H1145" s="98"/>
      <c r="I1145" s="98"/>
      <c r="J1145" s="99"/>
      <c r="K1145" s="97"/>
      <c r="L1145" s="97"/>
      <c r="P1145" s="97"/>
      <c r="Q1145" s="97"/>
      <c r="R1145" s="93"/>
    </row>
    <row r="1146" spans="7:18" x14ac:dyDescent="0.25">
      <c r="G1146" s="97"/>
      <c r="H1146" s="98"/>
      <c r="I1146" s="98"/>
      <c r="J1146" s="99"/>
      <c r="K1146" s="97"/>
      <c r="L1146" s="97"/>
      <c r="P1146" s="97"/>
      <c r="Q1146" s="97"/>
      <c r="R1146" s="93"/>
    </row>
    <row r="1147" spans="7:18" x14ac:dyDescent="0.25">
      <c r="G1147" s="97"/>
      <c r="H1147" s="98"/>
      <c r="I1147" s="98"/>
      <c r="J1147" s="99"/>
      <c r="K1147" s="97"/>
      <c r="L1147" s="97"/>
      <c r="P1147" s="97"/>
      <c r="Q1147" s="97"/>
      <c r="R1147" s="93"/>
    </row>
    <row r="1148" spans="7:18" x14ac:dyDescent="0.25">
      <c r="G1148" s="97"/>
      <c r="H1148" s="98"/>
      <c r="I1148" s="98"/>
      <c r="J1148" s="99"/>
      <c r="K1148" s="97"/>
      <c r="L1148" s="97"/>
      <c r="P1148" s="97"/>
      <c r="Q1148" s="97"/>
      <c r="R1148" s="93"/>
    </row>
    <row r="1149" spans="7:18" x14ac:dyDescent="0.25">
      <c r="G1149" s="97"/>
      <c r="H1149" s="98"/>
      <c r="I1149" s="98"/>
      <c r="J1149" s="99"/>
      <c r="K1149" s="97"/>
      <c r="L1149" s="97"/>
      <c r="P1149" s="97"/>
      <c r="Q1149" s="97"/>
      <c r="R1149" s="93"/>
    </row>
    <row r="1150" spans="7:18" x14ac:dyDescent="0.25">
      <c r="G1150" s="97"/>
      <c r="H1150" s="98"/>
      <c r="I1150" s="98"/>
      <c r="J1150" s="99"/>
      <c r="K1150" s="97"/>
      <c r="L1150" s="97"/>
      <c r="P1150" s="97"/>
      <c r="Q1150" s="97"/>
      <c r="R1150" s="93"/>
    </row>
    <row r="1151" spans="7:18" x14ac:dyDescent="0.25">
      <c r="G1151" s="97"/>
      <c r="H1151" s="98"/>
      <c r="I1151" s="98"/>
      <c r="J1151" s="99"/>
      <c r="K1151" s="97"/>
      <c r="L1151" s="97"/>
      <c r="P1151" s="97"/>
      <c r="Q1151" s="97"/>
      <c r="R1151" s="93"/>
    </row>
    <row r="1152" spans="7:18" x14ac:dyDescent="0.25">
      <c r="G1152" s="97"/>
      <c r="H1152" s="98"/>
      <c r="I1152" s="98"/>
      <c r="J1152" s="99"/>
      <c r="K1152" s="97"/>
      <c r="L1152" s="97"/>
      <c r="P1152" s="97"/>
      <c r="Q1152" s="97"/>
      <c r="R1152" s="93"/>
    </row>
    <row r="1153" spans="7:18" x14ac:dyDescent="0.25">
      <c r="G1153" s="97"/>
      <c r="H1153" s="98"/>
      <c r="I1153" s="98"/>
      <c r="J1153" s="99"/>
      <c r="K1153" s="97"/>
      <c r="L1153" s="97"/>
      <c r="P1153" s="97"/>
      <c r="Q1153" s="97"/>
      <c r="R1153" s="93"/>
    </row>
    <row r="1154" spans="7:18" x14ac:dyDescent="0.25">
      <c r="G1154" s="97"/>
      <c r="H1154" s="98"/>
      <c r="I1154" s="98"/>
      <c r="J1154" s="99"/>
      <c r="K1154" s="97"/>
      <c r="L1154" s="97"/>
      <c r="P1154" s="97"/>
      <c r="Q1154" s="97"/>
      <c r="R1154" s="93"/>
    </row>
    <row r="1155" spans="7:18" x14ac:dyDescent="0.25">
      <c r="G1155" s="97"/>
      <c r="H1155" s="98"/>
      <c r="I1155" s="98"/>
      <c r="J1155" s="99"/>
      <c r="K1155" s="97"/>
      <c r="L1155" s="97"/>
      <c r="P1155" s="97"/>
      <c r="Q1155" s="97"/>
      <c r="R1155" s="93"/>
    </row>
    <row r="1156" spans="7:18" x14ac:dyDescent="0.25">
      <c r="G1156" s="97"/>
      <c r="H1156" s="98"/>
      <c r="I1156" s="98"/>
      <c r="J1156" s="99"/>
      <c r="K1156" s="97"/>
      <c r="L1156" s="97"/>
      <c r="P1156" s="97"/>
      <c r="Q1156" s="97"/>
      <c r="R1156" s="93"/>
    </row>
    <row r="1157" spans="7:18" x14ac:dyDescent="0.25">
      <c r="G1157" s="97"/>
      <c r="H1157" s="98"/>
      <c r="I1157" s="98"/>
      <c r="J1157" s="99"/>
      <c r="K1157" s="97"/>
      <c r="L1157" s="97"/>
      <c r="P1157" s="97"/>
      <c r="Q1157" s="97"/>
      <c r="R1157" s="93"/>
    </row>
    <row r="1158" spans="7:18" x14ac:dyDescent="0.25">
      <c r="G1158" s="97"/>
      <c r="H1158" s="98"/>
      <c r="I1158" s="98"/>
      <c r="J1158" s="99"/>
      <c r="K1158" s="97"/>
      <c r="L1158" s="97"/>
      <c r="P1158" s="97"/>
      <c r="Q1158" s="97"/>
      <c r="R1158" s="93"/>
    </row>
    <row r="1159" spans="7:18" x14ac:dyDescent="0.25">
      <c r="G1159" s="97"/>
      <c r="H1159" s="98"/>
      <c r="I1159" s="98"/>
      <c r="J1159" s="99"/>
      <c r="K1159" s="97"/>
      <c r="L1159" s="97"/>
      <c r="P1159" s="97"/>
      <c r="Q1159" s="97"/>
      <c r="R1159" s="93"/>
    </row>
    <row r="1160" spans="7:18" x14ac:dyDescent="0.25">
      <c r="G1160" s="97"/>
      <c r="H1160" s="98"/>
      <c r="I1160" s="98"/>
      <c r="J1160" s="99"/>
      <c r="K1160" s="97"/>
      <c r="L1160" s="97"/>
      <c r="P1160" s="97"/>
      <c r="Q1160" s="97"/>
      <c r="R1160" s="93"/>
    </row>
    <row r="1161" spans="7:18" x14ac:dyDescent="0.25">
      <c r="G1161" s="97"/>
      <c r="H1161" s="98"/>
      <c r="I1161" s="98"/>
      <c r="J1161" s="99"/>
      <c r="K1161" s="97"/>
      <c r="L1161" s="97"/>
      <c r="P1161" s="97"/>
      <c r="Q1161" s="97"/>
      <c r="R1161" s="93"/>
    </row>
    <row r="1162" spans="7:18" x14ac:dyDescent="0.25">
      <c r="G1162" s="97"/>
      <c r="H1162" s="98"/>
      <c r="I1162" s="98"/>
      <c r="J1162" s="99"/>
      <c r="K1162" s="97"/>
      <c r="L1162" s="97"/>
      <c r="P1162" s="97"/>
      <c r="Q1162" s="97"/>
      <c r="R1162" s="93"/>
    </row>
    <row r="1163" spans="7:18" x14ac:dyDescent="0.25">
      <c r="G1163" s="97"/>
      <c r="H1163" s="98"/>
      <c r="I1163" s="98"/>
      <c r="J1163" s="99"/>
      <c r="K1163" s="97"/>
      <c r="L1163" s="97"/>
      <c r="P1163" s="97"/>
      <c r="Q1163" s="97"/>
      <c r="R1163" s="93"/>
    </row>
    <row r="1164" spans="7:18" x14ac:dyDescent="0.25">
      <c r="G1164" s="97"/>
      <c r="H1164" s="98"/>
      <c r="I1164" s="98"/>
      <c r="J1164" s="99"/>
      <c r="K1164" s="97"/>
      <c r="L1164" s="97"/>
      <c r="P1164" s="97"/>
      <c r="Q1164" s="97"/>
      <c r="R1164" s="93"/>
    </row>
    <row r="1165" spans="7:18" x14ac:dyDescent="0.25">
      <c r="G1165" s="97"/>
      <c r="H1165" s="98"/>
      <c r="I1165" s="98"/>
      <c r="J1165" s="99"/>
      <c r="K1165" s="97"/>
      <c r="L1165" s="97"/>
      <c r="P1165" s="97"/>
      <c r="Q1165" s="97"/>
      <c r="R1165" s="93"/>
    </row>
    <row r="1166" spans="7:18" x14ac:dyDescent="0.25">
      <c r="G1166" s="97"/>
      <c r="H1166" s="98"/>
      <c r="I1166" s="98"/>
      <c r="J1166" s="99"/>
      <c r="K1166" s="97"/>
      <c r="L1166" s="97"/>
      <c r="P1166" s="97"/>
      <c r="Q1166" s="97"/>
      <c r="R1166" s="93"/>
    </row>
    <row r="1167" spans="7:18" x14ac:dyDescent="0.25">
      <c r="G1167" s="97"/>
      <c r="H1167" s="98"/>
      <c r="I1167" s="98"/>
      <c r="J1167" s="99"/>
      <c r="K1167" s="97"/>
      <c r="L1167" s="97"/>
      <c r="P1167" s="97"/>
      <c r="Q1167" s="97"/>
      <c r="R1167" s="93"/>
    </row>
    <row r="1168" spans="7:18" x14ac:dyDescent="0.25">
      <c r="G1168" s="97"/>
      <c r="H1168" s="98"/>
      <c r="I1168" s="98"/>
      <c r="J1168" s="99"/>
      <c r="K1168" s="97"/>
      <c r="L1168" s="97"/>
      <c r="P1168" s="97"/>
      <c r="Q1168" s="97"/>
      <c r="R1168" s="93"/>
    </row>
    <row r="1169" spans="7:18" x14ac:dyDescent="0.25">
      <c r="G1169" s="97"/>
      <c r="H1169" s="98"/>
      <c r="I1169" s="98"/>
      <c r="J1169" s="99"/>
      <c r="K1169" s="97"/>
      <c r="L1169" s="97"/>
      <c r="P1169" s="97"/>
      <c r="Q1169" s="97"/>
      <c r="R1169" s="93"/>
    </row>
    <row r="1170" spans="7:18" x14ac:dyDescent="0.25">
      <c r="G1170" s="97"/>
      <c r="H1170" s="98"/>
      <c r="I1170" s="98"/>
      <c r="J1170" s="99"/>
      <c r="K1170" s="97"/>
      <c r="L1170" s="97"/>
      <c r="P1170" s="97"/>
      <c r="Q1170" s="97"/>
      <c r="R1170" s="93"/>
    </row>
    <row r="1171" spans="7:18" x14ac:dyDescent="0.25">
      <c r="G1171" s="97"/>
      <c r="H1171" s="98"/>
      <c r="I1171" s="98"/>
      <c r="J1171" s="99"/>
      <c r="K1171" s="97"/>
      <c r="L1171" s="97"/>
      <c r="P1171" s="97"/>
      <c r="Q1171" s="97"/>
      <c r="R1171" s="93"/>
    </row>
    <row r="1172" spans="7:18" x14ac:dyDescent="0.25">
      <c r="G1172" s="97"/>
      <c r="H1172" s="98"/>
      <c r="I1172" s="98"/>
      <c r="J1172" s="99"/>
      <c r="K1172" s="97"/>
      <c r="L1172" s="97"/>
      <c r="P1172" s="97"/>
      <c r="Q1172" s="97"/>
      <c r="R1172" s="93"/>
    </row>
    <row r="1173" spans="7:18" x14ac:dyDescent="0.25">
      <c r="G1173" s="97"/>
      <c r="H1173" s="98"/>
      <c r="I1173" s="98"/>
      <c r="J1173" s="99"/>
      <c r="K1173" s="97"/>
      <c r="L1173" s="97"/>
      <c r="P1173" s="97"/>
      <c r="Q1173" s="97"/>
      <c r="R1173" s="93"/>
    </row>
    <row r="1174" spans="7:18" x14ac:dyDescent="0.25">
      <c r="G1174" s="97"/>
      <c r="H1174" s="98"/>
      <c r="I1174" s="98"/>
      <c r="J1174" s="99"/>
      <c r="K1174" s="97"/>
      <c r="L1174" s="97"/>
      <c r="P1174" s="97"/>
      <c r="Q1174" s="97"/>
      <c r="R1174" s="93"/>
    </row>
    <row r="1175" spans="7:18" x14ac:dyDescent="0.25">
      <c r="G1175" s="97"/>
      <c r="H1175" s="98"/>
      <c r="I1175" s="98"/>
      <c r="J1175" s="99"/>
      <c r="K1175" s="97"/>
      <c r="L1175" s="97"/>
      <c r="P1175" s="97"/>
      <c r="Q1175" s="97"/>
      <c r="R1175" s="93"/>
    </row>
    <row r="1176" spans="7:18" x14ac:dyDescent="0.25">
      <c r="G1176" s="97"/>
      <c r="H1176" s="98"/>
      <c r="I1176" s="98"/>
      <c r="J1176" s="99"/>
      <c r="K1176" s="97"/>
      <c r="L1176" s="97"/>
      <c r="P1176" s="97"/>
      <c r="Q1176" s="97"/>
      <c r="R1176" s="93"/>
    </row>
    <row r="1177" spans="7:18" x14ac:dyDescent="0.25">
      <c r="G1177" s="97"/>
      <c r="H1177" s="98"/>
      <c r="I1177" s="98"/>
      <c r="J1177" s="99"/>
      <c r="K1177" s="97"/>
      <c r="L1177" s="97"/>
      <c r="P1177" s="97"/>
      <c r="Q1177" s="97"/>
      <c r="R1177" s="93"/>
    </row>
    <row r="1178" spans="7:18" x14ac:dyDescent="0.25">
      <c r="G1178" s="97"/>
      <c r="H1178" s="98"/>
      <c r="I1178" s="98"/>
      <c r="J1178" s="99"/>
      <c r="K1178" s="97"/>
      <c r="L1178" s="97"/>
      <c r="P1178" s="97"/>
      <c r="Q1178" s="97"/>
      <c r="R1178" s="93"/>
    </row>
    <row r="1179" spans="7:18" x14ac:dyDescent="0.25">
      <c r="G1179" s="97"/>
      <c r="H1179" s="98"/>
      <c r="I1179" s="98"/>
      <c r="J1179" s="99"/>
      <c r="K1179" s="97"/>
      <c r="L1179" s="97"/>
      <c r="P1179" s="97"/>
      <c r="Q1179" s="97"/>
      <c r="R1179" s="93"/>
    </row>
    <row r="1180" spans="7:18" x14ac:dyDescent="0.25">
      <c r="G1180" s="97"/>
      <c r="H1180" s="98"/>
      <c r="I1180" s="98"/>
      <c r="J1180" s="99"/>
      <c r="K1180" s="97"/>
      <c r="L1180" s="97"/>
      <c r="P1180" s="97"/>
      <c r="Q1180" s="97"/>
      <c r="R1180" s="93"/>
    </row>
    <row r="1181" spans="7:18" x14ac:dyDescent="0.25">
      <c r="G1181" s="97"/>
      <c r="H1181" s="98"/>
      <c r="I1181" s="98"/>
      <c r="J1181" s="99"/>
      <c r="K1181" s="97"/>
      <c r="L1181" s="97"/>
      <c r="P1181" s="97"/>
      <c r="Q1181" s="97"/>
      <c r="R1181" s="93"/>
    </row>
    <row r="1182" spans="7:18" x14ac:dyDescent="0.25">
      <c r="G1182" s="97"/>
      <c r="H1182" s="98"/>
      <c r="I1182" s="98"/>
      <c r="J1182" s="99"/>
      <c r="K1182" s="97"/>
      <c r="L1182" s="97"/>
      <c r="P1182" s="97"/>
      <c r="Q1182" s="97"/>
      <c r="R1182" s="93"/>
    </row>
    <row r="1183" spans="7:18" x14ac:dyDescent="0.25">
      <c r="G1183" s="97"/>
      <c r="H1183" s="98"/>
      <c r="I1183" s="98"/>
      <c r="J1183" s="99"/>
      <c r="K1183" s="97"/>
      <c r="L1183" s="97"/>
      <c r="P1183" s="97"/>
      <c r="Q1183" s="97"/>
      <c r="R1183" s="93"/>
    </row>
    <row r="1184" spans="7:18" x14ac:dyDescent="0.25">
      <c r="G1184" s="97"/>
      <c r="H1184" s="98"/>
      <c r="I1184" s="98"/>
      <c r="J1184" s="99"/>
      <c r="K1184" s="97"/>
      <c r="L1184" s="97"/>
      <c r="P1184" s="97"/>
      <c r="Q1184" s="97"/>
      <c r="R1184" s="93"/>
    </row>
    <row r="1185" spans="7:18" x14ac:dyDescent="0.25">
      <c r="G1185" s="97"/>
      <c r="H1185" s="98"/>
      <c r="I1185" s="98"/>
      <c r="J1185" s="99"/>
      <c r="K1185" s="97"/>
      <c r="L1185" s="97"/>
      <c r="P1185" s="97"/>
      <c r="Q1185" s="97"/>
      <c r="R1185" s="93"/>
    </row>
    <row r="1186" spans="7:18" x14ac:dyDescent="0.25">
      <c r="G1186" s="97"/>
      <c r="H1186" s="98"/>
      <c r="I1186" s="98"/>
      <c r="J1186" s="99"/>
      <c r="K1186" s="97"/>
      <c r="L1186" s="97"/>
      <c r="P1186" s="97"/>
      <c r="Q1186" s="97"/>
      <c r="R1186" s="93"/>
    </row>
    <row r="1187" spans="7:18" x14ac:dyDescent="0.25">
      <c r="G1187" s="97"/>
      <c r="H1187" s="98"/>
      <c r="I1187" s="98"/>
      <c r="J1187" s="99"/>
      <c r="K1187" s="97"/>
      <c r="L1187" s="97"/>
      <c r="P1187" s="97"/>
      <c r="Q1187" s="97"/>
      <c r="R1187" s="93"/>
    </row>
    <row r="1188" spans="7:18" x14ac:dyDescent="0.25">
      <c r="G1188" s="97"/>
      <c r="H1188" s="98"/>
      <c r="I1188" s="98"/>
      <c r="J1188" s="99"/>
      <c r="K1188" s="97"/>
      <c r="L1188" s="97"/>
      <c r="P1188" s="97"/>
      <c r="Q1188" s="97"/>
      <c r="R1188" s="93"/>
    </row>
    <row r="1189" spans="7:18" x14ac:dyDescent="0.25">
      <c r="G1189" s="97"/>
      <c r="H1189" s="98"/>
      <c r="I1189" s="98"/>
      <c r="J1189" s="99"/>
      <c r="K1189" s="97"/>
      <c r="L1189" s="97"/>
      <c r="P1189" s="97"/>
      <c r="Q1189" s="97"/>
      <c r="R1189" s="93"/>
    </row>
    <row r="1190" spans="7:18" x14ac:dyDescent="0.25">
      <c r="G1190" s="97"/>
      <c r="H1190" s="98"/>
      <c r="I1190" s="98"/>
      <c r="J1190" s="99"/>
      <c r="K1190" s="97"/>
      <c r="L1190" s="97"/>
      <c r="P1190" s="97"/>
      <c r="Q1190" s="97"/>
      <c r="R1190" s="93"/>
    </row>
    <row r="1191" spans="7:18" x14ac:dyDescent="0.25">
      <c r="G1191" s="97"/>
      <c r="H1191" s="98"/>
      <c r="I1191" s="98"/>
      <c r="J1191" s="99"/>
      <c r="K1191" s="97"/>
      <c r="L1191" s="97"/>
      <c r="P1191" s="97"/>
      <c r="Q1191" s="97"/>
      <c r="R1191" s="93"/>
    </row>
    <row r="1192" spans="7:18" x14ac:dyDescent="0.25">
      <c r="G1192" s="97"/>
      <c r="H1192" s="98"/>
      <c r="I1192" s="98"/>
      <c r="J1192" s="99"/>
      <c r="K1192" s="97"/>
      <c r="L1192" s="97"/>
      <c r="P1192" s="97"/>
      <c r="Q1192" s="97"/>
      <c r="R1192" s="93"/>
    </row>
    <row r="1193" spans="7:18" x14ac:dyDescent="0.25">
      <c r="G1193" s="97"/>
      <c r="H1193" s="98"/>
      <c r="I1193" s="98"/>
      <c r="J1193" s="99"/>
      <c r="K1193" s="97"/>
      <c r="L1193" s="97"/>
      <c r="P1193" s="97"/>
      <c r="Q1193" s="97"/>
      <c r="R1193" s="93"/>
    </row>
    <row r="1194" spans="7:18" x14ac:dyDescent="0.25">
      <c r="G1194" s="97"/>
      <c r="H1194" s="98"/>
      <c r="I1194" s="98"/>
      <c r="J1194" s="99"/>
      <c r="K1194" s="97"/>
      <c r="L1194" s="97"/>
      <c r="P1194" s="97"/>
      <c r="Q1194" s="97"/>
      <c r="R1194" s="93"/>
    </row>
    <row r="1195" spans="7:18" x14ac:dyDescent="0.25">
      <c r="G1195" s="97"/>
      <c r="H1195" s="98"/>
      <c r="I1195" s="98"/>
      <c r="J1195" s="99"/>
      <c r="K1195" s="97"/>
      <c r="L1195" s="97"/>
      <c r="P1195" s="97"/>
      <c r="Q1195" s="97"/>
      <c r="R1195" s="93"/>
    </row>
    <row r="1196" spans="7:18" x14ac:dyDescent="0.25">
      <c r="G1196" s="97"/>
      <c r="H1196" s="98"/>
      <c r="I1196" s="98"/>
      <c r="J1196" s="99"/>
      <c r="K1196" s="97"/>
      <c r="L1196" s="97"/>
      <c r="P1196" s="97"/>
      <c r="Q1196" s="97"/>
      <c r="R1196" s="93"/>
    </row>
    <row r="1197" spans="7:18" x14ac:dyDescent="0.25">
      <c r="G1197" s="97"/>
      <c r="H1197" s="98"/>
      <c r="I1197" s="98"/>
      <c r="J1197" s="99"/>
      <c r="K1197" s="97"/>
      <c r="L1197" s="97"/>
      <c r="P1197" s="97"/>
      <c r="Q1197" s="97"/>
      <c r="R1197" s="93"/>
    </row>
    <row r="1198" spans="7:18" x14ac:dyDescent="0.25">
      <c r="G1198" s="97"/>
      <c r="H1198" s="98"/>
      <c r="I1198" s="98"/>
      <c r="J1198" s="99"/>
      <c r="K1198" s="97"/>
      <c r="L1198" s="97"/>
      <c r="P1198" s="97"/>
      <c r="Q1198" s="97"/>
      <c r="R1198" s="93"/>
    </row>
    <row r="1199" spans="7:18" x14ac:dyDescent="0.25">
      <c r="G1199" s="97"/>
      <c r="H1199" s="98"/>
      <c r="I1199" s="98"/>
      <c r="J1199" s="99"/>
      <c r="K1199" s="97"/>
      <c r="L1199" s="97"/>
      <c r="P1199" s="97"/>
      <c r="Q1199" s="97"/>
      <c r="R1199" s="93"/>
    </row>
    <row r="1200" spans="7:18" x14ac:dyDescent="0.25">
      <c r="G1200" s="97"/>
      <c r="H1200" s="98"/>
      <c r="I1200" s="98"/>
      <c r="J1200" s="99"/>
      <c r="K1200" s="97"/>
      <c r="L1200" s="97"/>
      <c r="P1200" s="97"/>
      <c r="Q1200" s="97"/>
      <c r="R1200" s="93"/>
    </row>
    <row r="1201" spans="7:18" x14ac:dyDescent="0.25">
      <c r="G1201" s="97"/>
      <c r="H1201" s="98"/>
      <c r="I1201" s="98"/>
      <c r="J1201" s="99"/>
      <c r="K1201" s="97"/>
      <c r="L1201" s="97"/>
      <c r="P1201" s="97"/>
      <c r="Q1201" s="97"/>
      <c r="R1201" s="93"/>
    </row>
    <row r="1202" spans="7:18" x14ac:dyDescent="0.25">
      <c r="G1202" s="97"/>
      <c r="H1202" s="98"/>
      <c r="I1202" s="98"/>
      <c r="J1202" s="99"/>
      <c r="K1202" s="97"/>
      <c r="L1202" s="97"/>
      <c r="P1202" s="97"/>
      <c r="Q1202" s="97"/>
      <c r="R1202" s="93"/>
    </row>
    <row r="1203" spans="7:18" x14ac:dyDescent="0.25">
      <c r="G1203" s="97"/>
      <c r="H1203" s="98"/>
      <c r="I1203" s="98"/>
      <c r="J1203" s="99"/>
      <c r="K1203" s="97"/>
      <c r="L1203" s="97"/>
      <c r="P1203" s="97"/>
      <c r="Q1203" s="97"/>
      <c r="R1203" s="93"/>
    </row>
    <row r="1204" spans="7:18" x14ac:dyDescent="0.25">
      <c r="G1204" s="97"/>
      <c r="H1204" s="98"/>
      <c r="I1204" s="98"/>
      <c r="J1204" s="99"/>
      <c r="K1204" s="97"/>
      <c r="L1204" s="97"/>
      <c r="P1204" s="97"/>
      <c r="Q1204" s="97"/>
      <c r="R1204" s="93"/>
    </row>
    <row r="1205" spans="7:18" x14ac:dyDescent="0.25">
      <c r="G1205" s="97"/>
      <c r="H1205" s="98"/>
      <c r="I1205" s="98"/>
      <c r="J1205" s="99"/>
      <c r="K1205" s="97"/>
      <c r="L1205" s="97"/>
      <c r="P1205" s="97"/>
      <c r="Q1205" s="97"/>
      <c r="R1205" s="93"/>
    </row>
    <row r="1206" spans="7:18" x14ac:dyDescent="0.25">
      <c r="G1206" s="97"/>
      <c r="H1206" s="98"/>
      <c r="I1206" s="98"/>
      <c r="J1206" s="99"/>
      <c r="K1206" s="97"/>
      <c r="L1206" s="97"/>
      <c r="P1206" s="97"/>
      <c r="Q1206" s="97"/>
      <c r="R1206" s="93"/>
    </row>
    <row r="1207" spans="7:18" x14ac:dyDescent="0.25">
      <c r="G1207" s="97"/>
      <c r="H1207" s="98"/>
      <c r="I1207" s="98"/>
      <c r="J1207" s="99"/>
      <c r="K1207" s="97"/>
      <c r="L1207" s="97"/>
      <c r="P1207" s="97"/>
      <c r="Q1207" s="97"/>
      <c r="R1207" s="93"/>
    </row>
    <row r="1208" spans="7:18" x14ac:dyDescent="0.25">
      <c r="G1208" s="97"/>
      <c r="H1208" s="98"/>
      <c r="I1208" s="98"/>
      <c r="J1208" s="99"/>
      <c r="K1208" s="97"/>
      <c r="L1208" s="97"/>
      <c r="P1208" s="97"/>
      <c r="Q1208" s="97"/>
      <c r="R1208" s="93"/>
    </row>
    <row r="1209" spans="7:18" x14ac:dyDescent="0.25">
      <c r="G1209" s="97"/>
      <c r="H1209" s="98"/>
      <c r="I1209" s="98"/>
      <c r="J1209" s="99"/>
      <c r="K1209" s="97"/>
      <c r="L1209" s="97"/>
      <c r="P1209" s="97"/>
      <c r="Q1209" s="97"/>
      <c r="R1209" s="93"/>
    </row>
    <row r="1210" spans="7:18" x14ac:dyDescent="0.25">
      <c r="G1210" s="97"/>
      <c r="H1210" s="98"/>
      <c r="I1210" s="98"/>
      <c r="J1210" s="99"/>
      <c r="K1210" s="97"/>
      <c r="L1210" s="97"/>
      <c r="P1210" s="97"/>
      <c r="Q1210" s="97"/>
      <c r="R1210" s="93"/>
    </row>
    <row r="1211" spans="7:18" x14ac:dyDescent="0.25">
      <c r="G1211" s="97"/>
      <c r="H1211" s="98"/>
      <c r="I1211" s="98"/>
      <c r="J1211" s="99"/>
      <c r="K1211" s="97"/>
      <c r="L1211" s="97"/>
      <c r="P1211" s="97"/>
      <c r="Q1211" s="97"/>
      <c r="R1211" s="93"/>
    </row>
    <row r="1212" spans="7:18" x14ac:dyDescent="0.25">
      <c r="G1212" s="97"/>
      <c r="H1212" s="98"/>
      <c r="I1212" s="98"/>
      <c r="J1212" s="99"/>
      <c r="K1212" s="97"/>
      <c r="L1212" s="97"/>
      <c r="P1212" s="97"/>
      <c r="Q1212" s="97"/>
      <c r="R1212" s="93"/>
    </row>
    <row r="1213" spans="7:18" x14ac:dyDescent="0.25">
      <c r="G1213" s="97"/>
      <c r="H1213" s="98"/>
      <c r="I1213" s="98"/>
      <c r="J1213" s="99"/>
      <c r="K1213" s="97"/>
      <c r="L1213" s="97"/>
      <c r="P1213" s="97"/>
      <c r="Q1213" s="97"/>
      <c r="R1213" s="93"/>
    </row>
    <row r="1214" spans="7:18" x14ac:dyDescent="0.25">
      <c r="G1214" s="97"/>
      <c r="H1214" s="98"/>
      <c r="I1214" s="98"/>
      <c r="J1214" s="99"/>
      <c r="K1214" s="97"/>
      <c r="L1214" s="97"/>
      <c r="P1214" s="97"/>
      <c r="Q1214" s="97"/>
      <c r="R1214" s="93"/>
    </row>
    <row r="1215" spans="7:18" x14ac:dyDescent="0.25">
      <c r="G1215" s="97"/>
      <c r="H1215" s="98"/>
      <c r="I1215" s="98"/>
      <c r="J1215" s="99"/>
      <c r="K1215" s="97"/>
      <c r="L1215" s="97"/>
      <c r="P1215" s="97"/>
      <c r="Q1215" s="97"/>
      <c r="R1215" s="93"/>
    </row>
    <row r="1216" spans="7:18" x14ac:dyDescent="0.25">
      <c r="G1216" s="97"/>
      <c r="H1216" s="98"/>
      <c r="I1216" s="98"/>
      <c r="J1216" s="99"/>
      <c r="K1216" s="97"/>
      <c r="L1216" s="97"/>
      <c r="P1216" s="97"/>
      <c r="Q1216" s="97"/>
      <c r="R1216" s="93"/>
    </row>
    <row r="1217" spans="7:18" x14ac:dyDescent="0.25">
      <c r="G1217" s="97"/>
      <c r="H1217" s="98"/>
      <c r="I1217" s="98"/>
      <c r="J1217" s="99"/>
      <c r="K1217" s="97"/>
      <c r="L1217" s="97"/>
      <c r="P1217" s="97"/>
      <c r="Q1217" s="97"/>
      <c r="R1217" s="93"/>
    </row>
    <row r="1218" spans="7:18" x14ac:dyDescent="0.25">
      <c r="G1218" s="97"/>
      <c r="H1218" s="98"/>
      <c r="I1218" s="98"/>
      <c r="J1218" s="99"/>
      <c r="K1218" s="97"/>
      <c r="L1218" s="97"/>
      <c r="P1218" s="97"/>
      <c r="Q1218" s="97"/>
      <c r="R1218" s="93"/>
    </row>
    <row r="1219" spans="7:18" x14ac:dyDescent="0.25">
      <c r="G1219" s="97"/>
      <c r="H1219" s="98"/>
      <c r="I1219" s="98"/>
      <c r="J1219" s="99"/>
      <c r="K1219" s="97"/>
      <c r="L1219" s="97"/>
      <c r="P1219" s="97"/>
      <c r="Q1219" s="97"/>
      <c r="R1219" s="93"/>
    </row>
    <row r="1220" spans="7:18" x14ac:dyDescent="0.25">
      <c r="G1220" s="97"/>
      <c r="H1220" s="98"/>
      <c r="I1220" s="98"/>
      <c r="J1220" s="99"/>
      <c r="K1220" s="97"/>
      <c r="L1220" s="97"/>
      <c r="P1220" s="97"/>
      <c r="Q1220" s="97"/>
      <c r="R1220" s="93"/>
    </row>
    <row r="1221" spans="7:18" x14ac:dyDescent="0.25">
      <c r="G1221" s="97"/>
      <c r="H1221" s="98"/>
      <c r="I1221" s="98"/>
      <c r="J1221" s="99"/>
      <c r="K1221" s="97"/>
      <c r="L1221" s="97"/>
      <c r="P1221" s="97"/>
      <c r="Q1221" s="97"/>
      <c r="R1221" s="93"/>
    </row>
    <row r="1222" spans="7:18" x14ac:dyDescent="0.25">
      <c r="G1222" s="97"/>
      <c r="H1222" s="98"/>
      <c r="I1222" s="98"/>
      <c r="J1222" s="99"/>
      <c r="K1222" s="97"/>
      <c r="L1222" s="97"/>
      <c r="P1222" s="97"/>
      <c r="Q1222" s="97"/>
      <c r="R1222" s="93"/>
    </row>
    <row r="1223" spans="7:18" x14ac:dyDescent="0.25">
      <c r="G1223" s="97"/>
      <c r="H1223" s="98"/>
      <c r="I1223" s="98"/>
      <c r="J1223" s="99"/>
      <c r="K1223" s="97"/>
      <c r="L1223" s="97"/>
      <c r="P1223" s="97"/>
      <c r="Q1223" s="97"/>
      <c r="R1223" s="93"/>
    </row>
    <row r="1224" spans="7:18" x14ac:dyDescent="0.25">
      <c r="G1224" s="97"/>
      <c r="H1224" s="98"/>
      <c r="I1224" s="98"/>
      <c r="J1224" s="99"/>
      <c r="K1224" s="97"/>
      <c r="L1224" s="97"/>
      <c r="P1224" s="97"/>
      <c r="Q1224" s="97"/>
      <c r="R1224" s="93"/>
    </row>
    <row r="1225" spans="7:18" x14ac:dyDescent="0.25">
      <c r="G1225" s="97"/>
      <c r="H1225" s="98"/>
      <c r="I1225" s="98"/>
      <c r="J1225" s="99"/>
      <c r="K1225" s="97"/>
      <c r="L1225" s="97"/>
      <c r="P1225" s="97"/>
      <c r="Q1225" s="97"/>
      <c r="R1225" s="93"/>
    </row>
    <row r="1226" spans="7:18" x14ac:dyDescent="0.25">
      <c r="G1226" s="97"/>
      <c r="H1226" s="98"/>
      <c r="I1226" s="98"/>
      <c r="J1226" s="99"/>
      <c r="K1226" s="97"/>
      <c r="L1226" s="97"/>
      <c r="P1226" s="97"/>
      <c r="Q1226" s="97"/>
      <c r="R1226" s="93"/>
    </row>
    <row r="1227" spans="7:18" x14ac:dyDescent="0.25">
      <c r="G1227" s="97"/>
      <c r="H1227" s="98"/>
      <c r="I1227" s="98"/>
      <c r="J1227" s="99"/>
      <c r="K1227" s="97"/>
      <c r="L1227" s="97"/>
      <c r="P1227" s="97"/>
      <c r="Q1227" s="97"/>
      <c r="R1227" s="93"/>
    </row>
    <row r="1228" spans="7:18" x14ac:dyDescent="0.25">
      <c r="G1228" s="97"/>
      <c r="H1228" s="98"/>
      <c r="I1228" s="98"/>
      <c r="J1228" s="99"/>
      <c r="K1228" s="97"/>
      <c r="L1228" s="97"/>
      <c r="P1228" s="97"/>
      <c r="Q1228" s="97"/>
      <c r="R1228" s="93"/>
    </row>
    <row r="1229" spans="7:18" x14ac:dyDescent="0.25">
      <c r="G1229" s="97"/>
      <c r="H1229" s="98"/>
      <c r="I1229" s="98"/>
      <c r="J1229" s="99"/>
      <c r="K1229" s="97"/>
      <c r="L1229" s="97"/>
      <c r="P1229" s="97"/>
      <c r="Q1229" s="97"/>
      <c r="R1229" s="93"/>
    </row>
    <row r="1230" spans="7:18" x14ac:dyDescent="0.25">
      <c r="G1230" s="97"/>
      <c r="H1230" s="98"/>
      <c r="I1230" s="98"/>
      <c r="J1230" s="99"/>
      <c r="K1230" s="97"/>
      <c r="L1230" s="97"/>
      <c r="P1230" s="97"/>
      <c r="Q1230" s="97"/>
      <c r="R1230" s="93"/>
    </row>
    <row r="1231" spans="7:18" x14ac:dyDescent="0.25">
      <c r="G1231" s="97"/>
      <c r="H1231" s="98"/>
      <c r="I1231" s="98"/>
      <c r="J1231" s="99"/>
      <c r="K1231" s="97"/>
      <c r="L1231" s="97"/>
      <c r="P1231" s="97"/>
      <c r="Q1231" s="97"/>
      <c r="R1231" s="93"/>
    </row>
    <row r="1232" spans="7:18" x14ac:dyDescent="0.25">
      <c r="G1232" s="97"/>
      <c r="H1232" s="98"/>
      <c r="I1232" s="98"/>
      <c r="J1232" s="99"/>
      <c r="K1232" s="97"/>
      <c r="L1232" s="97"/>
      <c r="P1232" s="97"/>
      <c r="Q1232" s="97"/>
      <c r="R1232" s="93"/>
    </row>
    <row r="1233" spans="7:18" x14ac:dyDescent="0.25">
      <c r="G1233" s="97"/>
      <c r="H1233" s="98"/>
      <c r="I1233" s="98"/>
      <c r="J1233" s="99"/>
      <c r="K1233" s="97"/>
      <c r="L1233" s="97"/>
      <c r="P1233" s="97"/>
      <c r="Q1233" s="97"/>
      <c r="R1233" s="93"/>
    </row>
    <row r="1234" spans="7:18" x14ac:dyDescent="0.25">
      <c r="G1234" s="97"/>
      <c r="H1234" s="98"/>
      <c r="I1234" s="98"/>
      <c r="J1234" s="99"/>
      <c r="K1234" s="97"/>
      <c r="L1234" s="97"/>
      <c r="P1234" s="97"/>
      <c r="Q1234" s="97"/>
      <c r="R1234" s="93"/>
    </row>
    <row r="1235" spans="7:18" x14ac:dyDescent="0.25">
      <c r="G1235" s="97"/>
      <c r="H1235" s="98"/>
      <c r="I1235" s="98"/>
      <c r="J1235" s="99"/>
      <c r="K1235" s="97"/>
      <c r="L1235" s="97"/>
      <c r="P1235" s="97"/>
      <c r="Q1235" s="97"/>
      <c r="R1235" s="93"/>
    </row>
    <row r="1236" spans="7:18" x14ac:dyDescent="0.25">
      <c r="G1236" s="97"/>
      <c r="H1236" s="98"/>
      <c r="I1236" s="98"/>
      <c r="J1236" s="99"/>
      <c r="K1236" s="97"/>
      <c r="L1236" s="97"/>
      <c r="P1236" s="97"/>
      <c r="Q1236" s="97"/>
      <c r="R1236" s="93"/>
    </row>
    <row r="1237" spans="7:18" x14ac:dyDescent="0.25">
      <c r="G1237" s="97"/>
      <c r="H1237" s="98"/>
      <c r="I1237" s="98"/>
      <c r="J1237" s="99"/>
      <c r="K1237" s="97"/>
      <c r="L1237" s="97"/>
      <c r="P1237" s="97"/>
      <c r="Q1237" s="97"/>
      <c r="R1237" s="93"/>
    </row>
    <row r="1238" spans="7:18" x14ac:dyDescent="0.25">
      <c r="G1238" s="97"/>
      <c r="H1238" s="98"/>
      <c r="I1238" s="98"/>
      <c r="J1238" s="99"/>
      <c r="K1238" s="97"/>
      <c r="L1238" s="97"/>
      <c r="P1238" s="97"/>
      <c r="Q1238" s="97"/>
      <c r="R1238" s="93"/>
    </row>
    <row r="1239" spans="7:18" x14ac:dyDescent="0.25">
      <c r="G1239" s="97"/>
      <c r="H1239" s="98"/>
      <c r="I1239" s="98"/>
      <c r="J1239" s="99"/>
      <c r="K1239" s="97"/>
      <c r="L1239" s="97"/>
      <c r="P1239" s="97"/>
      <c r="Q1239" s="97"/>
      <c r="R1239" s="93"/>
    </row>
    <row r="1240" spans="7:18" x14ac:dyDescent="0.25">
      <c r="G1240" s="97"/>
      <c r="H1240" s="98"/>
      <c r="I1240" s="98"/>
      <c r="J1240" s="99"/>
      <c r="K1240" s="97"/>
      <c r="L1240" s="97"/>
      <c r="P1240" s="97"/>
      <c r="Q1240" s="97"/>
      <c r="R1240" s="93"/>
    </row>
    <row r="1241" spans="7:18" x14ac:dyDescent="0.25">
      <c r="G1241" s="97"/>
      <c r="H1241" s="98"/>
      <c r="I1241" s="98"/>
      <c r="J1241" s="99"/>
      <c r="K1241" s="97"/>
      <c r="L1241" s="97"/>
      <c r="P1241" s="97"/>
      <c r="Q1241" s="97"/>
      <c r="R1241" s="93"/>
    </row>
    <row r="1242" spans="7:18" x14ac:dyDescent="0.25">
      <c r="G1242" s="97"/>
      <c r="H1242" s="98"/>
      <c r="I1242" s="98"/>
      <c r="J1242" s="99"/>
      <c r="K1242" s="97"/>
      <c r="L1242" s="97"/>
      <c r="P1242" s="97"/>
      <c r="Q1242" s="97"/>
      <c r="R1242" s="93"/>
    </row>
    <row r="1243" spans="7:18" x14ac:dyDescent="0.25">
      <c r="G1243" s="97"/>
      <c r="H1243" s="98"/>
      <c r="I1243" s="98"/>
      <c r="J1243" s="99"/>
      <c r="K1243" s="97"/>
      <c r="L1243" s="97"/>
      <c r="P1243" s="97"/>
      <c r="Q1243" s="97"/>
      <c r="R1243" s="93"/>
    </row>
    <row r="1244" spans="7:18" x14ac:dyDescent="0.25">
      <c r="G1244" s="97"/>
      <c r="H1244" s="98"/>
      <c r="I1244" s="98"/>
      <c r="J1244" s="99"/>
      <c r="K1244" s="97"/>
      <c r="L1244" s="97"/>
      <c r="P1244" s="97"/>
      <c r="Q1244" s="97"/>
      <c r="R1244" s="93"/>
    </row>
    <row r="1245" spans="7:18" x14ac:dyDescent="0.25">
      <c r="G1245" s="97"/>
      <c r="H1245" s="98"/>
      <c r="I1245" s="98"/>
      <c r="J1245" s="99"/>
      <c r="K1245" s="97"/>
      <c r="L1245" s="97"/>
      <c r="P1245" s="97"/>
      <c r="Q1245" s="97"/>
      <c r="R1245" s="93"/>
    </row>
    <row r="1246" spans="7:18" x14ac:dyDescent="0.25">
      <c r="G1246" s="97"/>
      <c r="H1246" s="98"/>
      <c r="I1246" s="98"/>
      <c r="J1246" s="99"/>
      <c r="K1246" s="97"/>
      <c r="L1246" s="97"/>
      <c r="P1246" s="97"/>
      <c r="Q1246" s="97"/>
      <c r="R1246" s="93"/>
    </row>
    <row r="1247" spans="7:18" x14ac:dyDescent="0.25">
      <c r="G1247" s="97"/>
      <c r="H1247" s="98"/>
      <c r="I1247" s="98"/>
      <c r="J1247" s="99"/>
      <c r="K1247" s="97"/>
      <c r="L1247" s="97"/>
      <c r="P1247" s="97"/>
      <c r="Q1247" s="97"/>
      <c r="R1247" s="93"/>
    </row>
    <row r="1248" spans="7:18" x14ac:dyDescent="0.25">
      <c r="G1248" s="97"/>
      <c r="H1248" s="98"/>
      <c r="I1248" s="98"/>
      <c r="J1248" s="99"/>
      <c r="K1248" s="97"/>
      <c r="L1248" s="97"/>
      <c r="P1248" s="97"/>
      <c r="Q1248" s="97"/>
      <c r="R1248" s="93"/>
    </row>
    <row r="1249" spans="7:18" x14ac:dyDescent="0.25">
      <c r="G1249" s="97"/>
      <c r="H1249" s="98"/>
      <c r="I1249" s="98"/>
      <c r="J1249" s="99"/>
      <c r="K1249" s="97"/>
      <c r="L1249" s="97"/>
      <c r="P1249" s="97"/>
      <c r="Q1249" s="97"/>
      <c r="R1249" s="93"/>
    </row>
    <row r="1250" spans="7:18" x14ac:dyDescent="0.25">
      <c r="G1250" s="97"/>
      <c r="H1250" s="98"/>
      <c r="I1250" s="98"/>
      <c r="J1250" s="99"/>
      <c r="K1250" s="97"/>
      <c r="L1250" s="97"/>
      <c r="P1250" s="97"/>
      <c r="Q1250" s="97"/>
      <c r="R1250" s="93"/>
    </row>
    <row r="1251" spans="7:18" x14ac:dyDescent="0.25">
      <c r="G1251" s="97"/>
      <c r="H1251" s="98"/>
      <c r="I1251" s="98"/>
      <c r="J1251" s="99"/>
      <c r="K1251" s="97"/>
      <c r="L1251" s="97"/>
      <c r="P1251" s="97"/>
      <c r="Q1251" s="97"/>
      <c r="R1251" s="93"/>
    </row>
    <row r="1252" spans="7:18" x14ac:dyDescent="0.25">
      <c r="G1252" s="97"/>
      <c r="H1252" s="98"/>
      <c r="I1252" s="98"/>
      <c r="J1252" s="99"/>
      <c r="K1252" s="97"/>
      <c r="L1252" s="97"/>
      <c r="P1252" s="97"/>
      <c r="Q1252" s="97"/>
      <c r="R1252" s="93"/>
    </row>
    <row r="1253" spans="7:18" x14ac:dyDescent="0.25">
      <c r="G1253" s="97"/>
      <c r="H1253" s="98"/>
      <c r="I1253" s="98"/>
      <c r="J1253" s="99"/>
      <c r="K1253" s="97"/>
      <c r="L1253" s="97"/>
      <c r="P1253" s="97"/>
      <c r="Q1253" s="97"/>
      <c r="R1253" s="93"/>
    </row>
    <row r="1254" spans="7:18" x14ac:dyDescent="0.25">
      <c r="G1254" s="97"/>
      <c r="H1254" s="98"/>
      <c r="I1254" s="98"/>
      <c r="J1254" s="99"/>
      <c r="K1254" s="97"/>
      <c r="L1254" s="97"/>
      <c r="P1254" s="97"/>
      <c r="Q1254" s="97"/>
      <c r="R1254" s="93"/>
    </row>
    <row r="1255" spans="7:18" x14ac:dyDescent="0.25">
      <c r="G1255" s="97"/>
      <c r="H1255" s="98"/>
      <c r="I1255" s="98"/>
      <c r="J1255" s="99"/>
      <c r="K1255" s="97"/>
      <c r="L1255" s="97"/>
      <c r="P1255" s="97"/>
      <c r="Q1255" s="97"/>
      <c r="R1255" s="93"/>
    </row>
    <row r="1256" spans="7:18" x14ac:dyDescent="0.25">
      <c r="G1256" s="97"/>
      <c r="H1256" s="98"/>
      <c r="I1256" s="98"/>
      <c r="J1256" s="99"/>
      <c r="K1256" s="97"/>
      <c r="L1256" s="97"/>
      <c r="P1256" s="97"/>
      <c r="Q1256" s="97"/>
      <c r="R1256" s="93"/>
    </row>
    <row r="1257" spans="7:18" x14ac:dyDescent="0.25">
      <c r="G1257" s="97"/>
      <c r="H1257" s="98"/>
      <c r="I1257" s="98"/>
      <c r="J1257" s="99"/>
      <c r="K1257" s="97"/>
      <c r="L1257" s="97"/>
      <c r="P1257" s="97"/>
      <c r="Q1257" s="97"/>
      <c r="R1257" s="93"/>
    </row>
    <row r="1258" spans="7:18" x14ac:dyDescent="0.25">
      <c r="G1258" s="97"/>
      <c r="H1258" s="98"/>
      <c r="I1258" s="98"/>
      <c r="J1258" s="99"/>
      <c r="K1258" s="97"/>
      <c r="L1258" s="97"/>
      <c r="P1258" s="97"/>
      <c r="Q1258" s="97"/>
      <c r="R1258" s="93"/>
    </row>
    <row r="1259" spans="7:18" x14ac:dyDescent="0.25">
      <c r="G1259" s="97"/>
      <c r="H1259" s="98"/>
      <c r="I1259" s="98"/>
      <c r="J1259" s="99"/>
      <c r="K1259" s="97"/>
      <c r="L1259" s="97"/>
      <c r="P1259" s="97"/>
      <c r="Q1259" s="97"/>
      <c r="R1259" s="93"/>
    </row>
    <row r="1260" spans="7:18" x14ac:dyDescent="0.25">
      <c r="G1260" s="97"/>
      <c r="H1260" s="98"/>
      <c r="I1260" s="98"/>
      <c r="J1260" s="99"/>
      <c r="K1260" s="97"/>
      <c r="L1260" s="97"/>
      <c r="P1260" s="97"/>
      <c r="Q1260" s="97"/>
      <c r="R1260" s="93"/>
    </row>
    <row r="1261" spans="7:18" x14ac:dyDescent="0.25">
      <c r="G1261" s="97"/>
      <c r="H1261" s="98"/>
      <c r="I1261" s="98"/>
      <c r="J1261" s="99"/>
      <c r="K1261" s="97"/>
      <c r="L1261" s="97"/>
      <c r="P1261" s="97"/>
      <c r="Q1261" s="97"/>
      <c r="R1261" s="93"/>
    </row>
    <row r="1262" spans="7:18" x14ac:dyDescent="0.25">
      <c r="G1262" s="97"/>
      <c r="H1262" s="98"/>
      <c r="I1262" s="98"/>
      <c r="J1262" s="99"/>
      <c r="K1262" s="97"/>
      <c r="L1262" s="97"/>
      <c r="P1262" s="97"/>
      <c r="Q1262" s="97"/>
      <c r="R1262" s="93"/>
    </row>
    <row r="1263" spans="7:18" x14ac:dyDescent="0.25">
      <c r="G1263" s="97"/>
      <c r="H1263" s="98"/>
      <c r="I1263" s="98"/>
      <c r="J1263" s="99"/>
      <c r="K1263" s="97"/>
      <c r="L1263" s="97"/>
      <c r="P1263" s="97"/>
      <c r="Q1263" s="97"/>
      <c r="R1263" s="93"/>
    </row>
    <row r="1264" spans="7:18" x14ac:dyDescent="0.25">
      <c r="G1264" s="97"/>
      <c r="H1264" s="98"/>
      <c r="I1264" s="98"/>
      <c r="J1264" s="99"/>
      <c r="K1264" s="97"/>
      <c r="L1264" s="97"/>
      <c r="P1264" s="97"/>
      <c r="Q1264" s="97"/>
      <c r="R1264" s="93"/>
    </row>
    <row r="1265" spans="7:18" x14ac:dyDescent="0.25">
      <c r="G1265" s="97"/>
      <c r="H1265" s="98"/>
      <c r="I1265" s="98"/>
      <c r="J1265" s="99"/>
      <c r="K1265" s="97"/>
      <c r="L1265" s="97"/>
      <c r="P1265" s="97"/>
      <c r="Q1265" s="97"/>
      <c r="R1265" s="93"/>
    </row>
    <row r="1266" spans="7:18" x14ac:dyDescent="0.25">
      <c r="G1266" s="97"/>
      <c r="H1266" s="98"/>
      <c r="I1266" s="98"/>
      <c r="J1266" s="99"/>
      <c r="K1266" s="97"/>
      <c r="L1266" s="97"/>
      <c r="P1266" s="97"/>
      <c r="Q1266" s="97"/>
      <c r="R1266" s="93"/>
    </row>
    <row r="1267" spans="7:18" x14ac:dyDescent="0.25">
      <c r="G1267" s="97"/>
      <c r="H1267" s="98"/>
      <c r="I1267" s="98"/>
      <c r="J1267" s="99"/>
      <c r="K1267" s="97"/>
      <c r="L1267" s="97"/>
      <c r="P1267" s="97"/>
      <c r="Q1267" s="97"/>
      <c r="R1267" s="93"/>
    </row>
    <row r="1268" spans="7:18" x14ac:dyDescent="0.25">
      <c r="G1268" s="97"/>
      <c r="H1268" s="98"/>
      <c r="I1268" s="98"/>
      <c r="J1268" s="99"/>
      <c r="K1268" s="97"/>
      <c r="L1268" s="97"/>
      <c r="P1268" s="97"/>
      <c r="Q1268" s="97"/>
      <c r="R1268" s="93"/>
    </row>
    <row r="1269" spans="7:18" x14ac:dyDescent="0.25">
      <c r="G1269" s="97"/>
      <c r="H1269" s="98"/>
      <c r="I1269" s="98"/>
      <c r="J1269" s="99"/>
      <c r="K1269" s="97"/>
      <c r="L1269" s="97"/>
      <c r="P1269" s="97"/>
      <c r="Q1269" s="97"/>
      <c r="R1269" s="93"/>
    </row>
    <row r="1270" spans="7:18" x14ac:dyDescent="0.25">
      <c r="G1270" s="97"/>
      <c r="H1270" s="98"/>
      <c r="I1270" s="98"/>
      <c r="J1270" s="99"/>
      <c r="K1270" s="97"/>
      <c r="L1270" s="97"/>
      <c r="P1270" s="97"/>
      <c r="Q1270" s="97"/>
      <c r="R1270" s="93"/>
    </row>
    <row r="1271" spans="7:18" x14ac:dyDescent="0.25">
      <c r="G1271" s="97"/>
      <c r="H1271" s="98"/>
      <c r="I1271" s="98"/>
      <c r="J1271" s="99"/>
      <c r="K1271" s="97"/>
      <c r="L1271" s="97"/>
      <c r="P1271" s="97"/>
      <c r="Q1271" s="97"/>
      <c r="R1271" s="93"/>
    </row>
    <row r="1272" spans="7:18" x14ac:dyDescent="0.25">
      <c r="G1272" s="97"/>
      <c r="H1272" s="98"/>
      <c r="I1272" s="98"/>
      <c r="J1272" s="99"/>
      <c r="K1272" s="97"/>
      <c r="L1272" s="97"/>
      <c r="P1272" s="97"/>
      <c r="Q1272" s="97"/>
      <c r="R1272" s="93"/>
    </row>
    <row r="1273" spans="7:18" x14ac:dyDescent="0.25">
      <c r="G1273" s="97"/>
      <c r="H1273" s="98"/>
      <c r="I1273" s="98"/>
      <c r="J1273" s="99"/>
      <c r="K1273" s="97"/>
      <c r="L1273" s="97"/>
      <c r="P1273" s="97"/>
      <c r="Q1273" s="97"/>
      <c r="R1273" s="93"/>
    </row>
    <row r="1274" spans="7:18" x14ac:dyDescent="0.25">
      <c r="G1274" s="97"/>
      <c r="H1274" s="98"/>
      <c r="I1274" s="98"/>
      <c r="J1274" s="99"/>
      <c r="K1274" s="97"/>
      <c r="L1274" s="97"/>
      <c r="P1274" s="97"/>
      <c r="Q1274" s="97"/>
      <c r="R1274" s="93"/>
    </row>
    <row r="1275" spans="7:18" x14ac:dyDescent="0.25">
      <c r="G1275" s="97"/>
      <c r="H1275" s="98"/>
      <c r="I1275" s="98"/>
      <c r="J1275" s="99"/>
      <c r="K1275" s="97"/>
      <c r="L1275" s="97"/>
      <c r="P1275" s="97"/>
      <c r="Q1275" s="97"/>
      <c r="R1275" s="93"/>
    </row>
    <row r="1276" spans="7:18" x14ac:dyDescent="0.25">
      <c r="G1276" s="97"/>
      <c r="H1276" s="98"/>
      <c r="I1276" s="98"/>
      <c r="J1276" s="99"/>
      <c r="K1276" s="97"/>
      <c r="L1276" s="97"/>
      <c r="P1276" s="97"/>
      <c r="Q1276" s="97"/>
      <c r="R1276" s="93"/>
    </row>
    <row r="1277" spans="7:18" x14ac:dyDescent="0.25">
      <c r="G1277" s="97"/>
      <c r="H1277" s="98"/>
      <c r="I1277" s="98"/>
      <c r="J1277" s="99"/>
      <c r="K1277" s="97"/>
      <c r="L1277" s="97"/>
      <c r="P1277" s="97"/>
      <c r="Q1277" s="97"/>
      <c r="R1277" s="93"/>
    </row>
    <row r="1278" spans="7:18" x14ac:dyDescent="0.25">
      <c r="G1278" s="97"/>
      <c r="H1278" s="98"/>
      <c r="I1278" s="98"/>
      <c r="J1278" s="99"/>
      <c r="K1278" s="97"/>
      <c r="L1278" s="97"/>
      <c r="P1278" s="97"/>
      <c r="Q1278" s="97"/>
      <c r="R1278" s="93"/>
    </row>
    <row r="1279" spans="7:18" x14ac:dyDescent="0.25">
      <c r="G1279" s="97"/>
      <c r="H1279" s="98"/>
      <c r="I1279" s="98"/>
      <c r="J1279" s="99"/>
      <c r="K1279" s="97"/>
      <c r="L1279" s="97"/>
      <c r="P1279" s="97"/>
      <c r="Q1279" s="97"/>
      <c r="R1279" s="93"/>
    </row>
    <row r="1280" spans="7:18" x14ac:dyDescent="0.25">
      <c r="G1280" s="97"/>
      <c r="H1280" s="98"/>
      <c r="I1280" s="98"/>
      <c r="J1280" s="99"/>
      <c r="K1280" s="97"/>
      <c r="L1280" s="97"/>
      <c r="P1280" s="97"/>
      <c r="Q1280" s="97"/>
      <c r="R1280" s="93"/>
    </row>
    <row r="1281" spans="7:18" x14ac:dyDescent="0.25">
      <c r="G1281" s="97"/>
      <c r="H1281" s="98"/>
      <c r="I1281" s="98"/>
      <c r="J1281" s="99"/>
      <c r="K1281" s="97"/>
      <c r="L1281" s="97"/>
      <c r="P1281" s="97"/>
      <c r="Q1281" s="97"/>
      <c r="R1281" s="93"/>
    </row>
    <row r="1282" spans="7:18" x14ac:dyDescent="0.25">
      <c r="G1282" s="97"/>
      <c r="H1282" s="98"/>
      <c r="I1282" s="98"/>
      <c r="J1282" s="99"/>
      <c r="K1282" s="97"/>
      <c r="L1282" s="97"/>
      <c r="P1282" s="97"/>
      <c r="Q1282" s="97"/>
      <c r="R1282" s="93"/>
    </row>
    <row r="1283" spans="7:18" x14ac:dyDescent="0.25">
      <c r="G1283" s="97"/>
      <c r="H1283" s="98"/>
      <c r="I1283" s="98"/>
      <c r="J1283" s="99"/>
      <c r="K1283" s="97"/>
      <c r="L1283" s="97"/>
      <c r="P1283" s="97"/>
      <c r="Q1283" s="97"/>
      <c r="R1283" s="93"/>
    </row>
    <row r="1284" spans="7:18" x14ac:dyDescent="0.25">
      <c r="G1284" s="97"/>
      <c r="H1284" s="98"/>
      <c r="I1284" s="98"/>
      <c r="J1284" s="99"/>
      <c r="K1284" s="97"/>
      <c r="L1284" s="97"/>
      <c r="P1284" s="97"/>
      <c r="Q1284" s="97"/>
      <c r="R1284" s="93"/>
    </row>
    <row r="1285" spans="7:18" x14ac:dyDescent="0.25">
      <c r="G1285" s="97"/>
      <c r="H1285" s="98"/>
      <c r="I1285" s="98"/>
      <c r="J1285" s="99"/>
      <c r="K1285" s="97"/>
      <c r="L1285" s="97"/>
      <c r="P1285" s="97"/>
      <c r="Q1285" s="97"/>
      <c r="R1285" s="93"/>
    </row>
    <row r="1286" spans="7:18" x14ac:dyDescent="0.25">
      <c r="G1286" s="97"/>
      <c r="H1286" s="98"/>
      <c r="I1286" s="98"/>
      <c r="J1286" s="99"/>
      <c r="K1286" s="97"/>
      <c r="L1286" s="97"/>
      <c r="P1286" s="97"/>
      <c r="Q1286" s="97"/>
      <c r="R1286" s="93"/>
    </row>
    <row r="1287" spans="7:18" x14ac:dyDescent="0.25">
      <c r="G1287" s="97"/>
      <c r="H1287" s="98"/>
      <c r="I1287" s="98"/>
      <c r="J1287" s="99"/>
      <c r="K1287" s="97"/>
      <c r="L1287" s="97"/>
      <c r="P1287" s="97"/>
      <c r="Q1287" s="97"/>
      <c r="R1287" s="93"/>
    </row>
    <row r="1288" spans="7:18" x14ac:dyDescent="0.25">
      <c r="G1288" s="97"/>
      <c r="H1288" s="98"/>
      <c r="I1288" s="98"/>
      <c r="J1288" s="99"/>
      <c r="K1288" s="97"/>
      <c r="L1288" s="97"/>
      <c r="P1288" s="97"/>
      <c r="Q1288" s="97"/>
      <c r="R1288" s="93"/>
    </row>
    <row r="1289" spans="7:18" x14ac:dyDescent="0.25">
      <c r="G1289" s="97"/>
      <c r="H1289" s="98"/>
      <c r="I1289" s="98"/>
      <c r="J1289" s="99"/>
      <c r="K1289" s="97"/>
      <c r="L1289" s="97"/>
      <c r="P1289" s="97"/>
      <c r="Q1289" s="97"/>
      <c r="R1289" s="93"/>
    </row>
    <row r="1290" spans="7:18" x14ac:dyDescent="0.25">
      <c r="G1290" s="97"/>
      <c r="H1290" s="98"/>
      <c r="I1290" s="98"/>
      <c r="J1290" s="99"/>
      <c r="K1290" s="97"/>
      <c r="L1290" s="97"/>
      <c r="P1290" s="97"/>
      <c r="Q1290" s="97"/>
      <c r="R1290" s="93"/>
    </row>
    <row r="1291" spans="7:18" x14ac:dyDescent="0.25">
      <c r="G1291" s="97"/>
      <c r="H1291" s="98"/>
      <c r="I1291" s="98"/>
      <c r="J1291" s="99"/>
      <c r="K1291" s="97"/>
      <c r="L1291" s="97"/>
      <c r="P1291" s="97"/>
      <c r="Q1291" s="97"/>
      <c r="R1291" s="93"/>
    </row>
    <row r="1292" spans="7:18" x14ac:dyDescent="0.25">
      <c r="G1292" s="97"/>
      <c r="H1292" s="98"/>
      <c r="I1292" s="98"/>
      <c r="J1292" s="99"/>
      <c r="K1292" s="97"/>
      <c r="L1292" s="97"/>
      <c r="P1292" s="97"/>
      <c r="Q1292" s="97"/>
      <c r="R1292" s="93"/>
    </row>
    <row r="1293" spans="7:18" x14ac:dyDescent="0.25">
      <c r="G1293" s="97"/>
      <c r="H1293" s="98"/>
      <c r="I1293" s="98"/>
      <c r="J1293" s="99"/>
      <c r="K1293" s="97"/>
      <c r="L1293" s="97"/>
      <c r="P1293" s="97"/>
      <c r="Q1293" s="97"/>
      <c r="R1293" s="93"/>
    </row>
    <row r="1294" spans="7:18" x14ac:dyDescent="0.25">
      <c r="G1294" s="97"/>
      <c r="H1294" s="98"/>
      <c r="I1294" s="98"/>
      <c r="J1294" s="99"/>
      <c r="K1294" s="97"/>
      <c r="L1294" s="97"/>
      <c r="P1294" s="97"/>
      <c r="Q1294" s="97"/>
      <c r="R1294" s="93"/>
    </row>
    <row r="1295" spans="7:18" x14ac:dyDescent="0.25">
      <c r="G1295" s="97"/>
      <c r="H1295" s="98"/>
      <c r="I1295" s="98"/>
      <c r="J1295" s="99"/>
      <c r="K1295" s="97"/>
      <c r="L1295" s="97"/>
      <c r="P1295" s="97"/>
      <c r="Q1295" s="97"/>
      <c r="R1295" s="93"/>
    </row>
    <row r="1296" spans="7:18" x14ac:dyDescent="0.25">
      <c r="G1296" s="97"/>
      <c r="H1296" s="98"/>
      <c r="I1296" s="98"/>
      <c r="J1296" s="99"/>
      <c r="K1296" s="97"/>
      <c r="L1296" s="97"/>
      <c r="P1296" s="97"/>
      <c r="Q1296" s="97"/>
      <c r="R1296" s="93"/>
    </row>
    <row r="1297" spans="7:18" x14ac:dyDescent="0.25">
      <c r="G1297" s="97"/>
      <c r="H1297" s="98"/>
      <c r="I1297" s="98"/>
      <c r="J1297" s="99"/>
      <c r="K1297" s="97"/>
      <c r="L1297" s="97"/>
      <c r="P1297" s="97"/>
      <c r="Q1297" s="97"/>
      <c r="R1297" s="93"/>
    </row>
    <row r="1298" spans="7:18" x14ac:dyDescent="0.25">
      <c r="G1298" s="97"/>
      <c r="H1298" s="98"/>
      <c r="I1298" s="98"/>
      <c r="J1298" s="99"/>
      <c r="K1298" s="97"/>
      <c r="L1298" s="97"/>
      <c r="P1298" s="97"/>
      <c r="Q1298" s="97"/>
      <c r="R1298" s="93"/>
    </row>
    <row r="1299" spans="7:18" x14ac:dyDescent="0.25">
      <c r="G1299" s="97"/>
      <c r="H1299" s="98"/>
      <c r="I1299" s="98"/>
      <c r="J1299" s="99"/>
      <c r="K1299" s="97"/>
      <c r="L1299" s="97"/>
      <c r="P1299" s="97"/>
      <c r="Q1299" s="97"/>
      <c r="R1299" s="93"/>
    </row>
    <row r="1300" spans="7:18" x14ac:dyDescent="0.25">
      <c r="G1300" s="97"/>
      <c r="H1300" s="98"/>
      <c r="I1300" s="98"/>
      <c r="J1300" s="99"/>
      <c r="K1300" s="97"/>
      <c r="L1300" s="97"/>
      <c r="P1300" s="97"/>
      <c r="Q1300" s="97"/>
      <c r="R1300" s="93"/>
    </row>
    <row r="1301" spans="7:18" x14ac:dyDescent="0.25">
      <c r="G1301" s="97"/>
      <c r="H1301" s="98"/>
      <c r="I1301" s="98"/>
      <c r="J1301" s="99"/>
      <c r="K1301" s="97"/>
      <c r="L1301" s="97"/>
      <c r="P1301" s="97"/>
      <c r="Q1301" s="97"/>
      <c r="R1301" s="93"/>
    </row>
    <row r="1302" spans="7:18" x14ac:dyDescent="0.25">
      <c r="G1302" s="97"/>
      <c r="H1302" s="98"/>
      <c r="I1302" s="98"/>
      <c r="J1302" s="99"/>
      <c r="K1302" s="97"/>
      <c r="L1302" s="97"/>
      <c r="P1302" s="97"/>
      <c r="Q1302" s="97"/>
      <c r="R1302" s="93"/>
    </row>
    <row r="1303" spans="7:18" x14ac:dyDescent="0.25">
      <c r="G1303" s="97"/>
      <c r="H1303" s="98"/>
      <c r="I1303" s="98"/>
      <c r="J1303" s="99"/>
      <c r="K1303" s="97"/>
      <c r="L1303" s="97"/>
      <c r="P1303" s="97"/>
      <c r="Q1303" s="97"/>
      <c r="R1303" s="93"/>
    </row>
    <row r="1304" spans="7:18" x14ac:dyDescent="0.25">
      <c r="G1304" s="97"/>
      <c r="H1304" s="98"/>
      <c r="I1304" s="98"/>
      <c r="J1304" s="99"/>
      <c r="K1304" s="97"/>
      <c r="L1304" s="97"/>
      <c r="P1304" s="97"/>
      <c r="Q1304" s="97"/>
      <c r="R1304" s="93"/>
    </row>
    <row r="1305" spans="7:18" x14ac:dyDescent="0.25">
      <c r="G1305" s="97"/>
      <c r="H1305" s="98"/>
      <c r="I1305" s="98"/>
      <c r="J1305" s="99"/>
      <c r="K1305" s="97"/>
      <c r="L1305" s="97"/>
      <c r="P1305" s="97"/>
      <c r="Q1305" s="97"/>
      <c r="R1305" s="93"/>
    </row>
    <row r="1306" spans="7:18" x14ac:dyDescent="0.25">
      <c r="G1306" s="97"/>
      <c r="H1306" s="98"/>
      <c r="I1306" s="98"/>
      <c r="J1306" s="99"/>
      <c r="K1306" s="97"/>
      <c r="L1306" s="97"/>
      <c r="P1306" s="97"/>
      <c r="Q1306" s="97"/>
      <c r="R1306" s="93"/>
    </row>
    <row r="1307" spans="7:18" x14ac:dyDescent="0.25">
      <c r="G1307" s="97"/>
      <c r="H1307" s="98"/>
      <c r="I1307" s="98"/>
      <c r="J1307" s="99"/>
      <c r="K1307" s="97"/>
      <c r="L1307" s="97"/>
      <c r="P1307" s="97"/>
      <c r="Q1307" s="97"/>
      <c r="R1307" s="93"/>
    </row>
    <row r="1308" spans="7:18" x14ac:dyDescent="0.25">
      <c r="G1308" s="97"/>
      <c r="H1308" s="98"/>
      <c r="I1308" s="98"/>
      <c r="J1308" s="99"/>
      <c r="K1308" s="97"/>
      <c r="L1308" s="97"/>
      <c r="P1308" s="97"/>
      <c r="Q1308" s="97"/>
      <c r="R1308" s="93"/>
    </row>
    <row r="1309" spans="7:18" x14ac:dyDescent="0.25">
      <c r="G1309" s="97"/>
      <c r="H1309" s="98"/>
      <c r="I1309" s="98"/>
      <c r="J1309" s="99"/>
      <c r="K1309" s="97"/>
      <c r="L1309" s="97"/>
      <c r="P1309" s="97"/>
      <c r="Q1309" s="97"/>
      <c r="R1309" s="93"/>
    </row>
    <row r="1310" spans="7:18" x14ac:dyDescent="0.25">
      <c r="G1310" s="97"/>
      <c r="H1310" s="98"/>
      <c r="I1310" s="98"/>
      <c r="J1310" s="99"/>
      <c r="K1310" s="97"/>
      <c r="L1310" s="97"/>
      <c r="P1310" s="97"/>
      <c r="Q1310" s="97"/>
      <c r="R1310" s="93"/>
    </row>
    <row r="1311" spans="7:18" x14ac:dyDescent="0.25">
      <c r="G1311" s="97"/>
      <c r="H1311" s="98"/>
      <c r="I1311" s="98"/>
      <c r="J1311" s="99"/>
      <c r="K1311" s="97"/>
      <c r="L1311" s="97"/>
      <c r="P1311" s="97"/>
      <c r="Q1311" s="97"/>
      <c r="R1311" s="93"/>
    </row>
    <row r="1312" spans="7:18" x14ac:dyDescent="0.25">
      <c r="G1312" s="97"/>
      <c r="H1312" s="98"/>
      <c r="I1312" s="98"/>
      <c r="J1312" s="99"/>
      <c r="K1312" s="97"/>
      <c r="L1312" s="97"/>
      <c r="P1312" s="97"/>
      <c r="Q1312" s="97"/>
      <c r="R1312" s="93"/>
    </row>
    <row r="1313" spans="7:18" x14ac:dyDescent="0.25">
      <c r="G1313" s="97"/>
      <c r="H1313" s="98"/>
      <c r="I1313" s="98"/>
      <c r="J1313" s="99"/>
      <c r="K1313" s="97"/>
      <c r="L1313" s="97"/>
      <c r="P1313" s="97"/>
      <c r="Q1313" s="97"/>
      <c r="R1313" s="93"/>
    </row>
    <row r="1314" spans="7:18" x14ac:dyDescent="0.25">
      <c r="G1314" s="97"/>
      <c r="H1314" s="98"/>
      <c r="I1314" s="98"/>
      <c r="J1314" s="99"/>
      <c r="K1314" s="97"/>
      <c r="L1314" s="97"/>
      <c r="P1314" s="97"/>
      <c r="Q1314" s="97"/>
      <c r="R1314" s="93"/>
    </row>
    <row r="1315" spans="7:18" x14ac:dyDescent="0.25">
      <c r="G1315" s="97"/>
      <c r="H1315" s="98"/>
      <c r="I1315" s="98"/>
      <c r="J1315" s="99"/>
      <c r="K1315" s="97"/>
      <c r="L1315" s="97"/>
      <c r="P1315" s="97"/>
      <c r="Q1315" s="97"/>
      <c r="R1315" s="93"/>
    </row>
    <row r="1316" spans="7:18" x14ac:dyDescent="0.25">
      <c r="G1316" s="97"/>
      <c r="H1316" s="98"/>
      <c r="I1316" s="98"/>
      <c r="J1316" s="99"/>
      <c r="K1316" s="97"/>
      <c r="L1316" s="97"/>
      <c r="P1316" s="97"/>
      <c r="Q1316" s="97"/>
      <c r="R1316" s="93"/>
    </row>
    <row r="1317" spans="7:18" x14ac:dyDescent="0.25">
      <c r="G1317" s="97"/>
      <c r="H1317" s="98"/>
      <c r="I1317" s="98"/>
      <c r="J1317" s="99"/>
      <c r="K1317" s="97"/>
      <c r="L1317" s="97"/>
      <c r="P1317" s="97"/>
      <c r="Q1317" s="97"/>
      <c r="R1317" s="93"/>
    </row>
    <row r="1318" spans="7:18" x14ac:dyDescent="0.25">
      <c r="G1318" s="97"/>
      <c r="H1318" s="98"/>
      <c r="I1318" s="98"/>
      <c r="J1318" s="99"/>
      <c r="K1318" s="97"/>
      <c r="L1318" s="97"/>
      <c r="P1318" s="97"/>
      <c r="Q1318" s="97"/>
      <c r="R1318" s="93"/>
    </row>
    <row r="1319" spans="7:18" x14ac:dyDescent="0.25">
      <c r="G1319" s="97"/>
      <c r="H1319" s="98"/>
      <c r="I1319" s="98"/>
      <c r="J1319" s="99"/>
      <c r="K1319" s="97"/>
      <c r="L1319" s="97"/>
      <c r="P1319" s="97"/>
      <c r="Q1319" s="97"/>
      <c r="R1319" s="93"/>
    </row>
    <row r="1320" spans="7:18" x14ac:dyDescent="0.25">
      <c r="G1320" s="97"/>
      <c r="H1320" s="98"/>
      <c r="I1320" s="98"/>
      <c r="J1320" s="99"/>
      <c r="K1320" s="97"/>
      <c r="L1320" s="97"/>
      <c r="P1320" s="97"/>
      <c r="Q1320" s="97"/>
      <c r="R1320" s="93"/>
    </row>
    <row r="1321" spans="7:18" x14ac:dyDescent="0.25">
      <c r="G1321" s="97"/>
      <c r="H1321" s="98"/>
      <c r="I1321" s="98"/>
      <c r="J1321" s="99"/>
      <c r="K1321" s="97"/>
      <c r="L1321" s="97"/>
      <c r="P1321" s="97"/>
      <c r="Q1321" s="97"/>
      <c r="R1321" s="93"/>
    </row>
    <row r="1322" spans="7:18" x14ac:dyDescent="0.25">
      <c r="G1322" s="97"/>
      <c r="H1322" s="98"/>
      <c r="I1322" s="98"/>
      <c r="J1322" s="99"/>
      <c r="K1322" s="97"/>
      <c r="L1322" s="97"/>
      <c r="P1322" s="97"/>
      <c r="Q1322" s="97"/>
      <c r="R1322" s="93"/>
    </row>
    <row r="1323" spans="7:18" x14ac:dyDescent="0.25">
      <c r="G1323" s="97"/>
      <c r="H1323" s="98"/>
      <c r="I1323" s="98"/>
      <c r="J1323" s="99"/>
      <c r="K1323" s="97"/>
      <c r="L1323" s="97"/>
      <c r="P1323" s="97"/>
      <c r="Q1323" s="97"/>
      <c r="R1323" s="93"/>
    </row>
    <row r="1324" spans="7:18" x14ac:dyDescent="0.25">
      <c r="G1324" s="97"/>
      <c r="H1324" s="98"/>
      <c r="I1324" s="98"/>
      <c r="J1324" s="99"/>
      <c r="K1324" s="97"/>
      <c r="L1324" s="97"/>
      <c r="P1324" s="97"/>
      <c r="Q1324" s="97"/>
      <c r="R1324" s="93"/>
    </row>
    <row r="1325" spans="7:18" x14ac:dyDescent="0.25">
      <c r="G1325" s="97"/>
      <c r="H1325" s="98"/>
      <c r="I1325" s="98"/>
      <c r="J1325" s="99"/>
      <c r="K1325" s="97"/>
      <c r="L1325" s="97"/>
      <c r="P1325" s="97"/>
      <c r="Q1325" s="97"/>
      <c r="R1325" s="93"/>
    </row>
    <row r="1326" spans="7:18" x14ac:dyDescent="0.25">
      <c r="G1326" s="97"/>
      <c r="H1326" s="98"/>
      <c r="I1326" s="98"/>
      <c r="J1326" s="99"/>
      <c r="K1326" s="97"/>
      <c r="L1326" s="97"/>
      <c r="P1326" s="97"/>
      <c r="Q1326" s="97"/>
      <c r="R1326" s="93"/>
    </row>
    <row r="1327" spans="7:18" x14ac:dyDescent="0.25">
      <c r="G1327" s="97"/>
      <c r="H1327" s="98"/>
      <c r="I1327" s="98"/>
      <c r="J1327" s="99"/>
      <c r="K1327" s="97"/>
      <c r="L1327" s="97"/>
      <c r="P1327" s="97"/>
      <c r="Q1327" s="97"/>
      <c r="R1327" s="93"/>
    </row>
    <row r="1328" spans="7:18" x14ac:dyDescent="0.25">
      <c r="G1328" s="97"/>
      <c r="H1328" s="98"/>
      <c r="I1328" s="98"/>
      <c r="J1328" s="99"/>
      <c r="K1328" s="97"/>
      <c r="L1328" s="97"/>
      <c r="P1328" s="97"/>
      <c r="Q1328" s="97"/>
      <c r="R1328" s="93"/>
    </row>
    <row r="1329" spans="7:18" x14ac:dyDescent="0.25">
      <c r="G1329" s="97"/>
      <c r="H1329" s="98"/>
      <c r="I1329" s="98"/>
      <c r="J1329" s="99"/>
      <c r="K1329" s="97"/>
      <c r="L1329" s="97"/>
      <c r="P1329" s="97"/>
      <c r="Q1329" s="97"/>
      <c r="R1329" s="93"/>
    </row>
    <row r="1330" spans="7:18" x14ac:dyDescent="0.25">
      <c r="G1330" s="97"/>
      <c r="H1330" s="98"/>
      <c r="I1330" s="98"/>
      <c r="J1330" s="99"/>
      <c r="K1330" s="97"/>
      <c r="L1330" s="97"/>
      <c r="P1330" s="97"/>
      <c r="Q1330" s="97"/>
      <c r="R1330" s="93"/>
    </row>
    <row r="1331" spans="7:18" x14ac:dyDescent="0.25">
      <c r="G1331" s="97"/>
      <c r="H1331" s="98"/>
      <c r="I1331" s="98"/>
      <c r="J1331" s="99"/>
      <c r="K1331" s="97"/>
      <c r="L1331" s="97"/>
      <c r="P1331" s="97"/>
      <c r="Q1331" s="97"/>
      <c r="R1331" s="93"/>
    </row>
    <row r="1332" spans="7:18" x14ac:dyDescent="0.25">
      <c r="G1332" s="97"/>
      <c r="H1332" s="98"/>
      <c r="I1332" s="98"/>
      <c r="J1332" s="99"/>
      <c r="K1332" s="97"/>
      <c r="L1332" s="97"/>
      <c r="P1332" s="97"/>
      <c r="Q1332" s="97"/>
      <c r="R1332" s="93"/>
    </row>
    <row r="1333" spans="7:18" x14ac:dyDescent="0.25">
      <c r="G1333" s="97"/>
      <c r="H1333" s="98"/>
      <c r="I1333" s="98"/>
      <c r="J1333" s="99"/>
      <c r="K1333" s="97"/>
      <c r="L1333" s="97"/>
      <c r="P1333" s="97"/>
      <c r="Q1333" s="97"/>
      <c r="R1333" s="93"/>
    </row>
    <row r="1334" spans="7:18" x14ac:dyDescent="0.25">
      <c r="G1334" s="97"/>
      <c r="H1334" s="98"/>
      <c r="I1334" s="98"/>
      <c r="J1334" s="99"/>
      <c r="K1334" s="97"/>
      <c r="L1334" s="97"/>
      <c r="P1334" s="97"/>
      <c r="Q1334" s="97"/>
      <c r="R1334" s="93"/>
    </row>
    <row r="1335" spans="7:18" x14ac:dyDescent="0.25">
      <c r="G1335" s="97"/>
      <c r="H1335" s="98"/>
      <c r="I1335" s="98"/>
      <c r="J1335" s="99"/>
      <c r="K1335" s="97"/>
      <c r="L1335" s="97"/>
      <c r="P1335" s="97"/>
      <c r="Q1335" s="97"/>
      <c r="R1335" s="93"/>
    </row>
    <row r="1336" spans="7:18" x14ac:dyDescent="0.25">
      <c r="G1336" s="97"/>
      <c r="H1336" s="98"/>
      <c r="I1336" s="98"/>
      <c r="J1336" s="99"/>
      <c r="K1336" s="97"/>
      <c r="L1336" s="97"/>
      <c r="P1336" s="97"/>
      <c r="Q1336" s="97"/>
      <c r="R1336" s="93"/>
    </row>
    <row r="1337" spans="7:18" x14ac:dyDescent="0.25">
      <c r="G1337" s="97"/>
      <c r="H1337" s="98"/>
      <c r="I1337" s="98"/>
      <c r="J1337" s="99"/>
      <c r="K1337" s="97"/>
      <c r="L1337" s="97"/>
      <c r="P1337" s="97"/>
      <c r="Q1337" s="97"/>
      <c r="R1337" s="93"/>
    </row>
    <row r="1338" spans="7:18" x14ac:dyDescent="0.25">
      <c r="G1338" s="97"/>
      <c r="H1338" s="98"/>
      <c r="I1338" s="98"/>
      <c r="J1338" s="99"/>
      <c r="K1338" s="97"/>
      <c r="L1338" s="97"/>
      <c r="P1338" s="97"/>
      <c r="Q1338" s="97"/>
      <c r="R1338" s="93"/>
    </row>
    <row r="1339" spans="7:18" x14ac:dyDescent="0.25">
      <c r="G1339" s="97"/>
      <c r="H1339" s="98"/>
      <c r="I1339" s="98"/>
      <c r="J1339" s="99"/>
      <c r="K1339" s="97"/>
      <c r="L1339" s="97"/>
      <c r="P1339" s="97"/>
      <c r="Q1339" s="97"/>
      <c r="R1339" s="93"/>
    </row>
    <row r="1340" spans="7:18" x14ac:dyDescent="0.25">
      <c r="G1340" s="97"/>
      <c r="H1340" s="98"/>
      <c r="I1340" s="98"/>
      <c r="J1340" s="99"/>
      <c r="K1340" s="97"/>
      <c r="L1340" s="97"/>
      <c r="P1340" s="97"/>
      <c r="Q1340" s="97"/>
      <c r="R1340" s="93"/>
    </row>
    <row r="1341" spans="7:18" x14ac:dyDescent="0.25">
      <c r="G1341" s="97"/>
      <c r="H1341" s="98"/>
      <c r="I1341" s="98"/>
      <c r="J1341" s="99"/>
      <c r="K1341" s="97"/>
      <c r="L1341" s="97"/>
      <c r="P1341" s="97"/>
      <c r="Q1341" s="97"/>
      <c r="R1341" s="93"/>
    </row>
    <row r="1342" spans="7:18" x14ac:dyDescent="0.25">
      <c r="G1342" s="97"/>
      <c r="H1342" s="98"/>
      <c r="I1342" s="98"/>
      <c r="J1342" s="99"/>
      <c r="K1342" s="97"/>
      <c r="L1342" s="97"/>
      <c r="P1342" s="97"/>
      <c r="Q1342" s="97"/>
      <c r="R1342" s="93"/>
    </row>
    <row r="1343" spans="7:18" x14ac:dyDescent="0.25">
      <c r="G1343" s="97"/>
      <c r="H1343" s="98"/>
      <c r="I1343" s="98"/>
      <c r="J1343" s="99"/>
      <c r="K1343" s="97"/>
      <c r="L1343" s="97"/>
      <c r="P1343" s="97"/>
      <c r="Q1343" s="97"/>
      <c r="R1343" s="93"/>
    </row>
    <row r="1344" spans="7:18" x14ac:dyDescent="0.25">
      <c r="G1344" s="97"/>
      <c r="H1344" s="98"/>
      <c r="I1344" s="98"/>
      <c r="J1344" s="99"/>
      <c r="K1344" s="97"/>
      <c r="L1344" s="97"/>
      <c r="P1344" s="97"/>
      <c r="Q1344" s="97"/>
      <c r="R1344" s="93"/>
    </row>
    <row r="1345" spans="7:18" x14ac:dyDescent="0.25">
      <c r="G1345" s="97"/>
      <c r="H1345" s="98"/>
      <c r="I1345" s="98"/>
      <c r="J1345" s="99"/>
      <c r="K1345" s="97"/>
      <c r="L1345" s="97"/>
      <c r="P1345" s="97"/>
      <c r="Q1345" s="97"/>
      <c r="R1345" s="93"/>
    </row>
    <row r="1346" spans="7:18" x14ac:dyDescent="0.25">
      <c r="G1346" s="97"/>
      <c r="H1346" s="98"/>
      <c r="I1346" s="98"/>
      <c r="J1346" s="99"/>
      <c r="K1346" s="97"/>
      <c r="L1346" s="97"/>
      <c r="P1346" s="97"/>
      <c r="Q1346" s="97"/>
      <c r="R1346" s="93"/>
    </row>
    <row r="1347" spans="7:18" x14ac:dyDescent="0.25">
      <c r="G1347" s="97"/>
      <c r="H1347" s="98"/>
      <c r="I1347" s="98"/>
      <c r="J1347" s="99"/>
      <c r="K1347" s="97"/>
      <c r="L1347" s="97"/>
      <c r="P1347" s="97"/>
      <c r="Q1347" s="97"/>
      <c r="R1347" s="93"/>
    </row>
    <row r="1348" spans="7:18" x14ac:dyDescent="0.25">
      <c r="G1348" s="97"/>
      <c r="H1348" s="98"/>
      <c r="I1348" s="98"/>
      <c r="J1348" s="99"/>
      <c r="K1348" s="97"/>
      <c r="L1348" s="97"/>
      <c r="P1348" s="97"/>
      <c r="Q1348" s="97"/>
      <c r="R1348" s="93"/>
    </row>
    <row r="1349" spans="7:18" x14ac:dyDescent="0.25">
      <c r="G1349" s="97"/>
      <c r="H1349" s="98"/>
      <c r="I1349" s="98"/>
      <c r="J1349" s="99"/>
      <c r="K1349" s="97"/>
      <c r="L1349" s="97"/>
      <c r="P1349" s="97"/>
      <c r="Q1349" s="97"/>
      <c r="R1349" s="93"/>
    </row>
    <row r="1350" spans="7:18" x14ac:dyDescent="0.25">
      <c r="G1350" s="97"/>
      <c r="H1350" s="98"/>
      <c r="I1350" s="98"/>
      <c r="J1350" s="99"/>
      <c r="K1350" s="97"/>
      <c r="L1350" s="97"/>
      <c r="P1350" s="97"/>
      <c r="Q1350" s="97"/>
      <c r="R1350" s="93"/>
    </row>
    <row r="1351" spans="7:18" x14ac:dyDescent="0.25">
      <c r="G1351" s="97"/>
      <c r="H1351" s="98"/>
      <c r="I1351" s="98"/>
      <c r="J1351" s="99"/>
      <c r="K1351" s="97"/>
      <c r="L1351" s="97"/>
      <c r="P1351" s="97"/>
      <c r="Q1351" s="97"/>
      <c r="R1351" s="93"/>
    </row>
    <row r="1352" spans="7:18" x14ac:dyDescent="0.25">
      <c r="G1352" s="97"/>
      <c r="H1352" s="98"/>
      <c r="I1352" s="98"/>
      <c r="J1352" s="99"/>
      <c r="K1352" s="97"/>
      <c r="L1352" s="97"/>
      <c r="P1352" s="97"/>
      <c r="Q1352" s="97"/>
      <c r="R1352" s="93"/>
    </row>
    <row r="1353" spans="7:18" x14ac:dyDescent="0.25">
      <c r="G1353" s="97"/>
      <c r="H1353" s="98"/>
      <c r="I1353" s="98"/>
      <c r="J1353" s="99"/>
      <c r="K1353" s="97"/>
      <c r="L1353" s="97"/>
      <c r="P1353" s="97"/>
      <c r="Q1353" s="97"/>
      <c r="R1353" s="93"/>
    </row>
    <row r="1354" spans="7:18" x14ac:dyDescent="0.25">
      <c r="G1354" s="97"/>
      <c r="H1354" s="98"/>
      <c r="I1354" s="98"/>
      <c r="J1354" s="99"/>
      <c r="K1354" s="97"/>
      <c r="L1354" s="97"/>
      <c r="P1354" s="97"/>
      <c r="Q1354" s="97"/>
      <c r="R1354" s="93"/>
    </row>
    <row r="1355" spans="7:18" x14ac:dyDescent="0.25">
      <c r="G1355" s="97"/>
      <c r="H1355" s="98"/>
      <c r="I1355" s="98"/>
      <c r="J1355" s="99"/>
      <c r="K1355" s="97"/>
      <c r="L1355" s="97"/>
      <c r="P1355" s="97"/>
      <c r="Q1355" s="97"/>
      <c r="R1355" s="93"/>
    </row>
    <row r="1356" spans="7:18" x14ac:dyDescent="0.25">
      <c r="G1356" s="97"/>
      <c r="H1356" s="98"/>
      <c r="I1356" s="98"/>
      <c r="J1356" s="99"/>
      <c r="K1356" s="97"/>
      <c r="L1356" s="97"/>
      <c r="P1356" s="97"/>
      <c r="Q1356" s="97"/>
      <c r="R1356" s="93"/>
    </row>
    <row r="1357" spans="7:18" x14ac:dyDescent="0.25">
      <c r="G1357" s="97"/>
      <c r="H1357" s="98"/>
      <c r="I1357" s="98"/>
      <c r="J1357" s="99"/>
      <c r="K1357" s="97"/>
      <c r="L1357" s="97"/>
      <c r="P1357" s="97"/>
      <c r="Q1357" s="97"/>
      <c r="R1357" s="93"/>
    </row>
    <row r="1358" spans="7:18" x14ac:dyDescent="0.25">
      <c r="G1358" s="97"/>
      <c r="H1358" s="98"/>
      <c r="I1358" s="98"/>
      <c r="J1358" s="99"/>
      <c r="K1358" s="97"/>
      <c r="L1358" s="97"/>
      <c r="P1358" s="97"/>
      <c r="Q1358" s="97"/>
      <c r="R1358" s="93"/>
    </row>
    <row r="1359" spans="7:18" x14ac:dyDescent="0.25">
      <c r="G1359" s="97"/>
      <c r="H1359" s="98"/>
      <c r="I1359" s="98"/>
      <c r="J1359" s="99"/>
      <c r="K1359" s="97"/>
      <c r="L1359" s="97"/>
      <c r="P1359" s="97"/>
      <c r="Q1359" s="97"/>
      <c r="R1359" s="93"/>
    </row>
    <row r="1360" spans="7:18" x14ac:dyDescent="0.25">
      <c r="G1360" s="97"/>
      <c r="H1360" s="98"/>
      <c r="I1360" s="98"/>
      <c r="J1360" s="99"/>
      <c r="K1360" s="97"/>
      <c r="L1360" s="97"/>
      <c r="P1360" s="97"/>
      <c r="Q1360" s="97"/>
      <c r="R1360" s="93"/>
    </row>
    <row r="1361" spans="7:18" x14ac:dyDescent="0.25">
      <c r="G1361" s="97"/>
      <c r="H1361" s="98"/>
      <c r="I1361" s="98"/>
      <c r="J1361" s="99"/>
      <c r="K1361" s="97"/>
      <c r="L1361" s="97"/>
      <c r="P1361" s="97"/>
      <c r="Q1361" s="97"/>
      <c r="R1361" s="93"/>
    </row>
    <row r="1362" spans="7:18" x14ac:dyDescent="0.25">
      <c r="G1362" s="97"/>
      <c r="H1362" s="98"/>
      <c r="I1362" s="98"/>
      <c r="J1362" s="99"/>
      <c r="K1362" s="97"/>
      <c r="L1362" s="97"/>
      <c r="P1362" s="97"/>
      <c r="Q1362" s="97"/>
      <c r="R1362" s="93"/>
    </row>
    <row r="1363" spans="7:18" x14ac:dyDescent="0.25">
      <c r="G1363" s="97"/>
      <c r="H1363" s="98"/>
      <c r="I1363" s="98"/>
      <c r="J1363" s="99"/>
      <c r="K1363" s="97"/>
      <c r="L1363" s="97"/>
      <c r="P1363" s="97"/>
      <c r="Q1363" s="97"/>
      <c r="R1363" s="93"/>
    </row>
    <row r="1364" spans="7:18" x14ac:dyDescent="0.25">
      <c r="G1364" s="97"/>
      <c r="H1364" s="98"/>
      <c r="I1364" s="98"/>
      <c r="J1364" s="99"/>
      <c r="K1364" s="97"/>
      <c r="L1364" s="97"/>
      <c r="P1364" s="97"/>
      <c r="Q1364" s="97"/>
      <c r="R1364" s="93"/>
    </row>
    <row r="1365" spans="7:18" x14ac:dyDescent="0.25">
      <c r="G1365" s="97"/>
      <c r="H1365" s="98"/>
      <c r="I1365" s="98"/>
      <c r="J1365" s="99"/>
      <c r="K1365" s="97"/>
      <c r="L1365" s="97"/>
      <c r="P1365" s="97"/>
      <c r="Q1365" s="97"/>
      <c r="R1365" s="93"/>
    </row>
    <row r="1366" spans="7:18" x14ac:dyDescent="0.25">
      <c r="G1366" s="97"/>
      <c r="H1366" s="98"/>
      <c r="I1366" s="98"/>
      <c r="J1366" s="99"/>
      <c r="K1366" s="97"/>
      <c r="L1366" s="97"/>
      <c r="P1366" s="97"/>
      <c r="Q1366" s="97"/>
      <c r="R1366" s="93"/>
    </row>
    <row r="1367" spans="7:18" x14ac:dyDescent="0.25">
      <c r="G1367" s="97"/>
      <c r="H1367" s="98"/>
      <c r="I1367" s="98"/>
      <c r="J1367" s="99"/>
      <c r="K1367" s="97"/>
      <c r="L1367" s="97"/>
      <c r="P1367" s="97"/>
      <c r="Q1367" s="97"/>
      <c r="R1367" s="93"/>
    </row>
    <row r="1368" spans="7:18" x14ac:dyDescent="0.25">
      <c r="G1368" s="97"/>
      <c r="H1368" s="98"/>
      <c r="I1368" s="98"/>
      <c r="J1368" s="99"/>
      <c r="K1368" s="97"/>
      <c r="L1368" s="97"/>
      <c r="P1368" s="97"/>
      <c r="Q1368" s="97"/>
      <c r="R1368" s="93"/>
    </row>
    <row r="1369" spans="7:18" x14ac:dyDescent="0.25">
      <c r="G1369" s="97"/>
      <c r="H1369" s="98"/>
      <c r="I1369" s="98"/>
      <c r="J1369" s="99"/>
      <c r="K1369" s="97"/>
      <c r="L1369" s="97"/>
      <c r="P1369" s="97"/>
      <c r="Q1369" s="97"/>
      <c r="R1369" s="93"/>
    </row>
    <row r="1370" spans="7:18" x14ac:dyDescent="0.25">
      <c r="G1370" s="97"/>
      <c r="H1370" s="98"/>
      <c r="I1370" s="98"/>
      <c r="J1370" s="99"/>
      <c r="K1370" s="97"/>
      <c r="L1370" s="97"/>
      <c r="P1370" s="97"/>
      <c r="Q1370" s="97"/>
      <c r="R1370" s="93"/>
    </row>
    <row r="1371" spans="7:18" x14ac:dyDescent="0.25">
      <c r="G1371" s="97"/>
      <c r="H1371" s="98"/>
      <c r="I1371" s="98"/>
      <c r="J1371" s="99"/>
      <c r="K1371" s="97"/>
      <c r="L1371" s="97"/>
      <c r="P1371" s="97"/>
      <c r="Q1371" s="97"/>
      <c r="R1371" s="93"/>
    </row>
    <row r="1372" spans="7:18" x14ac:dyDescent="0.25">
      <c r="G1372" s="97"/>
      <c r="H1372" s="98"/>
      <c r="I1372" s="98"/>
      <c r="J1372" s="99"/>
      <c r="K1372" s="97"/>
      <c r="L1372" s="97"/>
      <c r="P1372" s="97"/>
      <c r="Q1372" s="97"/>
      <c r="R1372" s="93"/>
    </row>
    <row r="1373" spans="7:18" x14ac:dyDescent="0.25">
      <c r="G1373" s="97"/>
      <c r="H1373" s="98"/>
      <c r="I1373" s="98"/>
      <c r="J1373" s="99"/>
      <c r="K1373" s="97"/>
      <c r="L1373" s="97"/>
      <c r="P1373" s="97"/>
      <c r="Q1373" s="97"/>
      <c r="R1373" s="93"/>
    </row>
    <row r="1374" spans="7:18" x14ac:dyDescent="0.25">
      <c r="G1374" s="97"/>
      <c r="H1374" s="98"/>
      <c r="I1374" s="98"/>
      <c r="J1374" s="99"/>
      <c r="K1374" s="97"/>
      <c r="L1374" s="97"/>
      <c r="P1374" s="97"/>
      <c r="Q1374" s="97"/>
      <c r="R1374" s="93"/>
    </row>
    <row r="1375" spans="7:18" x14ac:dyDescent="0.25">
      <c r="G1375" s="97"/>
      <c r="H1375" s="98"/>
      <c r="I1375" s="98"/>
      <c r="J1375" s="99"/>
      <c r="K1375" s="97"/>
      <c r="L1375" s="97"/>
      <c r="P1375" s="97"/>
      <c r="Q1375" s="97"/>
      <c r="R1375" s="93"/>
    </row>
    <row r="1376" spans="7:18" x14ac:dyDescent="0.25">
      <c r="G1376" s="97"/>
      <c r="H1376" s="98"/>
      <c r="I1376" s="98"/>
      <c r="J1376" s="99"/>
      <c r="K1376" s="97"/>
      <c r="L1376" s="97"/>
      <c r="P1376" s="97"/>
      <c r="Q1376" s="97"/>
      <c r="R1376" s="93"/>
    </row>
    <row r="1377" spans="7:18" x14ac:dyDescent="0.25">
      <c r="G1377" s="97"/>
      <c r="H1377" s="98"/>
      <c r="I1377" s="98"/>
      <c r="J1377" s="99"/>
      <c r="K1377" s="97"/>
      <c r="L1377" s="97"/>
      <c r="P1377" s="97"/>
      <c r="Q1377" s="97"/>
      <c r="R1377" s="93"/>
    </row>
    <row r="1378" spans="7:18" x14ac:dyDescent="0.25">
      <c r="G1378" s="97"/>
      <c r="H1378" s="98"/>
      <c r="I1378" s="98"/>
      <c r="J1378" s="99"/>
      <c r="K1378" s="97"/>
      <c r="L1378" s="97"/>
      <c r="P1378" s="97"/>
      <c r="Q1378" s="97"/>
      <c r="R1378" s="93"/>
    </row>
    <row r="1379" spans="7:18" x14ac:dyDescent="0.25">
      <c r="G1379" s="97"/>
      <c r="H1379" s="98"/>
      <c r="I1379" s="98"/>
      <c r="J1379" s="99"/>
      <c r="K1379" s="97"/>
      <c r="L1379" s="97"/>
      <c r="P1379" s="97"/>
      <c r="Q1379" s="97"/>
      <c r="R1379" s="93"/>
    </row>
    <row r="1380" spans="7:18" x14ac:dyDescent="0.25">
      <c r="G1380" s="97"/>
      <c r="H1380" s="98"/>
      <c r="I1380" s="98"/>
      <c r="J1380" s="99"/>
      <c r="K1380" s="97"/>
      <c r="L1380" s="97"/>
      <c r="P1380" s="97"/>
      <c r="Q1380" s="97"/>
      <c r="R1380" s="93"/>
    </row>
    <row r="1381" spans="7:18" x14ac:dyDescent="0.25">
      <c r="G1381" s="97"/>
      <c r="H1381" s="98"/>
      <c r="I1381" s="98"/>
      <c r="J1381" s="99"/>
      <c r="K1381" s="97"/>
      <c r="L1381" s="97"/>
      <c r="P1381" s="97"/>
      <c r="Q1381" s="97"/>
      <c r="R1381" s="93"/>
    </row>
    <row r="1382" spans="7:18" x14ac:dyDescent="0.25">
      <c r="G1382" s="97"/>
      <c r="H1382" s="98"/>
      <c r="I1382" s="98"/>
      <c r="J1382" s="99"/>
      <c r="K1382" s="97"/>
      <c r="L1382" s="97"/>
      <c r="P1382" s="97"/>
      <c r="Q1382" s="97"/>
      <c r="R1382" s="93"/>
    </row>
    <row r="1383" spans="7:18" x14ac:dyDescent="0.25">
      <c r="G1383" s="97"/>
      <c r="H1383" s="98"/>
      <c r="I1383" s="98"/>
      <c r="J1383" s="99"/>
      <c r="K1383" s="97"/>
      <c r="L1383" s="97"/>
      <c r="P1383" s="97"/>
      <c r="Q1383" s="97"/>
      <c r="R1383" s="93"/>
    </row>
    <row r="1384" spans="7:18" x14ac:dyDescent="0.25">
      <c r="G1384" s="97"/>
      <c r="H1384" s="98"/>
      <c r="I1384" s="98"/>
      <c r="J1384" s="99"/>
      <c r="K1384" s="97"/>
      <c r="L1384" s="97"/>
      <c r="P1384" s="97"/>
      <c r="Q1384" s="97"/>
      <c r="R1384" s="93"/>
    </row>
    <row r="1385" spans="7:18" x14ac:dyDescent="0.25">
      <c r="G1385" s="97"/>
      <c r="H1385" s="98"/>
      <c r="I1385" s="98"/>
      <c r="J1385" s="99"/>
      <c r="K1385" s="97"/>
      <c r="L1385" s="97"/>
      <c r="P1385" s="97"/>
      <c r="Q1385" s="97"/>
      <c r="R1385" s="93"/>
    </row>
    <row r="1386" spans="7:18" x14ac:dyDescent="0.25">
      <c r="G1386" s="97"/>
      <c r="H1386" s="98"/>
      <c r="I1386" s="98"/>
      <c r="J1386" s="99"/>
      <c r="K1386" s="97"/>
      <c r="L1386" s="97"/>
      <c r="P1386" s="97"/>
      <c r="Q1386" s="97"/>
      <c r="R1386" s="93"/>
    </row>
    <row r="1387" spans="7:18" x14ac:dyDescent="0.25">
      <c r="G1387" s="97"/>
      <c r="H1387" s="98"/>
      <c r="I1387" s="98"/>
      <c r="J1387" s="99"/>
      <c r="K1387" s="97"/>
      <c r="L1387" s="97"/>
      <c r="P1387" s="97"/>
      <c r="Q1387" s="97"/>
      <c r="R1387" s="93"/>
    </row>
    <row r="1388" spans="7:18" x14ac:dyDescent="0.25">
      <c r="G1388" s="97"/>
      <c r="H1388" s="98"/>
      <c r="I1388" s="98"/>
      <c r="J1388" s="99"/>
      <c r="K1388" s="97"/>
      <c r="L1388" s="97"/>
      <c r="P1388" s="97"/>
      <c r="Q1388" s="97"/>
      <c r="R1388" s="93"/>
    </row>
    <row r="1389" spans="7:18" x14ac:dyDescent="0.25">
      <c r="G1389" s="97"/>
      <c r="H1389" s="98"/>
      <c r="I1389" s="98"/>
      <c r="J1389" s="99"/>
      <c r="K1389" s="97"/>
      <c r="L1389" s="97"/>
      <c r="P1389" s="97"/>
      <c r="Q1389" s="97"/>
      <c r="R1389" s="93"/>
    </row>
    <row r="1390" spans="7:18" x14ac:dyDescent="0.25">
      <c r="G1390" s="97"/>
      <c r="H1390" s="98"/>
      <c r="I1390" s="98"/>
      <c r="J1390" s="99"/>
      <c r="K1390" s="97"/>
      <c r="L1390" s="97"/>
      <c r="P1390" s="97"/>
      <c r="Q1390" s="97"/>
      <c r="R1390" s="93"/>
    </row>
    <row r="1391" spans="7:18" x14ac:dyDescent="0.25">
      <c r="G1391" s="97"/>
      <c r="H1391" s="98"/>
      <c r="I1391" s="98"/>
      <c r="J1391" s="99"/>
      <c r="K1391" s="97"/>
      <c r="L1391" s="97"/>
      <c r="P1391" s="97"/>
      <c r="Q1391" s="97"/>
      <c r="R1391" s="93"/>
    </row>
    <row r="1392" spans="7:18" x14ac:dyDescent="0.25">
      <c r="G1392" s="97"/>
      <c r="H1392" s="98"/>
      <c r="I1392" s="98"/>
      <c r="J1392" s="99"/>
      <c r="K1392" s="97"/>
      <c r="L1392" s="97"/>
      <c r="P1392" s="97"/>
      <c r="Q1392" s="97"/>
      <c r="R1392" s="93"/>
    </row>
    <row r="1393" spans="7:18" x14ac:dyDescent="0.25">
      <c r="G1393" s="97"/>
      <c r="H1393" s="98"/>
      <c r="I1393" s="98"/>
      <c r="J1393" s="99"/>
      <c r="K1393" s="97"/>
      <c r="L1393" s="97"/>
      <c r="P1393" s="97"/>
      <c r="Q1393" s="97"/>
      <c r="R1393" s="93"/>
    </row>
    <row r="1394" spans="7:18" x14ac:dyDescent="0.25">
      <c r="G1394" s="97"/>
      <c r="H1394" s="98"/>
      <c r="I1394" s="98"/>
      <c r="J1394" s="99"/>
      <c r="K1394" s="97"/>
      <c r="L1394" s="97"/>
      <c r="P1394" s="97"/>
      <c r="Q1394" s="97"/>
      <c r="R1394" s="93"/>
    </row>
    <row r="1395" spans="7:18" x14ac:dyDescent="0.25">
      <c r="G1395" s="97"/>
      <c r="H1395" s="98"/>
      <c r="I1395" s="98"/>
      <c r="J1395" s="99"/>
      <c r="K1395" s="97"/>
      <c r="L1395" s="97"/>
      <c r="P1395" s="97"/>
      <c r="Q1395" s="97"/>
      <c r="R1395" s="93"/>
    </row>
    <row r="1396" spans="7:18" x14ac:dyDescent="0.25">
      <c r="G1396" s="97"/>
      <c r="H1396" s="98"/>
      <c r="I1396" s="98"/>
      <c r="J1396" s="99"/>
      <c r="K1396" s="97"/>
      <c r="L1396" s="97"/>
      <c r="P1396" s="97"/>
      <c r="Q1396" s="97"/>
      <c r="R1396" s="93"/>
    </row>
    <row r="1397" spans="7:18" x14ac:dyDescent="0.25">
      <c r="G1397" s="97"/>
      <c r="H1397" s="98"/>
      <c r="I1397" s="98"/>
      <c r="J1397" s="99"/>
      <c r="K1397" s="97"/>
      <c r="L1397" s="97"/>
      <c r="P1397" s="97"/>
      <c r="Q1397" s="97"/>
      <c r="R1397" s="93"/>
    </row>
    <row r="1398" spans="7:18" x14ac:dyDescent="0.25">
      <c r="G1398" s="97"/>
      <c r="H1398" s="98"/>
      <c r="I1398" s="98"/>
      <c r="J1398" s="99"/>
      <c r="K1398" s="97"/>
      <c r="L1398" s="97"/>
      <c r="P1398" s="97"/>
      <c r="Q1398" s="97"/>
      <c r="R1398" s="93"/>
    </row>
    <row r="1399" spans="7:18" x14ac:dyDescent="0.25">
      <c r="G1399" s="97"/>
      <c r="H1399" s="98"/>
      <c r="I1399" s="98"/>
      <c r="J1399" s="99"/>
      <c r="K1399" s="97"/>
      <c r="L1399" s="97"/>
      <c r="P1399" s="97"/>
      <c r="Q1399" s="97"/>
      <c r="R1399" s="93"/>
    </row>
    <row r="1400" spans="7:18" x14ac:dyDescent="0.25">
      <c r="G1400" s="97"/>
      <c r="H1400" s="98"/>
      <c r="I1400" s="98"/>
      <c r="J1400" s="99"/>
      <c r="K1400" s="97"/>
      <c r="L1400" s="97"/>
      <c r="P1400" s="97"/>
      <c r="Q1400" s="97"/>
      <c r="R1400" s="93"/>
    </row>
    <row r="1401" spans="7:18" x14ac:dyDescent="0.25">
      <c r="G1401" s="97"/>
      <c r="H1401" s="98"/>
      <c r="I1401" s="98"/>
      <c r="J1401" s="99"/>
      <c r="K1401" s="97"/>
      <c r="L1401" s="97"/>
      <c r="P1401" s="97"/>
      <c r="Q1401" s="97"/>
      <c r="R1401" s="93"/>
    </row>
    <row r="1402" spans="7:18" x14ac:dyDescent="0.25">
      <c r="G1402" s="97"/>
      <c r="H1402" s="98"/>
      <c r="I1402" s="98"/>
      <c r="J1402" s="99"/>
      <c r="K1402" s="97"/>
      <c r="L1402" s="97"/>
      <c r="P1402" s="97"/>
      <c r="Q1402" s="97"/>
      <c r="R1402" s="93"/>
    </row>
    <row r="1403" spans="7:18" x14ac:dyDescent="0.25">
      <c r="G1403" s="97"/>
      <c r="H1403" s="98"/>
      <c r="I1403" s="98"/>
      <c r="J1403" s="99"/>
      <c r="K1403" s="97"/>
      <c r="L1403" s="97"/>
      <c r="P1403" s="97"/>
      <c r="Q1403" s="97"/>
      <c r="R1403" s="93"/>
    </row>
    <row r="1404" spans="7:18" x14ac:dyDescent="0.25">
      <c r="G1404" s="97"/>
      <c r="H1404" s="98"/>
      <c r="I1404" s="98"/>
      <c r="J1404" s="99"/>
      <c r="K1404" s="97"/>
      <c r="L1404" s="97"/>
      <c r="P1404" s="97"/>
      <c r="Q1404" s="97"/>
      <c r="R1404" s="93"/>
    </row>
    <row r="1405" spans="7:18" x14ac:dyDescent="0.25">
      <c r="G1405" s="97"/>
      <c r="H1405" s="98"/>
      <c r="I1405" s="98"/>
      <c r="J1405" s="99"/>
      <c r="K1405" s="97"/>
      <c r="L1405" s="97"/>
      <c r="P1405" s="97"/>
      <c r="Q1405" s="97"/>
      <c r="R1405" s="93"/>
    </row>
    <row r="1406" spans="7:18" x14ac:dyDescent="0.25">
      <c r="G1406" s="97"/>
      <c r="H1406" s="98"/>
      <c r="I1406" s="98"/>
      <c r="J1406" s="99"/>
      <c r="K1406" s="97"/>
      <c r="L1406" s="97"/>
      <c r="P1406" s="97"/>
      <c r="Q1406" s="97"/>
      <c r="R1406" s="93"/>
    </row>
    <row r="1407" spans="7:18" x14ac:dyDescent="0.25">
      <c r="G1407" s="97"/>
      <c r="H1407" s="98"/>
      <c r="I1407" s="98"/>
      <c r="J1407" s="99"/>
      <c r="K1407" s="97"/>
      <c r="L1407" s="97"/>
      <c r="P1407" s="97"/>
      <c r="Q1407" s="97"/>
      <c r="R1407" s="93"/>
    </row>
    <row r="1408" spans="7:18" x14ac:dyDescent="0.25">
      <c r="G1408" s="97"/>
      <c r="H1408" s="98"/>
      <c r="I1408" s="98"/>
      <c r="J1408" s="99"/>
      <c r="K1408" s="97"/>
      <c r="L1408" s="97"/>
      <c r="P1408" s="97"/>
      <c r="Q1408" s="97"/>
      <c r="R1408" s="93"/>
    </row>
    <row r="1409" spans="7:18" x14ac:dyDescent="0.25">
      <c r="G1409" s="97"/>
      <c r="H1409" s="98"/>
      <c r="I1409" s="98"/>
      <c r="J1409" s="99"/>
      <c r="K1409" s="97"/>
      <c r="L1409" s="97"/>
      <c r="P1409" s="97"/>
      <c r="Q1409" s="97"/>
      <c r="R1409" s="93"/>
    </row>
    <row r="1410" spans="7:18" x14ac:dyDescent="0.25">
      <c r="G1410" s="97"/>
      <c r="H1410" s="98"/>
      <c r="I1410" s="98"/>
      <c r="J1410" s="99"/>
      <c r="K1410" s="97"/>
      <c r="L1410" s="97"/>
      <c r="P1410" s="97"/>
      <c r="Q1410" s="97"/>
      <c r="R1410" s="93"/>
    </row>
    <row r="1411" spans="7:18" x14ac:dyDescent="0.25">
      <c r="G1411" s="97"/>
      <c r="H1411" s="98"/>
      <c r="I1411" s="98"/>
      <c r="J1411" s="99"/>
      <c r="K1411" s="97"/>
      <c r="L1411" s="97"/>
      <c r="P1411" s="97"/>
      <c r="Q1411" s="97"/>
      <c r="R1411" s="93"/>
    </row>
    <row r="1412" spans="7:18" x14ac:dyDescent="0.25">
      <c r="G1412" s="97"/>
      <c r="H1412" s="98"/>
      <c r="I1412" s="98"/>
      <c r="J1412" s="99"/>
      <c r="K1412" s="97"/>
      <c r="L1412" s="97"/>
      <c r="P1412" s="97"/>
      <c r="Q1412" s="97"/>
      <c r="R1412" s="93"/>
    </row>
    <row r="1413" spans="7:18" x14ac:dyDescent="0.25">
      <c r="G1413" s="97"/>
      <c r="H1413" s="98"/>
      <c r="I1413" s="98"/>
      <c r="J1413" s="99"/>
      <c r="K1413" s="97"/>
      <c r="L1413" s="97"/>
      <c r="P1413" s="97"/>
      <c r="Q1413" s="97"/>
      <c r="R1413" s="93"/>
    </row>
    <row r="1414" spans="7:18" x14ac:dyDescent="0.25">
      <c r="G1414" s="97"/>
      <c r="H1414" s="98"/>
      <c r="I1414" s="98"/>
      <c r="J1414" s="99"/>
      <c r="K1414" s="97"/>
      <c r="L1414" s="97"/>
      <c r="P1414" s="97"/>
      <c r="Q1414" s="97"/>
      <c r="R1414" s="93"/>
    </row>
    <row r="1415" spans="7:18" x14ac:dyDescent="0.25">
      <c r="G1415" s="97"/>
      <c r="H1415" s="98"/>
      <c r="I1415" s="98"/>
      <c r="J1415" s="99"/>
      <c r="K1415" s="97"/>
      <c r="L1415" s="97"/>
      <c r="P1415" s="97"/>
      <c r="Q1415" s="97"/>
      <c r="R1415" s="93"/>
    </row>
    <row r="1416" spans="7:18" x14ac:dyDescent="0.25">
      <c r="G1416" s="97"/>
      <c r="H1416" s="98"/>
      <c r="I1416" s="98"/>
      <c r="J1416" s="99"/>
      <c r="K1416" s="97"/>
      <c r="L1416" s="97"/>
      <c r="P1416" s="97"/>
      <c r="Q1416" s="97"/>
      <c r="R1416" s="93"/>
    </row>
    <row r="1417" spans="7:18" x14ac:dyDescent="0.25">
      <c r="G1417" s="97"/>
      <c r="H1417" s="98"/>
      <c r="I1417" s="98"/>
      <c r="J1417" s="99"/>
      <c r="K1417" s="97"/>
      <c r="L1417" s="97"/>
      <c r="P1417" s="97"/>
      <c r="Q1417" s="97"/>
      <c r="R1417" s="93"/>
    </row>
    <row r="1418" spans="7:18" x14ac:dyDescent="0.25">
      <c r="G1418" s="97"/>
      <c r="H1418" s="98"/>
      <c r="I1418" s="98"/>
      <c r="J1418" s="99"/>
      <c r="K1418" s="97"/>
      <c r="L1418" s="97"/>
      <c r="P1418" s="97"/>
      <c r="Q1418" s="97"/>
      <c r="R1418" s="93"/>
    </row>
    <row r="1419" spans="7:18" x14ac:dyDescent="0.25">
      <c r="G1419" s="97"/>
      <c r="H1419" s="98"/>
      <c r="I1419" s="98"/>
      <c r="J1419" s="99"/>
      <c r="K1419" s="97"/>
      <c r="L1419" s="97"/>
      <c r="P1419" s="97"/>
      <c r="Q1419" s="97"/>
      <c r="R1419" s="93"/>
    </row>
    <row r="1420" spans="7:18" x14ac:dyDescent="0.25">
      <c r="G1420" s="97"/>
      <c r="H1420" s="98"/>
      <c r="I1420" s="98"/>
      <c r="J1420" s="99"/>
      <c r="K1420" s="97"/>
      <c r="L1420" s="97"/>
      <c r="P1420" s="97"/>
      <c r="Q1420" s="97"/>
      <c r="R1420" s="93"/>
    </row>
    <row r="1421" spans="7:18" x14ac:dyDescent="0.25">
      <c r="G1421" s="97"/>
      <c r="H1421" s="98"/>
      <c r="I1421" s="98"/>
      <c r="J1421" s="99"/>
      <c r="K1421" s="97"/>
      <c r="L1421" s="97"/>
      <c r="P1421" s="97"/>
      <c r="Q1421" s="97"/>
      <c r="R1421" s="93"/>
    </row>
    <row r="1422" spans="7:18" x14ac:dyDescent="0.25">
      <c r="G1422" s="97"/>
      <c r="H1422" s="98"/>
      <c r="I1422" s="98"/>
      <c r="J1422" s="99"/>
      <c r="K1422" s="97"/>
      <c r="L1422" s="97"/>
      <c r="P1422" s="97"/>
      <c r="Q1422" s="97"/>
      <c r="R1422" s="93"/>
    </row>
    <row r="1423" spans="7:18" x14ac:dyDescent="0.25">
      <c r="G1423" s="97"/>
      <c r="H1423" s="98"/>
      <c r="I1423" s="98"/>
      <c r="J1423" s="99"/>
      <c r="K1423" s="97"/>
      <c r="L1423" s="97"/>
      <c r="P1423" s="97"/>
      <c r="Q1423" s="97"/>
      <c r="R1423" s="93"/>
    </row>
    <row r="1424" spans="7:18" x14ac:dyDescent="0.25">
      <c r="G1424" s="97"/>
      <c r="H1424" s="98"/>
      <c r="I1424" s="98"/>
      <c r="J1424" s="99"/>
      <c r="K1424" s="97"/>
      <c r="L1424" s="97"/>
      <c r="P1424" s="97"/>
      <c r="Q1424" s="97"/>
      <c r="R1424" s="93"/>
    </row>
    <row r="1425" spans="7:18" x14ac:dyDescent="0.25">
      <c r="G1425" s="97"/>
      <c r="H1425" s="98"/>
      <c r="I1425" s="98"/>
      <c r="J1425" s="99"/>
      <c r="K1425" s="97"/>
      <c r="L1425" s="97"/>
      <c r="P1425" s="97"/>
      <c r="Q1425" s="97"/>
      <c r="R1425" s="93"/>
    </row>
    <row r="1426" spans="7:18" x14ac:dyDescent="0.25">
      <c r="G1426" s="97"/>
      <c r="H1426" s="98"/>
      <c r="I1426" s="98"/>
      <c r="J1426" s="99"/>
      <c r="K1426" s="97"/>
      <c r="L1426" s="97"/>
      <c r="P1426" s="97"/>
      <c r="Q1426" s="97"/>
      <c r="R1426" s="93"/>
    </row>
    <row r="1427" spans="7:18" x14ac:dyDescent="0.25">
      <c r="G1427" s="97"/>
      <c r="H1427" s="98"/>
      <c r="I1427" s="98"/>
      <c r="J1427" s="99"/>
      <c r="K1427" s="97"/>
      <c r="L1427" s="97"/>
      <c r="P1427" s="97"/>
      <c r="Q1427" s="97"/>
      <c r="R1427" s="93"/>
    </row>
    <row r="1428" spans="7:18" x14ac:dyDescent="0.25">
      <c r="G1428" s="97"/>
      <c r="H1428" s="98"/>
      <c r="I1428" s="98"/>
      <c r="J1428" s="99"/>
      <c r="K1428" s="97"/>
      <c r="L1428" s="97"/>
      <c r="P1428" s="97"/>
      <c r="Q1428" s="97"/>
      <c r="R1428" s="93"/>
    </row>
    <row r="1429" spans="7:18" x14ac:dyDescent="0.25">
      <c r="G1429" s="97"/>
      <c r="H1429" s="98"/>
      <c r="I1429" s="98"/>
      <c r="J1429" s="99"/>
      <c r="K1429" s="97"/>
      <c r="L1429" s="97"/>
      <c r="P1429" s="97"/>
      <c r="Q1429" s="97"/>
      <c r="R1429" s="93"/>
    </row>
    <row r="1430" spans="7:18" x14ac:dyDescent="0.25">
      <c r="G1430" s="97"/>
      <c r="H1430" s="98"/>
      <c r="I1430" s="98"/>
      <c r="J1430" s="99"/>
      <c r="K1430" s="97"/>
      <c r="L1430" s="97"/>
      <c r="P1430" s="97"/>
      <c r="Q1430" s="97"/>
      <c r="R1430" s="93"/>
    </row>
    <row r="1431" spans="7:18" x14ac:dyDescent="0.25">
      <c r="G1431" s="97"/>
      <c r="H1431" s="98"/>
      <c r="I1431" s="98"/>
      <c r="J1431" s="99"/>
      <c r="K1431" s="97"/>
      <c r="L1431" s="97"/>
      <c r="P1431" s="97"/>
      <c r="Q1431" s="97"/>
      <c r="R1431" s="93"/>
    </row>
    <row r="1432" spans="7:18" x14ac:dyDescent="0.25">
      <c r="G1432" s="97"/>
      <c r="H1432" s="98"/>
      <c r="I1432" s="98"/>
      <c r="J1432" s="99"/>
      <c r="K1432" s="97"/>
      <c r="L1432" s="97"/>
      <c r="P1432" s="97"/>
      <c r="Q1432" s="97"/>
      <c r="R1432" s="93"/>
    </row>
    <row r="1433" spans="7:18" x14ac:dyDescent="0.25">
      <c r="G1433" s="97"/>
      <c r="H1433" s="98"/>
      <c r="I1433" s="98"/>
      <c r="J1433" s="99"/>
      <c r="K1433" s="97"/>
      <c r="L1433" s="97"/>
      <c r="P1433" s="97"/>
      <c r="Q1433" s="97"/>
      <c r="R1433" s="93"/>
    </row>
    <row r="1434" spans="7:18" x14ac:dyDescent="0.25">
      <c r="G1434" s="97"/>
      <c r="H1434" s="98"/>
      <c r="I1434" s="98"/>
      <c r="J1434" s="99"/>
      <c r="K1434" s="97"/>
      <c r="L1434" s="97"/>
      <c r="P1434" s="97"/>
      <c r="Q1434" s="97"/>
      <c r="R1434" s="93"/>
    </row>
    <row r="1435" spans="7:18" x14ac:dyDescent="0.25">
      <c r="G1435" s="97"/>
      <c r="H1435" s="98"/>
      <c r="I1435" s="98"/>
      <c r="J1435" s="99"/>
      <c r="K1435" s="97"/>
      <c r="L1435" s="97"/>
      <c r="P1435" s="97"/>
      <c r="Q1435" s="97"/>
      <c r="R1435" s="93"/>
    </row>
    <row r="1436" spans="7:18" x14ac:dyDescent="0.25">
      <c r="G1436" s="97"/>
      <c r="H1436" s="98"/>
      <c r="I1436" s="98"/>
      <c r="J1436" s="99"/>
      <c r="K1436" s="97"/>
      <c r="L1436" s="97"/>
      <c r="P1436" s="97"/>
      <c r="Q1436" s="97"/>
      <c r="R1436" s="93"/>
    </row>
    <row r="1437" spans="7:18" x14ac:dyDescent="0.25">
      <c r="G1437" s="97"/>
      <c r="H1437" s="98"/>
      <c r="I1437" s="98"/>
      <c r="J1437" s="99"/>
      <c r="K1437" s="97"/>
      <c r="L1437" s="97"/>
      <c r="P1437" s="97"/>
      <c r="Q1437" s="97"/>
      <c r="R1437" s="93"/>
    </row>
    <row r="1438" spans="7:18" x14ac:dyDescent="0.25">
      <c r="G1438" s="97"/>
      <c r="H1438" s="98"/>
      <c r="I1438" s="98"/>
      <c r="J1438" s="99"/>
      <c r="K1438" s="97"/>
      <c r="L1438" s="97"/>
      <c r="P1438" s="97"/>
      <c r="Q1438" s="97"/>
      <c r="R1438" s="93"/>
    </row>
    <row r="1439" spans="7:18" x14ac:dyDescent="0.25">
      <c r="G1439" s="97"/>
      <c r="H1439" s="98"/>
      <c r="I1439" s="98"/>
      <c r="J1439" s="99"/>
      <c r="K1439" s="97"/>
      <c r="L1439" s="97"/>
      <c r="P1439" s="97"/>
      <c r="Q1439" s="97"/>
      <c r="R1439" s="93"/>
    </row>
    <row r="1440" spans="7:18" x14ac:dyDescent="0.25">
      <c r="G1440" s="97"/>
      <c r="H1440" s="98"/>
      <c r="I1440" s="98"/>
      <c r="J1440" s="99"/>
      <c r="K1440" s="97"/>
      <c r="L1440" s="97"/>
      <c r="P1440" s="97"/>
      <c r="Q1440" s="97"/>
      <c r="R1440" s="93"/>
    </row>
    <row r="1441" spans="7:18" x14ac:dyDescent="0.25">
      <c r="G1441" s="97"/>
      <c r="H1441" s="98"/>
      <c r="I1441" s="98"/>
      <c r="J1441" s="99"/>
      <c r="K1441" s="97"/>
      <c r="L1441" s="97"/>
      <c r="P1441" s="97"/>
      <c r="Q1441" s="97"/>
      <c r="R1441" s="93"/>
    </row>
    <row r="1442" spans="7:18" x14ac:dyDescent="0.25">
      <c r="G1442" s="97"/>
      <c r="H1442" s="98"/>
      <c r="I1442" s="98"/>
      <c r="J1442" s="99"/>
      <c r="K1442" s="97"/>
      <c r="L1442" s="97"/>
      <c r="P1442" s="97"/>
      <c r="Q1442" s="97"/>
      <c r="R1442" s="93"/>
    </row>
    <row r="1443" spans="7:18" x14ac:dyDescent="0.25">
      <c r="G1443" s="97"/>
      <c r="H1443" s="98"/>
      <c r="I1443" s="98"/>
      <c r="J1443" s="99"/>
      <c r="K1443" s="97"/>
      <c r="L1443" s="97"/>
      <c r="P1443" s="97"/>
      <c r="Q1443" s="97"/>
      <c r="R1443" s="93"/>
    </row>
    <row r="1444" spans="7:18" x14ac:dyDescent="0.25">
      <c r="G1444" s="97"/>
      <c r="H1444" s="98"/>
      <c r="I1444" s="98"/>
      <c r="J1444" s="99"/>
      <c r="K1444" s="97"/>
      <c r="L1444" s="97"/>
      <c r="P1444" s="97"/>
      <c r="Q1444" s="97"/>
      <c r="R1444" s="93"/>
    </row>
    <row r="1445" spans="7:18" x14ac:dyDescent="0.25">
      <c r="G1445" s="97"/>
      <c r="H1445" s="98"/>
      <c r="I1445" s="98"/>
      <c r="J1445" s="99"/>
      <c r="K1445" s="97"/>
      <c r="L1445" s="97"/>
      <c r="P1445" s="97"/>
      <c r="Q1445" s="97"/>
      <c r="R1445" s="93"/>
    </row>
    <row r="1446" spans="7:18" x14ac:dyDescent="0.25">
      <c r="G1446" s="97"/>
      <c r="H1446" s="98"/>
      <c r="I1446" s="98"/>
      <c r="J1446" s="99"/>
      <c r="K1446" s="97"/>
      <c r="L1446" s="97"/>
      <c r="P1446" s="97"/>
      <c r="Q1446" s="97"/>
      <c r="R1446" s="93"/>
    </row>
    <row r="1447" spans="7:18" x14ac:dyDescent="0.25">
      <c r="G1447" s="97"/>
      <c r="H1447" s="98"/>
      <c r="I1447" s="98"/>
      <c r="J1447" s="99"/>
      <c r="K1447" s="97"/>
      <c r="L1447" s="97"/>
      <c r="P1447" s="97"/>
      <c r="Q1447" s="97"/>
      <c r="R1447" s="93"/>
    </row>
    <row r="1448" spans="7:18" x14ac:dyDescent="0.25">
      <c r="G1448" s="97"/>
      <c r="H1448" s="98"/>
      <c r="I1448" s="98"/>
      <c r="J1448" s="99"/>
      <c r="K1448" s="97"/>
      <c r="L1448" s="97"/>
      <c r="P1448" s="97"/>
      <c r="Q1448" s="97"/>
      <c r="R1448" s="93"/>
    </row>
    <row r="1449" spans="7:18" x14ac:dyDescent="0.25">
      <c r="G1449" s="97"/>
      <c r="H1449" s="98"/>
      <c r="I1449" s="98"/>
      <c r="J1449" s="99"/>
      <c r="K1449" s="97"/>
      <c r="L1449" s="97"/>
      <c r="P1449" s="97"/>
      <c r="Q1449" s="97"/>
      <c r="R1449" s="93"/>
    </row>
    <row r="1450" spans="7:18" x14ac:dyDescent="0.25">
      <c r="G1450" s="97"/>
      <c r="H1450" s="98"/>
      <c r="I1450" s="98"/>
      <c r="J1450" s="99"/>
      <c r="K1450" s="97"/>
      <c r="L1450" s="97"/>
      <c r="P1450" s="97"/>
      <c r="Q1450" s="97"/>
      <c r="R1450" s="93"/>
    </row>
    <row r="1451" spans="7:18" x14ac:dyDescent="0.25">
      <c r="G1451" s="97"/>
      <c r="H1451" s="98"/>
      <c r="I1451" s="98"/>
      <c r="J1451" s="99"/>
      <c r="K1451" s="97"/>
      <c r="L1451" s="97"/>
      <c r="P1451" s="97"/>
      <c r="Q1451" s="97"/>
      <c r="R1451" s="93"/>
    </row>
    <row r="1452" spans="7:18" x14ac:dyDescent="0.25">
      <c r="G1452" s="97"/>
      <c r="H1452" s="98"/>
      <c r="I1452" s="98"/>
      <c r="J1452" s="99"/>
      <c r="K1452" s="97"/>
      <c r="L1452" s="97"/>
      <c r="P1452" s="97"/>
      <c r="Q1452" s="97"/>
      <c r="R1452" s="93"/>
    </row>
    <row r="1453" spans="7:18" x14ac:dyDescent="0.25">
      <c r="G1453" s="97"/>
      <c r="H1453" s="98"/>
      <c r="I1453" s="98"/>
      <c r="J1453" s="99"/>
      <c r="K1453" s="97"/>
      <c r="L1453" s="97"/>
      <c r="P1453" s="97"/>
      <c r="Q1453" s="97"/>
      <c r="R1453" s="93"/>
    </row>
    <row r="1454" spans="7:18" x14ac:dyDescent="0.25">
      <c r="G1454" s="97"/>
      <c r="H1454" s="98"/>
      <c r="I1454" s="98"/>
      <c r="J1454" s="99"/>
      <c r="K1454" s="97"/>
      <c r="L1454" s="97"/>
      <c r="P1454" s="97"/>
      <c r="Q1454" s="97"/>
      <c r="R1454" s="93"/>
    </row>
    <row r="1455" spans="7:18" x14ac:dyDescent="0.25">
      <c r="G1455" s="97"/>
      <c r="H1455" s="98"/>
      <c r="I1455" s="98"/>
      <c r="J1455" s="99"/>
      <c r="K1455" s="97"/>
      <c r="L1455" s="97"/>
      <c r="P1455" s="97"/>
      <c r="Q1455" s="97"/>
      <c r="R1455" s="93"/>
    </row>
    <row r="1456" spans="7:18" x14ac:dyDescent="0.25">
      <c r="G1456" s="97"/>
      <c r="H1456" s="98"/>
      <c r="I1456" s="98"/>
      <c r="J1456" s="99"/>
      <c r="K1456" s="97"/>
      <c r="L1456" s="97"/>
      <c r="P1456" s="97"/>
      <c r="Q1456" s="97"/>
      <c r="R1456" s="93"/>
    </row>
    <row r="1457" spans="7:18" x14ac:dyDescent="0.25">
      <c r="G1457" s="97"/>
      <c r="H1457" s="98"/>
      <c r="I1457" s="98"/>
      <c r="J1457" s="99"/>
      <c r="K1457" s="97"/>
      <c r="L1457" s="97"/>
      <c r="P1457" s="97"/>
      <c r="Q1457" s="97"/>
      <c r="R1457" s="93"/>
    </row>
    <row r="1458" spans="7:18" x14ac:dyDescent="0.25">
      <c r="G1458" s="97"/>
      <c r="H1458" s="98"/>
      <c r="I1458" s="98"/>
      <c r="J1458" s="99"/>
      <c r="K1458" s="97"/>
      <c r="L1458" s="97"/>
      <c r="P1458" s="97"/>
      <c r="Q1458" s="97"/>
      <c r="R1458" s="93"/>
    </row>
    <row r="1459" spans="7:18" x14ac:dyDescent="0.25">
      <c r="G1459" s="97"/>
      <c r="H1459" s="98"/>
      <c r="I1459" s="98"/>
      <c r="J1459" s="99"/>
      <c r="K1459" s="97"/>
      <c r="L1459" s="97"/>
      <c r="P1459" s="97"/>
      <c r="Q1459" s="97"/>
      <c r="R1459" s="93"/>
    </row>
    <row r="1460" spans="7:18" x14ac:dyDescent="0.25">
      <c r="G1460" s="97"/>
      <c r="H1460" s="98"/>
      <c r="I1460" s="98"/>
      <c r="J1460" s="99"/>
      <c r="K1460" s="97"/>
      <c r="L1460" s="97"/>
      <c r="P1460" s="97"/>
      <c r="Q1460" s="97"/>
      <c r="R1460" s="93"/>
    </row>
    <row r="1461" spans="7:18" x14ac:dyDescent="0.25">
      <c r="G1461" s="97"/>
      <c r="H1461" s="98"/>
      <c r="I1461" s="98"/>
      <c r="J1461" s="99"/>
      <c r="K1461" s="97"/>
      <c r="L1461" s="97"/>
      <c r="P1461" s="97"/>
      <c r="Q1461" s="97"/>
      <c r="R1461" s="93"/>
    </row>
    <row r="1462" spans="7:18" x14ac:dyDescent="0.25">
      <c r="G1462" s="97"/>
      <c r="H1462" s="98"/>
      <c r="I1462" s="98"/>
      <c r="J1462" s="99"/>
      <c r="K1462" s="97"/>
      <c r="L1462" s="97"/>
      <c r="P1462" s="97"/>
      <c r="Q1462" s="97"/>
      <c r="R1462" s="93"/>
    </row>
    <row r="1463" spans="7:18" x14ac:dyDescent="0.25">
      <c r="G1463" s="97"/>
      <c r="H1463" s="98"/>
      <c r="I1463" s="98"/>
      <c r="J1463" s="99"/>
      <c r="K1463" s="97"/>
      <c r="L1463" s="97"/>
      <c r="P1463" s="97"/>
      <c r="Q1463" s="97"/>
      <c r="R1463" s="93"/>
    </row>
    <row r="1464" spans="7:18" x14ac:dyDescent="0.25">
      <c r="G1464" s="97"/>
      <c r="H1464" s="98"/>
      <c r="I1464" s="98"/>
      <c r="J1464" s="99"/>
      <c r="K1464" s="97"/>
      <c r="L1464" s="97"/>
      <c r="P1464" s="97"/>
      <c r="Q1464" s="97"/>
      <c r="R1464" s="93"/>
    </row>
    <row r="1465" spans="7:18" x14ac:dyDescent="0.25">
      <c r="G1465" s="97"/>
      <c r="H1465" s="98"/>
      <c r="I1465" s="98"/>
      <c r="J1465" s="99"/>
      <c r="K1465" s="97"/>
      <c r="L1465" s="97"/>
      <c r="P1465" s="97"/>
      <c r="Q1465" s="97"/>
      <c r="R1465" s="93"/>
    </row>
    <row r="1466" spans="7:18" x14ac:dyDescent="0.25">
      <c r="G1466" s="97"/>
      <c r="H1466" s="98"/>
      <c r="I1466" s="98"/>
      <c r="J1466" s="99"/>
      <c r="K1466" s="97"/>
      <c r="L1466" s="97"/>
      <c r="P1466" s="97"/>
      <c r="Q1466" s="97"/>
      <c r="R1466" s="93"/>
    </row>
    <row r="1467" spans="7:18" x14ac:dyDescent="0.25">
      <c r="G1467" s="97"/>
      <c r="H1467" s="98"/>
      <c r="I1467" s="98"/>
      <c r="J1467" s="99"/>
      <c r="K1467" s="97"/>
      <c r="L1467" s="97"/>
      <c r="P1467" s="97"/>
      <c r="Q1467" s="97"/>
      <c r="R1467" s="93"/>
    </row>
    <row r="1468" spans="7:18" x14ac:dyDescent="0.25">
      <c r="G1468" s="97"/>
      <c r="H1468" s="98"/>
      <c r="I1468" s="98"/>
      <c r="J1468" s="99"/>
      <c r="K1468" s="97"/>
      <c r="L1468" s="97"/>
      <c r="P1468" s="97"/>
      <c r="Q1468" s="97"/>
      <c r="R1468" s="93"/>
    </row>
    <row r="1469" spans="7:18" x14ac:dyDescent="0.25">
      <c r="G1469" s="97"/>
      <c r="H1469" s="98"/>
      <c r="I1469" s="98"/>
      <c r="J1469" s="99"/>
      <c r="K1469" s="97"/>
      <c r="L1469" s="97"/>
      <c r="P1469" s="97"/>
      <c r="Q1469" s="97"/>
      <c r="R1469" s="93"/>
    </row>
    <row r="1470" spans="7:18" x14ac:dyDescent="0.25">
      <c r="G1470" s="97"/>
      <c r="H1470" s="98"/>
      <c r="I1470" s="98"/>
      <c r="J1470" s="99"/>
      <c r="K1470" s="97"/>
      <c r="L1470" s="97"/>
      <c r="P1470" s="97"/>
      <c r="Q1470" s="97"/>
      <c r="R1470" s="93"/>
    </row>
    <row r="1471" spans="7:18" x14ac:dyDescent="0.25">
      <c r="G1471" s="97"/>
      <c r="H1471" s="98"/>
      <c r="I1471" s="98"/>
      <c r="J1471" s="99"/>
      <c r="K1471" s="97"/>
      <c r="L1471" s="97"/>
      <c r="P1471" s="97"/>
      <c r="Q1471" s="97"/>
      <c r="R1471" s="93"/>
    </row>
    <row r="1472" spans="7:18" x14ac:dyDescent="0.25">
      <c r="G1472" s="97"/>
      <c r="H1472" s="98"/>
      <c r="I1472" s="98"/>
      <c r="J1472" s="99"/>
      <c r="K1472" s="97"/>
      <c r="L1472" s="97"/>
      <c r="P1472" s="97"/>
      <c r="Q1472" s="97"/>
      <c r="R1472" s="93"/>
    </row>
    <row r="1473" spans="7:18" x14ac:dyDescent="0.25">
      <c r="G1473" s="97"/>
      <c r="H1473" s="98"/>
      <c r="I1473" s="98"/>
      <c r="J1473" s="99"/>
      <c r="K1473" s="97"/>
      <c r="L1473" s="97"/>
      <c r="P1473" s="97"/>
      <c r="Q1473" s="97"/>
      <c r="R1473" s="93"/>
    </row>
    <row r="1474" spans="7:18" x14ac:dyDescent="0.25">
      <c r="G1474" s="97"/>
      <c r="H1474" s="98"/>
      <c r="I1474" s="98"/>
      <c r="J1474" s="99"/>
      <c r="K1474" s="97"/>
      <c r="L1474" s="97"/>
      <c r="P1474" s="97"/>
      <c r="Q1474" s="97"/>
      <c r="R1474" s="93"/>
    </row>
    <row r="1475" spans="7:18" x14ac:dyDescent="0.25">
      <c r="G1475" s="97"/>
      <c r="H1475" s="98"/>
      <c r="I1475" s="98"/>
      <c r="J1475" s="99"/>
      <c r="K1475" s="97"/>
      <c r="L1475" s="97"/>
      <c r="P1475" s="97"/>
      <c r="Q1475" s="97"/>
      <c r="R1475" s="93"/>
    </row>
    <row r="1476" spans="7:18" x14ac:dyDescent="0.25">
      <c r="G1476" s="97"/>
      <c r="H1476" s="98"/>
      <c r="I1476" s="98"/>
      <c r="J1476" s="99"/>
      <c r="K1476" s="97"/>
      <c r="L1476" s="97"/>
      <c r="P1476" s="97"/>
      <c r="Q1476" s="97"/>
      <c r="R1476" s="93"/>
    </row>
    <row r="1477" spans="7:18" x14ac:dyDescent="0.25">
      <c r="G1477" s="97"/>
      <c r="H1477" s="98"/>
      <c r="I1477" s="98"/>
      <c r="J1477" s="99"/>
      <c r="K1477" s="97"/>
      <c r="L1477" s="97"/>
      <c r="P1477" s="97"/>
      <c r="Q1477" s="97"/>
      <c r="R1477" s="93"/>
    </row>
    <row r="1478" spans="7:18" x14ac:dyDescent="0.25">
      <c r="G1478" s="97"/>
      <c r="H1478" s="98"/>
      <c r="I1478" s="98"/>
      <c r="J1478" s="99"/>
      <c r="K1478" s="97"/>
      <c r="L1478" s="97"/>
      <c r="P1478" s="97"/>
      <c r="Q1478" s="97"/>
      <c r="R1478" s="93"/>
    </row>
    <row r="1479" spans="7:18" x14ac:dyDescent="0.25">
      <c r="G1479" s="97"/>
      <c r="H1479" s="98"/>
      <c r="I1479" s="98"/>
      <c r="J1479" s="99"/>
      <c r="K1479" s="97"/>
      <c r="L1479" s="97"/>
      <c r="P1479" s="97"/>
      <c r="Q1479" s="97"/>
      <c r="R1479" s="93"/>
    </row>
    <row r="1480" spans="7:18" x14ac:dyDescent="0.25">
      <c r="G1480" s="97"/>
      <c r="H1480" s="98"/>
      <c r="I1480" s="98"/>
      <c r="J1480" s="99"/>
      <c r="K1480" s="97"/>
      <c r="L1480" s="97"/>
      <c r="P1480" s="97"/>
      <c r="Q1480" s="97"/>
      <c r="R1480" s="93"/>
    </row>
    <row r="1481" spans="7:18" x14ac:dyDescent="0.25">
      <c r="G1481" s="97"/>
      <c r="H1481" s="98"/>
      <c r="I1481" s="98"/>
      <c r="J1481" s="99"/>
      <c r="K1481" s="97"/>
      <c r="L1481" s="97"/>
      <c r="P1481" s="97"/>
      <c r="Q1481" s="97"/>
      <c r="R1481" s="93"/>
    </row>
    <row r="1482" spans="7:18" x14ac:dyDescent="0.25">
      <c r="G1482" s="97"/>
      <c r="H1482" s="98"/>
      <c r="I1482" s="98"/>
      <c r="J1482" s="99"/>
      <c r="K1482" s="97"/>
      <c r="L1482" s="97"/>
      <c r="P1482" s="97"/>
      <c r="Q1482" s="97"/>
      <c r="R1482" s="93"/>
    </row>
    <row r="1483" spans="7:18" x14ac:dyDescent="0.25">
      <c r="G1483" s="97"/>
      <c r="H1483" s="98"/>
      <c r="I1483" s="98"/>
      <c r="J1483" s="99"/>
      <c r="K1483" s="97"/>
      <c r="L1483" s="97"/>
      <c r="P1483" s="97"/>
      <c r="Q1483" s="97"/>
      <c r="R1483" s="93"/>
    </row>
    <row r="1484" spans="7:18" x14ac:dyDescent="0.25">
      <c r="G1484" s="97"/>
      <c r="H1484" s="98"/>
      <c r="I1484" s="98"/>
      <c r="J1484" s="99"/>
      <c r="K1484" s="97"/>
      <c r="L1484" s="97"/>
      <c r="P1484" s="97"/>
      <c r="Q1484" s="97"/>
      <c r="R1484" s="93"/>
    </row>
    <row r="1485" spans="7:18" x14ac:dyDescent="0.25">
      <c r="G1485" s="97"/>
      <c r="H1485" s="98"/>
      <c r="I1485" s="98"/>
      <c r="J1485" s="99"/>
      <c r="K1485" s="97"/>
      <c r="L1485" s="97"/>
      <c r="P1485" s="97"/>
      <c r="Q1485" s="97"/>
      <c r="R1485" s="93"/>
    </row>
    <row r="1486" spans="7:18" x14ac:dyDescent="0.25">
      <c r="G1486" s="97"/>
      <c r="H1486" s="98"/>
      <c r="I1486" s="98"/>
      <c r="J1486" s="99"/>
      <c r="K1486" s="97"/>
      <c r="L1486" s="97"/>
      <c r="P1486" s="97"/>
      <c r="Q1486" s="97"/>
      <c r="R1486" s="93"/>
    </row>
    <row r="1487" spans="7:18" x14ac:dyDescent="0.25">
      <c r="G1487" s="97"/>
      <c r="H1487" s="98"/>
      <c r="I1487" s="98"/>
      <c r="J1487" s="99"/>
      <c r="K1487" s="97"/>
      <c r="L1487" s="97"/>
      <c r="P1487" s="97"/>
      <c r="Q1487" s="97"/>
      <c r="R1487" s="93"/>
    </row>
    <row r="1488" spans="7:18" x14ac:dyDescent="0.25">
      <c r="G1488" s="97"/>
      <c r="H1488" s="98"/>
      <c r="I1488" s="98"/>
      <c r="J1488" s="99"/>
      <c r="K1488" s="97"/>
      <c r="L1488" s="97"/>
      <c r="P1488" s="97"/>
      <c r="Q1488" s="97"/>
      <c r="R1488" s="93"/>
    </row>
    <row r="1489" spans="7:18" x14ac:dyDescent="0.25">
      <c r="G1489" s="97"/>
      <c r="H1489" s="98"/>
      <c r="I1489" s="98"/>
      <c r="J1489" s="99"/>
      <c r="K1489" s="97"/>
      <c r="L1489" s="97"/>
      <c r="P1489" s="97"/>
      <c r="Q1489" s="97"/>
      <c r="R1489" s="93"/>
    </row>
    <row r="1490" spans="7:18" x14ac:dyDescent="0.25">
      <c r="G1490" s="97"/>
      <c r="H1490" s="98"/>
      <c r="I1490" s="98"/>
      <c r="J1490" s="99"/>
      <c r="K1490" s="97"/>
      <c r="L1490" s="97"/>
      <c r="P1490" s="97"/>
      <c r="Q1490" s="97"/>
      <c r="R1490" s="93"/>
    </row>
    <row r="1491" spans="7:18" x14ac:dyDescent="0.25">
      <c r="G1491" s="97"/>
      <c r="H1491" s="98"/>
      <c r="I1491" s="98"/>
      <c r="J1491" s="99"/>
      <c r="K1491" s="97"/>
      <c r="L1491" s="97"/>
      <c r="P1491" s="97"/>
      <c r="Q1491" s="97"/>
      <c r="R1491" s="93"/>
    </row>
    <row r="1492" spans="7:18" x14ac:dyDescent="0.25">
      <c r="G1492" s="97"/>
      <c r="H1492" s="98"/>
      <c r="I1492" s="98"/>
      <c r="J1492" s="99"/>
      <c r="K1492" s="97"/>
      <c r="L1492" s="97"/>
      <c r="P1492" s="97"/>
      <c r="Q1492" s="97"/>
      <c r="R1492" s="93"/>
    </row>
    <row r="1493" spans="7:18" x14ac:dyDescent="0.25">
      <c r="G1493" s="97"/>
      <c r="H1493" s="98"/>
      <c r="I1493" s="98"/>
      <c r="J1493" s="99"/>
      <c r="K1493" s="97"/>
      <c r="L1493" s="97"/>
      <c r="P1493" s="97"/>
      <c r="Q1493" s="97"/>
      <c r="R1493" s="93"/>
    </row>
    <row r="1494" spans="7:18" x14ac:dyDescent="0.25">
      <c r="G1494" s="97"/>
      <c r="H1494" s="98"/>
      <c r="I1494" s="98"/>
      <c r="J1494" s="99"/>
      <c r="K1494" s="97"/>
      <c r="L1494" s="97"/>
      <c r="P1494" s="97"/>
      <c r="Q1494" s="97"/>
      <c r="R1494" s="93"/>
    </row>
    <row r="1495" spans="7:18" x14ac:dyDescent="0.25">
      <c r="G1495" s="97"/>
      <c r="H1495" s="98"/>
      <c r="I1495" s="98"/>
      <c r="J1495" s="99"/>
      <c r="K1495" s="97"/>
      <c r="L1495" s="97"/>
      <c r="P1495" s="97"/>
      <c r="Q1495" s="97"/>
      <c r="R1495" s="93"/>
    </row>
    <row r="1496" spans="7:18" x14ac:dyDescent="0.25">
      <c r="G1496" s="97"/>
      <c r="H1496" s="98"/>
      <c r="I1496" s="98"/>
      <c r="J1496" s="99"/>
      <c r="K1496" s="97"/>
      <c r="L1496" s="97"/>
      <c r="P1496" s="97"/>
      <c r="Q1496" s="97"/>
      <c r="R1496" s="93"/>
    </row>
    <row r="1497" spans="7:18" x14ac:dyDescent="0.25">
      <c r="G1497" s="97"/>
      <c r="H1497" s="98"/>
      <c r="I1497" s="98"/>
      <c r="J1497" s="99"/>
      <c r="K1497" s="97"/>
      <c r="L1497" s="97"/>
      <c r="P1497" s="97"/>
      <c r="Q1497" s="97"/>
      <c r="R1497" s="93"/>
    </row>
    <row r="1498" spans="7:18" x14ac:dyDescent="0.25">
      <c r="G1498" s="97"/>
      <c r="H1498" s="98"/>
      <c r="I1498" s="98"/>
      <c r="J1498" s="99"/>
      <c r="K1498" s="97"/>
      <c r="L1498" s="97"/>
      <c r="P1498" s="97"/>
      <c r="Q1498" s="97"/>
      <c r="R1498" s="93"/>
    </row>
    <row r="1499" spans="7:18" x14ac:dyDescent="0.25">
      <c r="G1499" s="97"/>
      <c r="H1499" s="98"/>
      <c r="I1499" s="98"/>
      <c r="J1499" s="99"/>
      <c r="K1499" s="97"/>
      <c r="L1499" s="97"/>
      <c r="P1499" s="97"/>
      <c r="Q1499" s="97"/>
      <c r="R1499" s="93"/>
    </row>
    <row r="1500" spans="7:18" x14ac:dyDescent="0.25">
      <c r="G1500" s="97"/>
      <c r="H1500" s="98"/>
      <c r="I1500" s="98"/>
      <c r="J1500" s="99"/>
      <c r="K1500" s="97"/>
      <c r="L1500" s="97"/>
      <c r="P1500" s="97"/>
      <c r="Q1500" s="97"/>
      <c r="R1500" s="93"/>
    </row>
    <row r="1501" spans="7:18" x14ac:dyDescent="0.25">
      <c r="G1501" s="97"/>
      <c r="H1501" s="98"/>
      <c r="I1501" s="98"/>
      <c r="J1501" s="99"/>
      <c r="K1501" s="97"/>
      <c r="L1501" s="97"/>
      <c r="P1501" s="97"/>
      <c r="Q1501" s="97"/>
      <c r="R1501" s="93"/>
    </row>
    <row r="1502" spans="7:18" x14ac:dyDescent="0.25">
      <c r="G1502" s="97"/>
      <c r="H1502" s="98"/>
      <c r="I1502" s="98"/>
      <c r="J1502" s="99"/>
      <c r="K1502" s="97"/>
      <c r="L1502" s="97"/>
      <c r="P1502" s="97"/>
      <c r="Q1502" s="97"/>
      <c r="R1502" s="93"/>
    </row>
    <row r="1503" spans="7:18" x14ac:dyDescent="0.25">
      <c r="G1503" s="97"/>
      <c r="H1503" s="98"/>
      <c r="I1503" s="98"/>
      <c r="J1503" s="99"/>
      <c r="K1503" s="97"/>
      <c r="L1503" s="97"/>
      <c r="P1503" s="97"/>
      <c r="Q1503" s="97"/>
      <c r="R1503" s="93"/>
    </row>
    <row r="1504" spans="7:18" x14ac:dyDescent="0.25">
      <c r="G1504" s="97"/>
      <c r="H1504" s="98"/>
      <c r="I1504" s="98"/>
      <c r="J1504" s="99"/>
      <c r="K1504" s="97"/>
      <c r="L1504" s="97"/>
      <c r="P1504" s="97"/>
      <c r="Q1504" s="97"/>
      <c r="R1504" s="93"/>
    </row>
    <row r="1505" spans="7:18" x14ac:dyDescent="0.25">
      <c r="G1505" s="97"/>
      <c r="H1505" s="98"/>
      <c r="I1505" s="98"/>
      <c r="J1505" s="99"/>
      <c r="K1505" s="97"/>
      <c r="L1505" s="97"/>
      <c r="P1505" s="97"/>
      <c r="Q1505" s="97"/>
      <c r="R1505" s="93"/>
    </row>
    <row r="1506" spans="7:18" x14ac:dyDescent="0.25">
      <c r="G1506" s="97"/>
      <c r="H1506" s="98"/>
      <c r="I1506" s="98"/>
      <c r="J1506" s="99"/>
      <c r="K1506" s="97"/>
      <c r="L1506" s="97"/>
      <c r="P1506" s="97"/>
      <c r="Q1506" s="97"/>
      <c r="R1506" s="93"/>
    </row>
    <row r="1507" spans="7:18" x14ac:dyDescent="0.25">
      <c r="G1507" s="97"/>
      <c r="H1507" s="98"/>
      <c r="I1507" s="98"/>
      <c r="J1507" s="99"/>
      <c r="K1507" s="97"/>
      <c r="L1507" s="97"/>
      <c r="P1507" s="97"/>
      <c r="Q1507" s="97"/>
      <c r="R1507" s="93"/>
    </row>
    <row r="1508" spans="7:18" x14ac:dyDescent="0.25">
      <c r="G1508" s="97"/>
      <c r="H1508" s="98"/>
      <c r="I1508" s="98"/>
      <c r="J1508" s="99"/>
      <c r="K1508" s="97"/>
      <c r="L1508" s="97"/>
      <c r="P1508" s="97"/>
      <c r="Q1508" s="97"/>
      <c r="R1508" s="93"/>
    </row>
    <row r="1509" spans="7:18" x14ac:dyDescent="0.25">
      <c r="G1509" s="97"/>
      <c r="H1509" s="98"/>
      <c r="I1509" s="98"/>
      <c r="J1509" s="99"/>
      <c r="K1509" s="97"/>
      <c r="L1509" s="97"/>
      <c r="P1509" s="97"/>
      <c r="Q1509" s="97"/>
      <c r="R1509" s="93"/>
    </row>
    <row r="1510" spans="7:18" x14ac:dyDescent="0.25">
      <c r="G1510" s="97"/>
      <c r="H1510" s="98"/>
      <c r="I1510" s="98"/>
      <c r="J1510" s="99"/>
      <c r="K1510" s="97"/>
      <c r="L1510" s="97"/>
      <c r="P1510" s="97"/>
      <c r="Q1510" s="97"/>
      <c r="R1510" s="93"/>
    </row>
    <row r="1511" spans="7:18" x14ac:dyDescent="0.25">
      <c r="G1511" s="97"/>
      <c r="H1511" s="98"/>
      <c r="I1511" s="98"/>
      <c r="J1511" s="99"/>
      <c r="K1511" s="97"/>
      <c r="L1511" s="97"/>
      <c r="P1511" s="97"/>
      <c r="Q1511" s="97"/>
      <c r="R1511" s="93"/>
    </row>
    <row r="1512" spans="7:18" x14ac:dyDescent="0.25">
      <c r="G1512" s="97"/>
      <c r="H1512" s="98"/>
      <c r="I1512" s="98"/>
      <c r="J1512" s="99"/>
      <c r="K1512" s="97"/>
      <c r="L1512" s="97"/>
      <c r="P1512" s="97"/>
      <c r="Q1512" s="97"/>
      <c r="R1512" s="93"/>
    </row>
    <row r="1513" spans="7:18" x14ac:dyDescent="0.25">
      <c r="G1513" s="97"/>
      <c r="H1513" s="98"/>
      <c r="I1513" s="98"/>
      <c r="J1513" s="99"/>
      <c r="K1513" s="97"/>
      <c r="L1513" s="97"/>
      <c r="P1513" s="97"/>
      <c r="Q1513" s="97"/>
      <c r="R1513" s="93"/>
    </row>
    <row r="1514" spans="7:18" x14ac:dyDescent="0.25">
      <c r="G1514" s="97"/>
      <c r="H1514" s="98"/>
      <c r="I1514" s="98"/>
      <c r="J1514" s="99"/>
      <c r="K1514" s="97"/>
      <c r="L1514" s="97"/>
      <c r="P1514" s="97"/>
      <c r="Q1514" s="97"/>
      <c r="R1514" s="93"/>
    </row>
    <row r="1515" spans="7:18" x14ac:dyDescent="0.25">
      <c r="G1515" s="97"/>
      <c r="H1515" s="98"/>
      <c r="I1515" s="98"/>
      <c r="J1515" s="99"/>
      <c r="K1515" s="97"/>
      <c r="L1515" s="97"/>
      <c r="P1515" s="97"/>
      <c r="Q1515" s="97"/>
      <c r="R1515" s="93"/>
    </row>
    <row r="1516" spans="7:18" x14ac:dyDescent="0.25">
      <c r="G1516" s="97"/>
      <c r="H1516" s="98"/>
      <c r="I1516" s="98"/>
      <c r="J1516" s="99"/>
      <c r="K1516" s="97"/>
      <c r="L1516" s="97"/>
      <c r="P1516" s="97"/>
      <c r="Q1516" s="97"/>
      <c r="R1516" s="93"/>
    </row>
    <row r="1517" spans="7:18" x14ac:dyDescent="0.25">
      <c r="G1517" s="97"/>
      <c r="H1517" s="98"/>
      <c r="I1517" s="98"/>
      <c r="J1517" s="99"/>
      <c r="K1517" s="97"/>
      <c r="L1517" s="97"/>
      <c r="P1517" s="97"/>
      <c r="Q1517" s="97"/>
      <c r="R1517" s="93"/>
    </row>
    <row r="1518" spans="7:18" x14ac:dyDescent="0.25">
      <c r="G1518" s="97"/>
      <c r="H1518" s="98"/>
      <c r="I1518" s="98"/>
      <c r="J1518" s="99"/>
      <c r="K1518" s="97"/>
      <c r="L1518" s="97"/>
      <c r="P1518" s="97"/>
      <c r="Q1518" s="97"/>
      <c r="R1518" s="93"/>
    </row>
    <row r="1519" spans="7:18" x14ac:dyDescent="0.25">
      <c r="G1519" s="97"/>
      <c r="H1519" s="98"/>
      <c r="I1519" s="98"/>
      <c r="J1519" s="99"/>
      <c r="K1519" s="97"/>
      <c r="L1519" s="97"/>
      <c r="P1519" s="97"/>
      <c r="Q1519" s="97"/>
      <c r="R1519" s="93"/>
    </row>
    <row r="1520" spans="7:18" x14ac:dyDescent="0.25">
      <c r="G1520" s="97"/>
      <c r="H1520" s="98"/>
      <c r="I1520" s="98"/>
      <c r="J1520" s="99"/>
      <c r="K1520" s="97"/>
      <c r="L1520" s="97"/>
      <c r="P1520" s="97"/>
      <c r="Q1520" s="97"/>
      <c r="R1520" s="93"/>
    </row>
    <row r="1521" spans="7:18" x14ac:dyDescent="0.25">
      <c r="G1521" s="97"/>
      <c r="H1521" s="98"/>
      <c r="I1521" s="98"/>
      <c r="J1521" s="99"/>
      <c r="K1521" s="97"/>
      <c r="L1521" s="97"/>
      <c r="P1521" s="97"/>
      <c r="Q1521" s="97"/>
      <c r="R1521" s="93"/>
    </row>
    <row r="1522" spans="7:18" x14ac:dyDescent="0.25">
      <c r="G1522" s="97"/>
      <c r="H1522" s="98"/>
      <c r="I1522" s="98"/>
      <c r="J1522" s="99"/>
      <c r="K1522" s="97"/>
      <c r="L1522" s="97"/>
      <c r="P1522" s="97"/>
      <c r="Q1522" s="97"/>
      <c r="R1522" s="93"/>
    </row>
    <row r="1523" spans="7:18" x14ac:dyDescent="0.25">
      <c r="G1523" s="97"/>
      <c r="H1523" s="98"/>
      <c r="I1523" s="98"/>
      <c r="J1523" s="99"/>
      <c r="K1523" s="97"/>
      <c r="L1523" s="97"/>
      <c r="P1523" s="97"/>
      <c r="Q1523" s="97"/>
      <c r="R1523" s="93"/>
    </row>
    <row r="1524" spans="7:18" x14ac:dyDescent="0.25">
      <c r="G1524" s="97"/>
      <c r="H1524" s="98"/>
      <c r="I1524" s="98"/>
      <c r="J1524" s="99"/>
      <c r="K1524" s="97"/>
      <c r="L1524" s="97"/>
      <c r="P1524" s="97"/>
      <c r="Q1524" s="97"/>
      <c r="R1524" s="93"/>
    </row>
    <row r="1525" spans="7:18" x14ac:dyDescent="0.25">
      <c r="G1525" s="97"/>
      <c r="H1525" s="98"/>
      <c r="I1525" s="98"/>
      <c r="J1525" s="99"/>
      <c r="K1525" s="97"/>
      <c r="L1525" s="97"/>
      <c r="P1525" s="97"/>
      <c r="Q1525" s="97"/>
      <c r="R1525" s="93"/>
    </row>
    <row r="1526" spans="7:18" x14ac:dyDescent="0.25">
      <c r="G1526" s="97"/>
      <c r="H1526" s="98"/>
      <c r="I1526" s="98"/>
      <c r="J1526" s="99"/>
      <c r="K1526" s="97"/>
      <c r="L1526" s="97"/>
      <c r="P1526" s="97"/>
      <c r="Q1526" s="97"/>
      <c r="R1526" s="93"/>
    </row>
    <row r="1527" spans="7:18" x14ac:dyDescent="0.25">
      <c r="G1527" s="97"/>
      <c r="H1527" s="98"/>
      <c r="I1527" s="98"/>
      <c r="J1527" s="99"/>
      <c r="K1527" s="97"/>
      <c r="L1527" s="97"/>
      <c r="P1527" s="97"/>
      <c r="Q1527" s="97"/>
      <c r="R1527" s="93"/>
    </row>
    <row r="1528" spans="7:18" x14ac:dyDescent="0.25">
      <c r="G1528" s="97"/>
      <c r="H1528" s="98"/>
      <c r="I1528" s="98"/>
      <c r="J1528" s="99"/>
      <c r="K1528" s="97"/>
      <c r="L1528" s="97"/>
      <c r="P1528" s="97"/>
      <c r="Q1528" s="97"/>
      <c r="R1528" s="93"/>
    </row>
    <row r="1529" spans="7:18" x14ac:dyDescent="0.25">
      <c r="G1529" s="97"/>
      <c r="H1529" s="98"/>
      <c r="I1529" s="98"/>
      <c r="J1529" s="99"/>
      <c r="K1529" s="97"/>
      <c r="L1529" s="97"/>
      <c r="P1529" s="97"/>
      <c r="Q1529" s="97"/>
      <c r="R1529" s="93"/>
    </row>
    <row r="1530" spans="7:18" x14ac:dyDescent="0.25">
      <c r="G1530" s="97"/>
      <c r="H1530" s="98"/>
      <c r="I1530" s="98"/>
      <c r="J1530" s="99"/>
      <c r="K1530" s="97"/>
      <c r="L1530" s="97"/>
      <c r="P1530" s="97"/>
      <c r="Q1530" s="97"/>
      <c r="R1530" s="93"/>
    </row>
    <row r="1531" spans="7:18" x14ac:dyDescent="0.25">
      <c r="G1531" s="97"/>
      <c r="H1531" s="98"/>
      <c r="I1531" s="98"/>
      <c r="J1531" s="99"/>
      <c r="K1531" s="97"/>
      <c r="L1531" s="97"/>
      <c r="P1531" s="97"/>
      <c r="Q1531" s="97"/>
      <c r="R1531" s="93"/>
    </row>
    <row r="1532" spans="7:18" x14ac:dyDescent="0.25">
      <c r="G1532" s="97"/>
      <c r="H1532" s="98"/>
      <c r="I1532" s="98"/>
      <c r="J1532" s="99"/>
      <c r="K1532" s="97"/>
      <c r="L1532" s="97"/>
      <c r="P1532" s="97"/>
      <c r="Q1532" s="97"/>
      <c r="R1532" s="93"/>
    </row>
    <row r="1533" spans="7:18" x14ac:dyDescent="0.25">
      <c r="G1533" s="97"/>
      <c r="H1533" s="98"/>
      <c r="I1533" s="98"/>
      <c r="J1533" s="99"/>
      <c r="K1533" s="97"/>
      <c r="L1533" s="97"/>
      <c r="P1533" s="97"/>
      <c r="Q1533" s="97"/>
      <c r="R1533" s="93"/>
    </row>
    <row r="1534" spans="7:18" x14ac:dyDescent="0.25">
      <c r="G1534" s="97"/>
      <c r="H1534" s="98"/>
      <c r="I1534" s="98"/>
      <c r="J1534" s="99"/>
      <c r="K1534" s="97"/>
      <c r="L1534" s="97"/>
      <c r="P1534" s="97"/>
      <c r="Q1534" s="97"/>
      <c r="R1534" s="93"/>
    </row>
    <row r="1535" spans="7:18" x14ac:dyDescent="0.25">
      <c r="G1535" s="97"/>
      <c r="H1535" s="98"/>
      <c r="I1535" s="98"/>
      <c r="J1535" s="99"/>
      <c r="K1535" s="97"/>
      <c r="L1535" s="97"/>
      <c r="P1535" s="97"/>
      <c r="Q1535" s="97"/>
      <c r="R1535" s="93"/>
    </row>
    <row r="1536" spans="7:18" x14ac:dyDescent="0.25">
      <c r="G1536" s="97"/>
      <c r="H1536" s="98"/>
      <c r="I1536" s="98"/>
      <c r="J1536" s="99"/>
      <c r="K1536" s="97"/>
      <c r="L1536" s="97"/>
      <c r="P1536" s="97"/>
      <c r="Q1536" s="97"/>
      <c r="R1536" s="93"/>
    </row>
    <row r="1537" spans="7:18" x14ac:dyDescent="0.25">
      <c r="G1537" s="97"/>
      <c r="H1537" s="98"/>
      <c r="I1537" s="98"/>
      <c r="J1537" s="99"/>
      <c r="K1537" s="97"/>
      <c r="L1537" s="97"/>
      <c r="P1537" s="97"/>
      <c r="Q1537" s="97"/>
      <c r="R1537" s="93"/>
    </row>
    <row r="1538" spans="7:18" x14ac:dyDescent="0.25">
      <c r="G1538" s="97"/>
      <c r="H1538" s="98"/>
      <c r="I1538" s="98"/>
      <c r="J1538" s="99"/>
      <c r="K1538" s="97"/>
      <c r="L1538" s="97"/>
      <c r="P1538" s="97"/>
      <c r="Q1538" s="97"/>
      <c r="R1538" s="93"/>
    </row>
    <row r="1539" spans="7:18" x14ac:dyDescent="0.25">
      <c r="G1539" s="97"/>
      <c r="H1539" s="98"/>
      <c r="I1539" s="98"/>
      <c r="J1539" s="99"/>
      <c r="K1539" s="97"/>
      <c r="L1539" s="97"/>
      <c r="P1539" s="97"/>
      <c r="Q1539" s="97"/>
      <c r="R1539" s="93"/>
    </row>
    <row r="1540" spans="7:18" x14ac:dyDescent="0.25">
      <c r="G1540" s="97"/>
      <c r="H1540" s="98"/>
      <c r="I1540" s="98"/>
      <c r="J1540" s="99"/>
      <c r="K1540" s="97"/>
      <c r="L1540" s="97"/>
      <c r="P1540" s="97"/>
      <c r="Q1540" s="97"/>
      <c r="R1540" s="93"/>
    </row>
    <row r="1541" spans="7:18" x14ac:dyDescent="0.25">
      <c r="G1541" s="97"/>
      <c r="H1541" s="98"/>
      <c r="I1541" s="98"/>
      <c r="J1541" s="99"/>
      <c r="K1541" s="97"/>
      <c r="L1541" s="97"/>
      <c r="P1541" s="97"/>
      <c r="Q1541" s="97"/>
      <c r="R1541" s="93"/>
    </row>
    <row r="1542" spans="7:18" x14ac:dyDescent="0.25">
      <c r="G1542" s="97"/>
      <c r="H1542" s="98"/>
      <c r="I1542" s="98"/>
      <c r="J1542" s="99"/>
      <c r="K1542" s="97"/>
      <c r="L1542" s="97"/>
      <c r="P1542" s="97"/>
      <c r="Q1542" s="97"/>
      <c r="R1542" s="93"/>
    </row>
    <row r="1543" spans="7:18" x14ac:dyDescent="0.25">
      <c r="G1543" s="97"/>
      <c r="H1543" s="98"/>
      <c r="I1543" s="98"/>
      <c r="J1543" s="99"/>
      <c r="K1543" s="97"/>
      <c r="L1543" s="97"/>
      <c r="P1543" s="97"/>
      <c r="Q1543" s="97"/>
      <c r="R1543" s="93"/>
    </row>
    <row r="1544" spans="7:18" x14ac:dyDescent="0.25">
      <c r="G1544" s="97"/>
      <c r="H1544" s="98"/>
      <c r="I1544" s="98"/>
      <c r="J1544" s="99"/>
      <c r="K1544" s="97"/>
      <c r="L1544" s="97"/>
      <c r="P1544" s="97"/>
      <c r="Q1544" s="97"/>
      <c r="R1544" s="93"/>
    </row>
    <row r="1545" spans="7:18" x14ac:dyDescent="0.25">
      <c r="G1545" s="97"/>
      <c r="H1545" s="98"/>
      <c r="I1545" s="98"/>
      <c r="J1545" s="99"/>
      <c r="K1545" s="97"/>
      <c r="L1545" s="97"/>
      <c r="P1545" s="97"/>
      <c r="Q1545" s="97"/>
      <c r="R1545" s="93"/>
    </row>
    <row r="1546" spans="7:18" x14ac:dyDescent="0.25">
      <c r="G1546" s="97"/>
      <c r="H1546" s="98"/>
      <c r="I1546" s="98"/>
      <c r="J1546" s="99"/>
      <c r="K1546" s="97"/>
      <c r="L1546" s="97"/>
      <c r="P1546" s="97"/>
      <c r="Q1546" s="97"/>
      <c r="R1546" s="93"/>
    </row>
    <row r="1547" spans="7:18" x14ac:dyDescent="0.25">
      <c r="G1547" s="97"/>
      <c r="H1547" s="98"/>
      <c r="I1547" s="98"/>
      <c r="J1547" s="99"/>
      <c r="K1547" s="97"/>
      <c r="L1547" s="97"/>
      <c r="P1547" s="97"/>
      <c r="Q1547" s="97"/>
      <c r="R1547" s="93"/>
    </row>
    <row r="1548" spans="7:18" x14ac:dyDescent="0.25">
      <c r="G1548" s="97"/>
      <c r="H1548" s="98"/>
      <c r="I1548" s="98"/>
      <c r="J1548" s="99"/>
      <c r="K1548" s="97"/>
      <c r="L1548" s="97"/>
      <c r="P1548" s="97"/>
      <c r="Q1548" s="97"/>
      <c r="R1548" s="93"/>
    </row>
    <row r="1549" spans="7:18" x14ac:dyDescent="0.25">
      <c r="G1549" s="97"/>
      <c r="H1549" s="98"/>
      <c r="I1549" s="98"/>
      <c r="J1549" s="99"/>
      <c r="K1549" s="97"/>
      <c r="L1549" s="97"/>
      <c r="P1549" s="97"/>
      <c r="Q1549" s="97"/>
      <c r="R1549" s="93"/>
    </row>
    <row r="1550" spans="7:18" x14ac:dyDescent="0.25">
      <c r="G1550" s="97"/>
      <c r="H1550" s="98"/>
      <c r="I1550" s="98"/>
      <c r="J1550" s="99"/>
      <c r="K1550" s="97"/>
      <c r="L1550" s="97"/>
      <c r="P1550" s="97"/>
      <c r="Q1550" s="97"/>
      <c r="R1550" s="93"/>
    </row>
    <row r="1551" spans="7:18" x14ac:dyDescent="0.25">
      <c r="G1551" s="97"/>
      <c r="H1551" s="98"/>
      <c r="I1551" s="98"/>
      <c r="J1551" s="99"/>
      <c r="K1551" s="97"/>
      <c r="L1551" s="97"/>
      <c r="P1551" s="97"/>
      <c r="Q1551" s="97"/>
      <c r="R1551" s="93"/>
    </row>
    <row r="1552" spans="7:18" x14ac:dyDescent="0.25">
      <c r="G1552" s="97"/>
      <c r="H1552" s="98"/>
      <c r="I1552" s="98"/>
      <c r="J1552" s="99"/>
      <c r="K1552" s="97"/>
      <c r="L1552" s="97"/>
      <c r="P1552" s="97"/>
      <c r="Q1552" s="97"/>
      <c r="R1552" s="93"/>
    </row>
    <row r="1553" spans="7:18" x14ac:dyDescent="0.25">
      <c r="G1553" s="97"/>
      <c r="H1553" s="98"/>
      <c r="I1553" s="98"/>
      <c r="J1553" s="99"/>
      <c r="K1553" s="97"/>
      <c r="L1553" s="97"/>
      <c r="P1553" s="97"/>
      <c r="Q1553" s="97"/>
      <c r="R1553" s="93"/>
    </row>
    <row r="1554" spans="7:18" x14ac:dyDescent="0.25">
      <c r="G1554" s="97"/>
      <c r="H1554" s="98"/>
      <c r="I1554" s="98"/>
      <c r="J1554" s="99"/>
      <c r="K1554" s="97"/>
      <c r="L1554" s="97"/>
      <c r="P1554" s="97"/>
      <c r="Q1554" s="97"/>
      <c r="R1554" s="93"/>
    </row>
    <row r="1555" spans="7:18" x14ac:dyDescent="0.25">
      <c r="G1555" s="97"/>
      <c r="H1555" s="98"/>
      <c r="I1555" s="98"/>
      <c r="J1555" s="99"/>
      <c r="K1555" s="97"/>
      <c r="L1555" s="97"/>
      <c r="P1555" s="97"/>
      <c r="Q1555" s="97"/>
      <c r="R1555" s="93"/>
    </row>
    <row r="1556" spans="7:18" x14ac:dyDescent="0.25">
      <c r="G1556" s="97"/>
      <c r="H1556" s="98"/>
      <c r="I1556" s="98"/>
      <c r="J1556" s="99"/>
      <c r="K1556" s="97"/>
      <c r="L1556" s="97"/>
      <c r="P1556" s="97"/>
      <c r="Q1556" s="97"/>
      <c r="R1556" s="93"/>
    </row>
    <row r="1557" spans="7:18" x14ac:dyDescent="0.25">
      <c r="G1557" s="97"/>
      <c r="H1557" s="98"/>
      <c r="I1557" s="98"/>
      <c r="J1557" s="99"/>
      <c r="K1557" s="97"/>
      <c r="L1557" s="97"/>
      <c r="P1557" s="97"/>
      <c r="Q1557" s="97"/>
      <c r="R1557" s="93"/>
    </row>
    <row r="1558" spans="7:18" x14ac:dyDescent="0.25">
      <c r="G1558" s="97"/>
      <c r="H1558" s="98"/>
      <c r="I1558" s="98"/>
      <c r="J1558" s="99"/>
      <c r="K1558" s="97"/>
      <c r="L1558" s="97"/>
      <c r="P1558" s="97"/>
      <c r="Q1558" s="97"/>
      <c r="R1558" s="93"/>
    </row>
    <row r="1559" spans="7:18" x14ac:dyDescent="0.25">
      <c r="G1559" s="97"/>
      <c r="H1559" s="98"/>
      <c r="I1559" s="98"/>
      <c r="J1559" s="99"/>
      <c r="K1559" s="97"/>
      <c r="L1559" s="97"/>
      <c r="P1559" s="97"/>
      <c r="Q1559" s="97"/>
      <c r="R1559" s="93"/>
    </row>
    <row r="1560" spans="7:18" x14ac:dyDescent="0.25">
      <c r="G1560" s="97"/>
      <c r="H1560" s="98"/>
      <c r="I1560" s="98"/>
      <c r="J1560" s="99"/>
      <c r="K1560" s="97"/>
      <c r="L1560" s="97"/>
      <c r="P1560" s="97"/>
      <c r="Q1560" s="97"/>
      <c r="R1560" s="93"/>
    </row>
    <row r="1561" spans="7:18" x14ac:dyDescent="0.25">
      <c r="G1561" s="97"/>
      <c r="H1561" s="98"/>
      <c r="I1561" s="98"/>
      <c r="J1561" s="99"/>
      <c r="K1561" s="97"/>
      <c r="L1561" s="97"/>
      <c r="P1561" s="97"/>
      <c r="Q1561" s="97"/>
      <c r="R1561" s="93"/>
    </row>
    <row r="1562" spans="7:18" x14ac:dyDescent="0.25">
      <c r="G1562" s="97"/>
      <c r="H1562" s="98"/>
      <c r="I1562" s="98"/>
      <c r="J1562" s="99"/>
      <c r="K1562" s="97"/>
      <c r="L1562" s="97"/>
      <c r="P1562" s="97"/>
      <c r="Q1562" s="97"/>
      <c r="R1562" s="93"/>
    </row>
    <row r="1563" spans="7:18" x14ac:dyDescent="0.25">
      <c r="G1563" s="97"/>
      <c r="H1563" s="98"/>
      <c r="I1563" s="98"/>
      <c r="J1563" s="99"/>
      <c r="K1563" s="97"/>
      <c r="L1563" s="97"/>
      <c r="P1563" s="97"/>
      <c r="Q1563" s="97"/>
      <c r="R1563" s="93"/>
    </row>
    <row r="1564" spans="7:18" x14ac:dyDescent="0.25">
      <c r="G1564" s="97"/>
      <c r="H1564" s="98"/>
      <c r="I1564" s="98"/>
      <c r="J1564" s="99"/>
      <c r="K1564" s="97"/>
      <c r="L1564" s="97"/>
      <c r="P1564" s="97"/>
      <c r="Q1564" s="97"/>
      <c r="R1564" s="93"/>
    </row>
    <row r="1565" spans="7:18" x14ac:dyDescent="0.25">
      <c r="G1565" s="97"/>
      <c r="H1565" s="98"/>
      <c r="I1565" s="98"/>
      <c r="J1565" s="99"/>
      <c r="K1565" s="97"/>
      <c r="L1565" s="97"/>
      <c r="P1565" s="97"/>
      <c r="Q1565" s="97"/>
      <c r="R1565" s="93"/>
    </row>
    <row r="1566" spans="7:18" x14ac:dyDescent="0.25">
      <c r="G1566" s="97"/>
      <c r="H1566" s="98"/>
      <c r="I1566" s="98"/>
      <c r="J1566" s="99"/>
      <c r="K1566" s="97"/>
      <c r="L1566" s="97"/>
      <c r="P1566" s="97"/>
      <c r="Q1566" s="97"/>
      <c r="R1566" s="93"/>
    </row>
    <row r="1567" spans="7:18" x14ac:dyDescent="0.25">
      <c r="G1567" s="97"/>
      <c r="H1567" s="98"/>
      <c r="I1567" s="98"/>
      <c r="J1567" s="99"/>
      <c r="K1567" s="97"/>
      <c r="L1567" s="97"/>
      <c r="P1567" s="97"/>
      <c r="Q1567" s="97"/>
      <c r="R1567" s="93"/>
    </row>
    <row r="1568" spans="7:18" x14ac:dyDescent="0.25">
      <c r="G1568" s="97"/>
      <c r="H1568" s="98"/>
      <c r="I1568" s="98"/>
      <c r="J1568" s="99"/>
      <c r="K1568" s="97"/>
      <c r="L1568" s="97"/>
      <c r="P1568" s="97"/>
      <c r="Q1568" s="97"/>
      <c r="R1568" s="93"/>
    </row>
    <row r="1569" spans="7:18" x14ac:dyDescent="0.25">
      <c r="G1569" s="97"/>
      <c r="H1569" s="98"/>
      <c r="I1569" s="98"/>
      <c r="J1569" s="99"/>
      <c r="K1569" s="97"/>
      <c r="L1569" s="97"/>
      <c r="P1569" s="97"/>
      <c r="Q1569" s="97"/>
      <c r="R1569" s="93"/>
    </row>
    <row r="1570" spans="7:18" x14ac:dyDescent="0.25">
      <c r="G1570" s="97"/>
      <c r="H1570" s="98"/>
      <c r="I1570" s="98"/>
      <c r="J1570" s="99"/>
      <c r="K1570" s="97"/>
      <c r="L1570" s="97"/>
      <c r="P1570" s="97"/>
      <c r="Q1570" s="97"/>
      <c r="R1570" s="93"/>
    </row>
    <row r="1571" spans="7:18" x14ac:dyDescent="0.25">
      <c r="G1571" s="97"/>
      <c r="H1571" s="98"/>
      <c r="I1571" s="98"/>
      <c r="J1571" s="99"/>
      <c r="K1571" s="97"/>
      <c r="L1571" s="97"/>
      <c r="P1571" s="97"/>
      <c r="Q1571" s="97"/>
      <c r="R1571" s="93"/>
    </row>
    <row r="1572" spans="7:18" x14ac:dyDescent="0.25">
      <c r="G1572" s="97"/>
      <c r="H1572" s="98"/>
      <c r="I1572" s="98"/>
      <c r="J1572" s="99"/>
      <c r="K1572" s="97"/>
      <c r="L1572" s="97"/>
      <c r="P1572" s="97"/>
      <c r="Q1572" s="97"/>
      <c r="R1572" s="93"/>
    </row>
    <row r="1573" spans="7:18" x14ac:dyDescent="0.25">
      <c r="G1573" s="97"/>
      <c r="H1573" s="98"/>
      <c r="I1573" s="98"/>
      <c r="J1573" s="99"/>
      <c r="K1573" s="97"/>
      <c r="L1573" s="97"/>
      <c r="P1573" s="97"/>
      <c r="Q1573" s="97"/>
      <c r="R1573" s="93"/>
    </row>
    <row r="1574" spans="7:18" x14ac:dyDescent="0.25">
      <c r="G1574" s="97"/>
      <c r="H1574" s="98"/>
      <c r="I1574" s="98"/>
      <c r="J1574" s="99"/>
      <c r="K1574" s="97"/>
      <c r="L1574" s="97"/>
      <c r="P1574" s="97"/>
      <c r="Q1574" s="97"/>
      <c r="R1574" s="93"/>
    </row>
    <row r="1575" spans="7:18" x14ac:dyDescent="0.25">
      <c r="G1575" s="97"/>
      <c r="H1575" s="98"/>
      <c r="I1575" s="98"/>
      <c r="J1575" s="99"/>
      <c r="K1575" s="97"/>
      <c r="L1575" s="97"/>
      <c r="P1575" s="97"/>
      <c r="Q1575" s="97"/>
      <c r="R1575" s="93"/>
    </row>
    <row r="1576" spans="7:18" x14ac:dyDescent="0.25">
      <c r="G1576" s="97"/>
      <c r="H1576" s="98"/>
      <c r="I1576" s="98"/>
      <c r="J1576" s="99"/>
      <c r="K1576" s="97"/>
      <c r="L1576" s="97"/>
      <c r="P1576" s="97"/>
      <c r="Q1576" s="97"/>
      <c r="R1576" s="93"/>
    </row>
    <row r="1577" spans="7:18" x14ac:dyDescent="0.25">
      <c r="G1577" s="97"/>
      <c r="H1577" s="98"/>
      <c r="I1577" s="98"/>
      <c r="J1577" s="99"/>
      <c r="K1577" s="97"/>
      <c r="L1577" s="97"/>
      <c r="P1577" s="97"/>
      <c r="Q1577" s="97"/>
      <c r="R1577" s="93"/>
    </row>
    <row r="1578" spans="7:18" x14ac:dyDescent="0.25">
      <c r="G1578" s="97"/>
      <c r="H1578" s="98"/>
      <c r="I1578" s="98"/>
      <c r="J1578" s="99"/>
      <c r="K1578" s="97"/>
      <c r="L1578" s="97"/>
      <c r="P1578" s="97"/>
      <c r="Q1578" s="97"/>
      <c r="R1578" s="93"/>
    </row>
    <row r="1579" spans="7:18" x14ac:dyDescent="0.25">
      <c r="G1579" s="97"/>
      <c r="H1579" s="98"/>
      <c r="I1579" s="98"/>
      <c r="J1579" s="99"/>
      <c r="K1579" s="97"/>
      <c r="L1579" s="97"/>
      <c r="P1579" s="97"/>
      <c r="Q1579" s="97"/>
      <c r="R1579" s="93"/>
    </row>
    <row r="1580" spans="7:18" x14ac:dyDescent="0.25">
      <c r="G1580" s="97"/>
      <c r="H1580" s="98"/>
      <c r="I1580" s="98"/>
      <c r="J1580" s="99"/>
      <c r="K1580" s="97"/>
      <c r="L1580" s="97"/>
      <c r="P1580" s="97"/>
      <c r="Q1580" s="97"/>
      <c r="R1580" s="93"/>
    </row>
    <row r="1581" spans="7:18" x14ac:dyDescent="0.25">
      <c r="G1581" s="97"/>
      <c r="H1581" s="98"/>
      <c r="I1581" s="98"/>
      <c r="J1581" s="99"/>
      <c r="K1581" s="97"/>
      <c r="L1581" s="97"/>
      <c r="P1581" s="97"/>
      <c r="Q1581" s="97"/>
      <c r="R1581" s="93"/>
    </row>
    <row r="1582" spans="7:18" x14ac:dyDescent="0.25">
      <c r="G1582" s="97"/>
      <c r="H1582" s="98"/>
      <c r="I1582" s="98"/>
      <c r="J1582" s="99"/>
      <c r="K1582" s="97"/>
      <c r="L1582" s="97"/>
      <c r="P1582" s="97"/>
      <c r="Q1582" s="97"/>
      <c r="R1582" s="93"/>
    </row>
    <row r="1583" spans="7:18" x14ac:dyDescent="0.25">
      <c r="G1583" s="97"/>
      <c r="H1583" s="98"/>
      <c r="I1583" s="98"/>
      <c r="J1583" s="99"/>
      <c r="K1583" s="97"/>
      <c r="L1583" s="97"/>
      <c r="P1583" s="97"/>
      <c r="Q1583" s="97"/>
      <c r="R1583" s="93"/>
    </row>
    <row r="1584" spans="7:18" x14ac:dyDescent="0.25">
      <c r="G1584" s="97"/>
      <c r="H1584" s="98"/>
      <c r="I1584" s="98"/>
      <c r="J1584" s="99"/>
      <c r="K1584" s="97"/>
      <c r="L1584" s="97"/>
      <c r="P1584" s="97"/>
      <c r="Q1584" s="97"/>
      <c r="R1584" s="93"/>
    </row>
    <row r="1585" spans="7:18" x14ac:dyDescent="0.25">
      <c r="G1585" s="97"/>
      <c r="H1585" s="98"/>
      <c r="I1585" s="98"/>
      <c r="J1585" s="99"/>
      <c r="K1585" s="97"/>
      <c r="L1585" s="97"/>
      <c r="P1585" s="97"/>
      <c r="Q1585" s="97"/>
      <c r="R1585" s="93"/>
    </row>
    <row r="1586" spans="7:18" x14ac:dyDescent="0.25">
      <c r="G1586" s="97"/>
      <c r="H1586" s="98"/>
      <c r="I1586" s="98"/>
      <c r="J1586" s="99"/>
      <c r="K1586" s="97"/>
      <c r="L1586" s="97"/>
      <c r="P1586" s="97"/>
      <c r="Q1586" s="97"/>
      <c r="R1586" s="93"/>
    </row>
    <row r="1587" spans="7:18" x14ac:dyDescent="0.25">
      <c r="G1587" s="97"/>
      <c r="H1587" s="98"/>
      <c r="I1587" s="98"/>
      <c r="J1587" s="99"/>
      <c r="K1587" s="97"/>
      <c r="L1587" s="97"/>
      <c r="P1587" s="97"/>
      <c r="Q1587" s="97"/>
      <c r="R1587" s="93"/>
    </row>
    <row r="1588" spans="7:18" x14ac:dyDescent="0.25">
      <c r="G1588" s="97"/>
      <c r="H1588" s="98"/>
      <c r="I1588" s="98"/>
      <c r="J1588" s="99"/>
      <c r="K1588" s="97"/>
      <c r="L1588" s="97"/>
      <c r="P1588" s="97"/>
      <c r="Q1588" s="97"/>
      <c r="R1588" s="93"/>
    </row>
    <row r="1589" spans="7:18" x14ac:dyDescent="0.25">
      <c r="G1589" s="97"/>
      <c r="H1589" s="98"/>
      <c r="I1589" s="98"/>
      <c r="J1589" s="99"/>
      <c r="K1589" s="97"/>
      <c r="L1589" s="97"/>
      <c r="P1589" s="97"/>
      <c r="Q1589" s="97"/>
      <c r="R1589" s="93"/>
    </row>
    <row r="1590" spans="7:18" x14ac:dyDescent="0.25">
      <c r="G1590" s="97"/>
      <c r="H1590" s="98"/>
      <c r="I1590" s="98"/>
      <c r="J1590" s="99"/>
      <c r="K1590" s="97"/>
      <c r="L1590" s="97"/>
      <c r="P1590" s="97"/>
      <c r="Q1590" s="97"/>
      <c r="R1590" s="93"/>
    </row>
    <row r="1591" spans="7:18" x14ac:dyDescent="0.25">
      <c r="G1591" s="97"/>
      <c r="H1591" s="98"/>
      <c r="I1591" s="98"/>
      <c r="J1591" s="99"/>
      <c r="K1591" s="97"/>
      <c r="L1591" s="97"/>
      <c r="P1591" s="97"/>
      <c r="Q1591" s="97"/>
      <c r="R1591" s="93"/>
    </row>
    <row r="1592" spans="7:18" x14ac:dyDescent="0.25">
      <c r="G1592" s="97"/>
      <c r="H1592" s="98"/>
      <c r="I1592" s="98"/>
      <c r="J1592" s="99"/>
      <c r="K1592" s="97"/>
      <c r="L1592" s="97"/>
      <c r="P1592" s="97"/>
      <c r="Q1592" s="97"/>
      <c r="R1592" s="93"/>
    </row>
    <row r="1593" spans="7:18" x14ac:dyDescent="0.25">
      <c r="G1593" s="97"/>
      <c r="H1593" s="98"/>
      <c r="I1593" s="98"/>
      <c r="J1593" s="99"/>
      <c r="K1593" s="97"/>
      <c r="L1593" s="97"/>
      <c r="P1593" s="97"/>
      <c r="Q1593" s="97"/>
      <c r="R1593" s="93"/>
    </row>
    <row r="1594" spans="7:18" x14ac:dyDescent="0.25">
      <c r="G1594" s="97"/>
      <c r="H1594" s="98"/>
      <c r="I1594" s="98"/>
      <c r="J1594" s="99"/>
      <c r="K1594" s="97"/>
      <c r="L1594" s="97"/>
      <c r="P1594" s="97"/>
      <c r="Q1594" s="97"/>
      <c r="R1594" s="93"/>
    </row>
    <row r="1595" spans="7:18" x14ac:dyDescent="0.25">
      <c r="G1595" s="97"/>
      <c r="H1595" s="98"/>
      <c r="I1595" s="98"/>
      <c r="J1595" s="99"/>
      <c r="K1595" s="97"/>
      <c r="L1595" s="97"/>
      <c r="P1595" s="97"/>
      <c r="Q1595" s="97"/>
      <c r="R1595" s="93"/>
    </row>
    <row r="1596" spans="7:18" x14ac:dyDescent="0.25">
      <c r="G1596" s="97"/>
      <c r="H1596" s="98"/>
      <c r="I1596" s="98"/>
      <c r="J1596" s="99"/>
      <c r="K1596" s="97"/>
      <c r="L1596" s="97"/>
      <c r="P1596" s="97"/>
      <c r="Q1596" s="97"/>
      <c r="R1596" s="93"/>
    </row>
    <row r="1597" spans="7:18" x14ac:dyDescent="0.25">
      <c r="G1597" s="97"/>
      <c r="H1597" s="98"/>
      <c r="I1597" s="98"/>
      <c r="J1597" s="99"/>
      <c r="K1597" s="97"/>
      <c r="L1597" s="97"/>
      <c r="P1597" s="97"/>
      <c r="Q1597" s="97"/>
      <c r="R1597" s="93"/>
    </row>
    <row r="1598" spans="7:18" x14ac:dyDescent="0.25">
      <c r="G1598" s="97"/>
      <c r="H1598" s="98"/>
      <c r="I1598" s="98"/>
      <c r="J1598" s="99"/>
      <c r="K1598" s="97"/>
      <c r="L1598" s="97"/>
      <c r="P1598" s="97"/>
      <c r="Q1598" s="97"/>
      <c r="R1598" s="93"/>
    </row>
    <row r="1599" spans="7:18" x14ac:dyDescent="0.25">
      <c r="G1599" s="97"/>
      <c r="H1599" s="98"/>
      <c r="I1599" s="98"/>
      <c r="J1599" s="99"/>
      <c r="K1599" s="97"/>
      <c r="L1599" s="97"/>
      <c r="P1599" s="97"/>
      <c r="Q1599" s="97"/>
      <c r="R1599" s="93"/>
    </row>
    <row r="1600" spans="7:18" x14ac:dyDescent="0.25">
      <c r="G1600" s="97"/>
      <c r="H1600" s="98"/>
      <c r="I1600" s="98"/>
      <c r="J1600" s="99"/>
      <c r="K1600" s="97"/>
      <c r="L1600" s="97"/>
      <c r="P1600" s="97"/>
      <c r="Q1600" s="97"/>
      <c r="R1600" s="93"/>
    </row>
    <row r="1601" spans="7:18" x14ac:dyDescent="0.25">
      <c r="G1601" s="97"/>
      <c r="H1601" s="98"/>
      <c r="I1601" s="98"/>
      <c r="J1601" s="99"/>
      <c r="K1601" s="97"/>
      <c r="L1601" s="97"/>
      <c r="P1601" s="97"/>
      <c r="Q1601" s="97"/>
      <c r="R1601" s="93"/>
    </row>
    <row r="1602" spans="7:18" x14ac:dyDescent="0.25">
      <c r="G1602" s="97"/>
      <c r="H1602" s="98"/>
      <c r="I1602" s="98"/>
      <c r="J1602" s="99"/>
      <c r="K1602" s="97"/>
      <c r="L1602" s="97"/>
      <c r="P1602" s="97"/>
      <c r="Q1602" s="97"/>
      <c r="R1602" s="93"/>
    </row>
    <row r="1603" spans="7:18" x14ac:dyDescent="0.25">
      <c r="G1603" s="97"/>
      <c r="H1603" s="98"/>
      <c r="I1603" s="98"/>
      <c r="J1603" s="99"/>
      <c r="K1603" s="97"/>
      <c r="L1603" s="97"/>
      <c r="P1603" s="97"/>
      <c r="Q1603" s="97"/>
      <c r="R1603" s="93"/>
    </row>
    <row r="1604" spans="7:18" x14ac:dyDescent="0.25">
      <c r="G1604" s="97"/>
      <c r="H1604" s="98"/>
      <c r="I1604" s="98"/>
      <c r="J1604" s="99"/>
      <c r="K1604" s="97"/>
      <c r="L1604" s="97"/>
      <c r="P1604" s="97"/>
      <c r="Q1604" s="97"/>
      <c r="R1604" s="93"/>
    </row>
    <row r="1605" spans="7:18" x14ac:dyDescent="0.25">
      <c r="G1605" s="97"/>
      <c r="H1605" s="98"/>
      <c r="I1605" s="98"/>
      <c r="J1605" s="99"/>
      <c r="K1605" s="97"/>
      <c r="L1605" s="97"/>
      <c r="P1605" s="97"/>
      <c r="Q1605" s="97"/>
      <c r="R1605" s="93"/>
    </row>
    <row r="1606" spans="7:18" x14ac:dyDescent="0.25">
      <c r="G1606" s="97"/>
      <c r="H1606" s="98"/>
      <c r="I1606" s="98"/>
      <c r="J1606" s="99"/>
      <c r="K1606" s="97"/>
      <c r="L1606" s="97"/>
      <c r="P1606" s="97"/>
      <c r="Q1606" s="97"/>
      <c r="R1606" s="93"/>
    </row>
    <row r="1607" spans="7:18" x14ac:dyDescent="0.25">
      <c r="G1607" s="97"/>
      <c r="H1607" s="98"/>
      <c r="I1607" s="98"/>
      <c r="J1607" s="99"/>
      <c r="K1607" s="97"/>
      <c r="L1607" s="97"/>
      <c r="P1607" s="97"/>
      <c r="Q1607" s="97"/>
      <c r="R1607" s="93"/>
    </row>
    <row r="1608" spans="7:18" x14ac:dyDescent="0.25">
      <c r="G1608" s="97"/>
      <c r="H1608" s="98"/>
      <c r="I1608" s="98"/>
      <c r="J1608" s="99"/>
      <c r="K1608" s="97"/>
      <c r="L1608" s="97"/>
      <c r="P1608" s="97"/>
      <c r="Q1608" s="97"/>
      <c r="R1608" s="93"/>
    </row>
    <row r="1609" spans="7:18" x14ac:dyDescent="0.25">
      <c r="G1609" s="97"/>
      <c r="H1609" s="98"/>
      <c r="I1609" s="98"/>
      <c r="J1609" s="99"/>
      <c r="K1609" s="97"/>
      <c r="L1609" s="97"/>
      <c r="P1609" s="97"/>
      <c r="Q1609" s="97"/>
      <c r="R1609" s="93"/>
    </row>
    <row r="1610" spans="7:18" x14ac:dyDescent="0.25">
      <c r="G1610" s="97"/>
      <c r="H1610" s="98"/>
      <c r="I1610" s="98"/>
      <c r="J1610" s="99"/>
      <c r="K1610" s="97"/>
      <c r="L1610" s="97"/>
      <c r="P1610" s="97"/>
      <c r="Q1610" s="97"/>
      <c r="R1610" s="93"/>
    </row>
    <row r="1611" spans="7:18" x14ac:dyDescent="0.25">
      <c r="G1611" s="97"/>
      <c r="H1611" s="98"/>
      <c r="I1611" s="98"/>
      <c r="J1611" s="99"/>
      <c r="K1611" s="97"/>
      <c r="L1611" s="97"/>
      <c r="P1611" s="97"/>
      <c r="Q1611" s="97"/>
      <c r="R1611" s="93"/>
    </row>
    <row r="1612" spans="7:18" x14ac:dyDescent="0.25">
      <c r="G1612" s="97"/>
      <c r="H1612" s="98"/>
      <c r="I1612" s="98"/>
      <c r="J1612" s="99"/>
      <c r="K1612" s="97"/>
      <c r="L1612" s="97"/>
      <c r="P1612" s="97"/>
      <c r="Q1612" s="97"/>
      <c r="R1612" s="93"/>
    </row>
    <row r="1613" spans="7:18" x14ac:dyDescent="0.25">
      <c r="G1613" s="97"/>
      <c r="H1613" s="98"/>
      <c r="I1613" s="98"/>
      <c r="J1613" s="99"/>
      <c r="K1613" s="97"/>
      <c r="L1613" s="97"/>
      <c r="P1613" s="97"/>
      <c r="Q1613" s="97"/>
      <c r="R1613" s="93"/>
    </row>
    <row r="1614" spans="7:18" x14ac:dyDescent="0.25">
      <c r="G1614" s="97"/>
      <c r="H1614" s="98"/>
      <c r="I1614" s="98"/>
      <c r="J1614" s="99"/>
      <c r="K1614" s="97"/>
      <c r="L1614" s="97"/>
      <c r="P1614" s="97"/>
      <c r="Q1614" s="97"/>
      <c r="R1614" s="93"/>
    </row>
    <row r="1615" spans="7:18" x14ac:dyDescent="0.25">
      <c r="G1615" s="97"/>
      <c r="H1615" s="98"/>
      <c r="I1615" s="98"/>
      <c r="J1615" s="99"/>
      <c r="K1615" s="97"/>
      <c r="L1615" s="97"/>
      <c r="P1615" s="97"/>
      <c r="Q1615" s="97"/>
      <c r="R1615" s="93"/>
    </row>
    <row r="1616" spans="7:18" x14ac:dyDescent="0.25">
      <c r="G1616" s="97"/>
      <c r="H1616" s="98"/>
      <c r="I1616" s="98"/>
      <c r="J1616" s="99"/>
      <c r="K1616" s="97"/>
      <c r="L1616" s="97"/>
      <c r="P1616" s="97"/>
      <c r="Q1616" s="97"/>
      <c r="R1616" s="93"/>
    </row>
    <row r="1617" spans="7:18" x14ac:dyDescent="0.25">
      <c r="G1617" s="97"/>
      <c r="H1617" s="98"/>
      <c r="I1617" s="98"/>
      <c r="J1617" s="99"/>
      <c r="K1617" s="97"/>
      <c r="L1617" s="97"/>
      <c r="P1617" s="97"/>
      <c r="Q1617" s="97"/>
      <c r="R1617" s="93"/>
    </row>
    <row r="1618" spans="7:18" x14ac:dyDescent="0.25">
      <c r="G1618" s="97"/>
      <c r="H1618" s="98"/>
      <c r="I1618" s="98"/>
      <c r="J1618" s="99"/>
      <c r="K1618" s="97"/>
      <c r="L1618" s="97"/>
      <c r="P1618" s="97"/>
      <c r="Q1618" s="97"/>
      <c r="R1618" s="93"/>
    </row>
    <row r="1619" spans="7:18" x14ac:dyDescent="0.25">
      <c r="G1619" s="97"/>
      <c r="H1619" s="98"/>
      <c r="I1619" s="98"/>
      <c r="J1619" s="99"/>
      <c r="K1619" s="97"/>
      <c r="L1619" s="97"/>
      <c r="P1619" s="97"/>
      <c r="Q1619" s="97"/>
      <c r="R1619" s="93"/>
    </row>
    <row r="1620" spans="7:18" x14ac:dyDescent="0.25">
      <c r="G1620" s="97"/>
      <c r="H1620" s="98"/>
      <c r="I1620" s="98"/>
      <c r="J1620" s="99"/>
      <c r="K1620" s="97"/>
      <c r="L1620" s="97"/>
      <c r="P1620" s="97"/>
      <c r="Q1620" s="97"/>
      <c r="R1620" s="93"/>
    </row>
    <row r="1621" spans="7:18" x14ac:dyDescent="0.25">
      <c r="G1621" s="97"/>
      <c r="H1621" s="98"/>
      <c r="I1621" s="98"/>
      <c r="J1621" s="99"/>
      <c r="K1621" s="97"/>
      <c r="L1621" s="97"/>
      <c r="P1621" s="97"/>
      <c r="Q1621" s="97"/>
      <c r="R1621" s="93"/>
    </row>
    <row r="1622" spans="7:18" x14ac:dyDescent="0.25">
      <c r="G1622" s="97"/>
      <c r="H1622" s="98"/>
      <c r="I1622" s="98"/>
      <c r="J1622" s="99"/>
      <c r="K1622" s="97"/>
      <c r="L1622" s="97"/>
      <c r="P1622" s="97"/>
      <c r="Q1622" s="97"/>
      <c r="R1622" s="93"/>
    </row>
    <row r="1623" spans="7:18" x14ac:dyDescent="0.25">
      <c r="G1623" s="97"/>
      <c r="H1623" s="98"/>
      <c r="I1623" s="98"/>
      <c r="J1623" s="99"/>
      <c r="K1623" s="97"/>
      <c r="L1623" s="97"/>
      <c r="P1623" s="97"/>
      <c r="Q1623" s="97"/>
      <c r="R1623" s="93"/>
    </row>
    <row r="1624" spans="7:18" x14ac:dyDescent="0.25">
      <c r="G1624" s="97"/>
      <c r="H1624" s="98"/>
      <c r="I1624" s="98"/>
      <c r="J1624" s="99"/>
      <c r="K1624" s="97"/>
      <c r="L1624" s="97"/>
      <c r="P1624" s="97"/>
      <c r="Q1624" s="97"/>
      <c r="R1624" s="93"/>
    </row>
    <row r="1625" spans="7:18" x14ac:dyDescent="0.25">
      <c r="G1625" s="97"/>
      <c r="H1625" s="98"/>
      <c r="I1625" s="98"/>
      <c r="J1625" s="99"/>
      <c r="K1625" s="97"/>
      <c r="L1625" s="97"/>
      <c r="P1625" s="97"/>
      <c r="Q1625" s="97"/>
      <c r="R1625" s="93"/>
    </row>
    <row r="1626" spans="7:18" x14ac:dyDescent="0.25">
      <c r="G1626" s="97"/>
      <c r="H1626" s="98"/>
      <c r="I1626" s="98"/>
      <c r="J1626" s="99"/>
      <c r="K1626" s="97"/>
      <c r="L1626" s="97"/>
      <c r="P1626" s="97"/>
      <c r="Q1626" s="97"/>
      <c r="R1626" s="93"/>
    </row>
    <row r="1627" spans="7:18" x14ac:dyDescent="0.25">
      <c r="G1627" s="97"/>
      <c r="H1627" s="98"/>
      <c r="I1627" s="98"/>
      <c r="J1627" s="99"/>
      <c r="K1627" s="97"/>
      <c r="L1627" s="97"/>
      <c r="P1627" s="97"/>
      <c r="Q1627" s="97"/>
      <c r="R1627" s="93"/>
    </row>
    <row r="1628" spans="7:18" x14ac:dyDescent="0.25">
      <c r="G1628" s="97"/>
      <c r="H1628" s="98"/>
      <c r="I1628" s="98"/>
      <c r="J1628" s="99"/>
      <c r="K1628" s="97"/>
      <c r="L1628" s="97"/>
      <c r="P1628" s="97"/>
      <c r="Q1628" s="97"/>
      <c r="R1628" s="93"/>
    </row>
    <row r="1629" spans="7:18" x14ac:dyDescent="0.25">
      <c r="G1629" s="97"/>
      <c r="H1629" s="98"/>
      <c r="I1629" s="98"/>
      <c r="J1629" s="99"/>
      <c r="K1629" s="97"/>
      <c r="L1629" s="97"/>
      <c r="P1629" s="97"/>
      <c r="Q1629" s="97"/>
      <c r="R1629" s="93"/>
    </row>
    <row r="1630" spans="7:18" x14ac:dyDescent="0.25">
      <c r="G1630" s="97"/>
      <c r="H1630" s="98"/>
      <c r="I1630" s="98"/>
      <c r="J1630" s="99"/>
      <c r="K1630" s="97"/>
      <c r="L1630" s="97"/>
      <c r="P1630" s="97"/>
      <c r="Q1630" s="97"/>
      <c r="R1630" s="93"/>
    </row>
    <row r="1631" spans="7:18" x14ac:dyDescent="0.25">
      <c r="G1631" s="97"/>
      <c r="H1631" s="98"/>
      <c r="I1631" s="98"/>
      <c r="J1631" s="99"/>
      <c r="K1631" s="97"/>
      <c r="L1631" s="97"/>
      <c r="P1631" s="97"/>
      <c r="Q1631" s="97"/>
      <c r="R1631" s="93"/>
    </row>
    <row r="1632" spans="7:18" x14ac:dyDescent="0.25">
      <c r="G1632" s="97"/>
      <c r="H1632" s="98"/>
      <c r="I1632" s="98"/>
      <c r="J1632" s="99"/>
      <c r="K1632" s="97"/>
      <c r="L1632" s="97"/>
      <c r="P1632" s="97"/>
      <c r="Q1632" s="97"/>
      <c r="R1632" s="93"/>
    </row>
    <row r="1633" spans="7:18" x14ac:dyDescent="0.25">
      <c r="G1633" s="97"/>
      <c r="H1633" s="98"/>
      <c r="I1633" s="98"/>
      <c r="J1633" s="99"/>
      <c r="K1633" s="97"/>
      <c r="L1633" s="97"/>
      <c r="P1633" s="97"/>
      <c r="Q1633" s="97"/>
      <c r="R1633" s="93"/>
    </row>
    <row r="1634" spans="7:18" x14ac:dyDescent="0.25">
      <c r="G1634" s="97"/>
      <c r="H1634" s="98"/>
      <c r="I1634" s="98"/>
      <c r="J1634" s="99"/>
      <c r="K1634" s="97"/>
      <c r="L1634" s="97"/>
      <c r="P1634" s="97"/>
      <c r="Q1634" s="97"/>
      <c r="R1634" s="93"/>
    </row>
    <row r="1635" spans="7:18" x14ac:dyDescent="0.25">
      <c r="G1635" s="97"/>
      <c r="H1635" s="98"/>
      <c r="I1635" s="98"/>
      <c r="J1635" s="99"/>
      <c r="K1635" s="97"/>
      <c r="L1635" s="97"/>
      <c r="P1635" s="97"/>
      <c r="Q1635" s="97"/>
      <c r="R1635" s="93"/>
    </row>
    <row r="1636" spans="7:18" x14ac:dyDescent="0.25">
      <c r="G1636" s="97"/>
      <c r="H1636" s="98"/>
      <c r="I1636" s="98"/>
      <c r="J1636" s="99"/>
      <c r="K1636" s="97"/>
      <c r="L1636" s="97"/>
      <c r="P1636" s="97"/>
      <c r="Q1636" s="97"/>
      <c r="R1636" s="93"/>
    </row>
    <row r="1637" spans="7:18" x14ac:dyDescent="0.25">
      <c r="G1637" s="97"/>
      <c r="H1637" s="98"/>
      <c r="I1637" s="98"/>
      <c r="J1637" s="99"/>
      <c r="K1637" s="97"/>
      <c r="L1637" s="97"/>
      <c r="P1637" s="97"/>
      <c r="Q1637" s="97"/>
      <c r="R1637" s="93"/>
    </row>
    <row r="1638" spans="7:18" x14ac:dyDescent="0.25">
      <c r="G1638" s="97"/>
      <c r="H1638" s="98"/>
      <c r="I1638" s="98"/>
      <c r="J1638" s="99"/>
      <c r="K1638" s="97"/>
      <c r="L1638" s="97"/>
      <c r="P1638" s="97"/>
      <c r="Q1638" s="97"/>
      <c r="R1638" s="93"/>
    </row>
    <row r="1639" spans="7:18" x14ac:dyDescent="0.25">
      <c r="G1639" s="97"/>
      <c r="H1639" s="98"/>
      <c r="I1639" s="98"/>
      <c r="J1639" s="99"/>
      <c r="K1639" s="97"/>
      <c r="L1639" s="97"/>
      <c r="P1639" s="97"/>
      <c r="Q1639" s="97"/>
      <c r="R1639" s="93"/>
    </row>
    <row r="1640" spans="7:18" x14ac:dyDescent="0.25">
      <c r="G1640" s="97"/>
      <c r="H1640" s="98"/>
      <c r="I1640" s="98"/>
      <c r="J1640" s="99"/>
      <c r="K1640" s="97"/>
      <c r="L1640" s="97"/>
      <c r="P1640" s="97"/>
      <c r="Q1640" s="97"/>
      <c r="R1640" s="93"/>
    </row>
    <row r="1641" spans="7:18" x14ac:dyDescent="0.25">
      <c r="G1641" s="97"/>
      <c r="H1641" s="98"/>
      <c r="I1641" s="98"/>
      <c r="J1641" s="99"/>
      <c r="K1641" s="97"/>
      <c r="L1641" s="97"/>
      <c r="P1641" s="97"/>
      <c r="Q1641" s="97"/>
      <c r="R1641" s="93"/>
    </row>
    <row r="1642" spans="7:18" x14ac:dyDescent="0.25">
      <c r="G1642" s="97"/>
      <c r="H1642" s="98"/>
      <c r="I1642" s="98"/>
      <c r="J1642" s="99"/>
      <c r="K1642" s="97"/>
      <c r="L1642" s="97"/>
      <c r="P1642" s="97"/>
      <c r="Q1642" s="97"/>
      <c r="R1642" s="93"/>
    </row>
    <row r="1643" spans="7:18" x14ac:dyDescent="0.25">
      <c r="G1643" s="97"/>
      <c r="H1643" s="98"/>
      <c r="I1643" s="98"/>
      <c r="J1643" s="99"/>
      <c r="K1643" s="97"/>
      <c r="L1643" s="97"/>
      <c r="P1643" s="97"/>
      <c r="Q1643" s="97"/>
      <c r="R1643" s="93"/>
    </row>
    <row r="1644" spans="7:18" x14ac:dyDescent="0.25">
      <c r="G1644" s="97"/>
      <c r="H1644" s="98"/>
      <c r="I1644" s="98"/>
      <c r="J1644" s="99"/>
      <c r="K1644" s="97"/>
      <c r="L1644" s="97"/>
      <c r="P1644" s="97"/>
      <c r="Q1644" s="97"/>
      <c r="R1644" s="93"/>
    </row>
    <row r="1645" spans="7:18" x14ac:dyDescent="0.25">
      <c r="G1645" s="97"/>
      <c r="H1645" s="98"/>
      <c r="I1645" s="98"/>
      <c r="J1645" s="99"/>
      <c r="K1645" s="97"/>
      <c r="L1645" s="97"/>
      <c r="P1645" s="97"/>
      <c r="Q1645" s="97"/>
      <c r="R1645" s="93"/>
    </row>
    <row r="1646" spans="7:18" x14ac:dyDescent="0.25">
      <c r="G1646" s="97"/>
      <c r="H1646" s="98"/>
      <c r="I1646" s="98"/>
      <c r="J1646" s="99"/>
      <c r="K1646" s="97"/>
      <c r="L1646" s="97"/>
      <c r="P1646" s="97"/>
      <c r="Q1646" s="97"/>
      <c r="R1646" s="93"/>
    </row>
    <row r="1647" spans="7:18" x14ac:dyDescent="0.25">
      <c r="G1647" s="97"/>
      <c r="H1647" s="98"/>
      <c r="I1647" s="98"/>
      <c r="J1647" s="99"/>
      <c r="K1647" s="97"/>
      <c r="L1647" s="97"/>
      <c r="P1647" s="97"/>
      <c r="Q1647" s="97"/>
      <c r="R1647" s="93"/>
    </row>
    <row r="1648" spans="7:18" x14ac:dyDescent="0.25">
      <c r="G1648" s="97"/>
      <c r="H1648" s="98"/>
      <c r="I1648" s="98"/>
      <c r="J1648" s="99"/>
      <c r="K1648" s="97"/>
      <c r="L1648" s="97"/>
      <c r="P1648" s="97"/>
      <c r="Q1648" s="97"/>
      <c r="R1648" s="93"/>
    </row>
    <row r="1649" spans="7:18" x14ac:dyDescent="0.25">
      <c r="G1649" s="97"/>
      <c r="H1649" s="98"/>
      <c r="I1649" s="98"/>
      <c r="J1649" s="99"/>
      <c r="K1649" s="97"/>
      <c r="L1649" s="97"/>
      <c r="P1649" s="97"/>
      <c r="Q1649" s="97"/>
      <c r="R1649" s="93"/>
    </row>
    <row r="1650" spans="7:18" x14ac:dyDescent="0.25">
      <c r="G1650" s="97"/>
      <c r="H1650" s="98"/>
      <c r="I1650" s="98"/>
      <c r="J1650" s="99"/>
      <c r="K1650" s="97"/>
      <c r="L1650" s="97"/>
      <c r="P1650" s="97"/>
      <c r="Q1650" s="97"/>
      <c r="R1650" s="93"/>
    </row>
    <row r="1651" spans="7:18" x14ac:dyDescent="0.25">
      <c r="G1651" s="97"/>
      <c r="H1651" s="98"/>
      <c r="I1651" s="98"/>
      <c r="J1651" s="99"/>
      <c r="K1651" s="97"/>
      <c r="L1651" s="97"/>
      <c r="P1651" s="97"/>
      <c r="Q1651" s="97"/>
      <c r="R1651" s="93"/>
    </row>
    <row r="1652" spans="7:18" x14ac:dyDescent="0.25">
      <c r="G1652" s="97"/>
      <c r="H1652" s="98"/>
      <c r="I1652" s="98"/>
      <c r="J1652" s="99"/>
      <c r="K1652" s="97"/>
      <c r="L1652" s="97"/>
      <c r="P1652" s="97"/>
      <c r="Q1652" s="97"/>
      <c r="R1652" s="93"/>
    </row>
    <row r="1653" spans="7:18" x14ac:dyDescent="0.25">
      <c r="G1653" s="97"/>
      <c r="H1653" s="98"/>
      <c r="I1653" s="98"/>
      <c r="J1653" s="99"/>
      <c r="K1653" s="97"/>
      <c r="L1653" s="97"/>
      <c r="P1653" s="97"/>
      <c r="Q1653" s="97"/>
      <c r="R1653" s="93"/>
    </row>
    <row r="1654" spans="7:18" x14ac:dyDescent="0.25">
      <c r="G1654" s="97"/>
      <c r="H1654" s="98"/>
      <c r="I1654" s="98"/>
      <c r="J1654" s="99"/>
      <c r="K1654" s="97"/>
      <c r="L1654" s="97"/>
      <c r="P1654" s="97"/>
      <c r="Q1654" s="97"/>
      <c r="R1654" s="93"/>
    </row>
    <row r="1655" spans="7:18" x14ac:dyDescent="0.25">
      <c r="G1655" s="97"/>
      <c r="H1655" s="98"/>
      <c r="I1655" s="98"/>
      <c r="J1655" s="99"/>
      <c r="K1655" s="97"/>
      <c r="L1655" s="97"/>
      <c r="P1655" s="97"/>
      <c r="Q1655" s="97"/>
      <c r="R1655" s="93"/>
    </row>
    <row r="1656" spans="7:18" x14ac:dyDescent="0.25">
      <c r="G1656" s="97"/>
      <c r="H1656" s="98"/>
      <c r="I1656" s="98"/>
      <c r="J1656" s="99"/>
      <c r="K1656" s="97"/>
      <c r="L1656" s="97"/>
      <c r="P1656" s="97"/>
      <c r="Q1656" s="97"/>
      <c r="R1656" s="93"/>
    </row>
    <row r="1657" spans="7:18" x14ac:dyDescent="0.25">
      <c r="G1657" s="97"/>
      <c r="H1657" s="98"/>
      <c r="I1657" s="98"/>
      <c r="J1657" s="99"/>
      <c r="K1657" s="97"/>
      <c r="L1657" s="97"/>
      <c r="P1657" s="97"/>
      <c r="Q1657" s="97"/>
      <c r="R1657" s="93"/>
    </row>
    <row r="1658" spans="7:18" x14ac:dyDescent="0.25">
      <c r="G1658" s="97"/>
      <c r="H1658" s="98"/>
      <c r="I1658" s="98"/>
      <c r="J1658" s="99"/>
      <c r="K1658" s="97"/>
      <c r="L1658" s="97"/>
      <c r="P1658" s="97"/>
      <c r="Q1658" s="97"/>
      <c r="R1658" s="93"/>
    </row>
    <row r="1659" spans="7:18" x14ac:dyDescent="0.25">
      <c r="G1659" s="97"/>
      <c r="H1659" s="98"/>
      <c r="I1659" s="98"/>
      <c r="J1659" s="99"/>
      <c r="K1659" s="97"/>
      <c r="L1659" s="97"/>
      <c r="P1659" s="97"/>
      <c r="Q1659" s="97"/>
      <c r="R1659" s="93"/>
    </row>
    <row r="1660" spans="7:18" x14ac:dyDescent="0.25">
      <c r="G1660" s="97"/>
      <c r="H1660" s="98"/>
      <c r="I1660" s="98"/>
      <c r="J1660" s="99"/>
      <c r="K1660" s="97"/>
      <c r="L1660" s="97"/>
      <c r="P1660" s="97"/>
      <c r="Q1660" s="97"/>
      <c r="R1660" s="93"/>
    </row>
    <row r="1661" spans="7:18" x14ac:dyDescent="0.25">
      <c r="G1661" s="97"/>
      <c r="H1661" s="98"/>
      <c r="I1661" s="98"/>
      <c r="J1661" s="99"/>
      <c r="K1661" s="97"/>
      <c r="L1661" s="97"/>
      <c r="P1661" s="97"/>
      <c r="Q1661" s="97"/>
      <c r="R1661" s="93"/>
    </row>
    <row r="1662" spans="7:18" x14ac:dyDescent="0.25">
      <c r="G1662" s="97"/>
      <c r="H1662" s="98"/>
      <c r="I1662" s="98"/>
      <c r="J1662" s="99"/>
      <c r="K1662" s="97"/>
      <c r="L1662" s="97"/>
      <c r="P1662" s="97"/>
      <c r="Q1662" s="97"/>
      <c r="R1662" s="93"/>
    </row>
    <row r="1663" spans="7:18" x14ac:dyDescent="0.25">
      <c r="G1663" s="97"/>
      <c r="H1663" s="98"/>
      <c r="I1663" s="98"/>
      <c r="J1663" s="99"/>
      <c r="K1663" s="97"/>
      <c r="L1663" s="97"/>
      <c r="P1663" s="97"/>
      <c r="Q1663" s="97"/>
      <c r="R1663" s="93"/>
    </row>
    <row r="1664" spans="7:18" x14ac:dyDescent="0.25">
      <c r="G1664" s="97"/>
      <c r="H1664" s="98"/>
      <c r="I1664" s="98"/>
      <c r="J1664" s="99"/>
      <c r="K1664" s="97"/>
      <c r="L1664" s="97"/>
      <c r="P1664" s="97"/>
      <c r="Q1664" s="97"/>
      <c r="R1664" s="93"/>
    </row>
    <row r="1665" spans="7:18" x14ac:dyDescent="0.25">
      <c r="G1665" s="97"/>
      <c r="H1665" s="98"/>
      <c r="I1665" s="98"/>
      <c r="J1665" s="99"/>
      <c r="K1665" s="97"/>
      <c r="L1665" s="97"/>
      <c r="P1665" s="97"/>
      <c r="Q1665" s="97"/>
      <c r="R1665" s="93"/>
    </row>
    <row r="1666" spans="7:18" x14ac:dyDescent="0.25">
      <c r="G1666" s="97"/>
      <c r="H1666" s="98"/>
      <c r="I1666" s="98"/>
      <c r="J1666" s="99"/>
      <c r="K1666" s="97"/>
      <c r="L1666" s="97"/>
      <c r="P1666" s="97"/>
      <c r="Q1666" s="97"/>
      <c r="R1666" s="93"/>
    </row>
    <row r="1667" spans="7:18" x14ac:dyDescent="0.25">
      <c r="G1667" s="97"/>
      <c r="H1667" s="98"/>
      <c r="I1667" s="98"/>
      <c r="J1667" s="99"/>
      <c r="K1667" s="97"/>
      <c r="L1667" s="97"/>
      <c r="P1667" s="97"/>
      <c r="Q1667" s="97"/>
      <c r="R1667" s="93"/>
    </row>
    <row r="1668" spans="7:18" x14ac:dyDescent="0.25">
      <c r="G1668" s="97"/>
      <c r="H1668" s="98"/>
      <c r="I1668" s="98"/>
      <c r="J1668" s="99"/>
      <c r="K1668" s="97"/>
      <c r="L1668" s="97"/>
      <c r="P1668" s="97"/>
      <c r="Q1668" s="97"/>
      <c r="R1668" s="93"/>
    </row>
    <row r="1669" spans="7:18" x14ac:dyDescent="0.25">
      <c r="G1669" s="97"/>
      <c r="H1669" s="98"/>
      <c r="I1669" s="98"/>
      <c r="J1669" s="99"/>
      <c r="K1669" s="97"/>
      <c r="L1669" s="97"/>
      <c r="P1669" s="97"/>
      <c r="Q1669" s="97"/>
      <c r="R1669" s="93"/>
    </row>
    <row r="1670" spans="7:18" x14ac:dyDescent="0.25">
      <c r="G1670" s="97"/>
      <c r="H1670" s="98"/>
      <c r="I1670" s="98"/>
      <c r="J1670" s="99"/>
      <c r="K1670" s="97"/>
      <c r="L1670" s="97"/>
      <c r="P1670" s="97"/>
      <c r="Q1670" s="97"/>
      <c r="R1670" s="93"/>
    </row>
    <row r="1671" spans="7:18" x14ac:dyDescent="0.25">
      <c r="G1671" s="97"/>
      <c r="H1671" s="98"/>
      <c r="I1671" s="98"/>
      <c r="J1671" s="99"/>
      <c r="K1671" s="97"/>
      <c r="L1671" s="97"/>
      <c r="P1671" s="97"/>
      <c r="Q1671" s="97"/>
      <c r="R1671" s="93"/>
    </row>
    <row r="1672" spans="7:18" x14ac:dyDescent="0.25">
      <c r="G1672" s="97"/>
      <c r="H1672" s="98"/>
      <c r="I1672" s="98"/>
      <c r="J1672" s="99"/>
      <c r="K1672" s="97"/>
      <c r="L1672" s="97"/>
      <c r="P1672" s="97"/>
      <c r="Q1672" s="97"/>
      <c r="R1672" s="93"/>
    </row>
    <row r="1673" spans="7:18" x14ac:dyDescent="0.25">
      <c r="G1673" s="97"/>
      <c r="H1673" s="98"/>
      <c r="I1673" s="98"/>
      <c r="J1673" s="99"/>
      <c r="K1673" s="97"/>
      <c r="L1673" s="97"/>
      <c r="P1673" s="97"/>
      <c r="Q1673" s="97"/>
      <c r="R1673" s="93"/>
    </row>
    <row r="1674" spans="7:18" x14ac:dyDescent="0.25">
      <c r="G1674" s="97"/>
      <c r="H1674" s="98"/>
      <c r="I1674" s="98"/>
      <c r="J1674" s="99"/>
      <c r="K1674" s="97"/>
      <c r="L1674" s="97"/>
      <c r="P1674" s="97"/>
      <c r="Q1674" s="97"/>
      <c r="R1674" s="93"/>
    </row>
    <row r="1675" spans="7:18" x14ac:dyDescent="0.25">
      <c r="G1675" s="97"/>
      <c r="H1675" s="98"/>
      <c r="I1675" s="98"/>
      <c r="J1675" s="99"/>
      <c r="K1675" s="97"/>
      <c r="L1675" s="97"/>
      <c r="P1675" s="97"/>
      <c r="Q1675" s="97"/>
      <c r="R1675" s="93"/>
    </row>
    <row r="1676" spans="7:18" x14ac:dyDescent="0.25">
      <c r="G1676" s="97"/>
      <c r="H1676" s="98"/>
      <c r="I1676" s="98"/>
      <c r="J1676" s="99"/>
      <c r="K1676" s="97"/>
      <c r="L1676" s="97"/>
      <c r="P1676" s="97"/>
      <c r="Q1676" s="97"/>
      <c r="R1676" s="93"/>
    </row>
    <row r="1677" spans="7:18" x14ac:dyDescent="0.25">
      <c r="G1677" s="97"/>
      <c r="H1677" s="98"/>
      <c r="I1677" s="98"/>
      <c r="J1677" s="99"/>
      <c r="K1677" s="97"/>
      <c r="L1677" s="97"/>
      <c r="P1677" s="97"/>
      <c r="Q1677" s="97"/>
      <c r="R1677" s="93"/>
    </row>
    <row r="1678" spans="7:18" x14ac:dyDescent="0.25">
      <c r="G1678" s="97"/>
      <c r="H1678" s="98"/>
      <c r="I1678" s="98"/>
      <c r="J1678" s="99"/>
      <c r="K1678" s="97"/>
      <c r="L1678" s="97"/>
      <c r="P1678" s="97"/>
      <c r="Q1678" s="97"/>
      <c r="R1678" s="93"/>
    </row>
    <row r="1679" spans="7:18" x14ac:dyDescent="0.25">
      <c r="G1679" s="97"/>
      <c r="H1679" s="98"/>
      <c r="I1679" s="98"/>
      <c r="J1679" s="99"/>
      <c r="K1679" s="97"/>
      <c r="L1679" s="97"/>
      <c r="P1679" s="97"/>
      <c r="Q1679" s="97"/>
      <c r="R1679" s="93"/>
    </row>
    <row r="1680" spans="7:18" x14ac:dyDescent="0.25">
      <c r="G1680" s="97"/>
      <c r="H1680" s="98"/>
      <c r="I1680" s="98"/>
      <c r="J1680" s="99"/>
      <c r="K1680" s="97"/>
      <c r="L1680" s="97"/>
      <c r="P1680" s="97"/>
      <c r="Q1680" s="97"/>
      <c r="R1680" s="93"/>
    </row>
    <row r="1681" spans="7:18" x14ac:dyDescent="0.25">
      <c r="G1681" s="97"/>
      <c r="H1681" s="98"/>
      <c r="I1681" s="98"/>
      <c r="J1681" s="99"/>
      <c r="K1681" s="97"/>
      <c r="L1681" s="97"/>
      <c r="P1681" s="97"/>
      <c r="Q1681" s="97"/>
      <c r="R1681" s="93"/>
    </row>
    <row r="1682" spans="7:18" x14ac:dyDescent="0.25">
      <c r="G1682" s="97"/>
      <c r="H1682" s="98"/>
      <c r="I1682" s="98"/>
      <c r="J1682" s="99"/>
      <c r="K1682" s="97"/>
      <c r="L1682" s="97"/>
      <c r="P1682" s="97"/>
      <c r="Q1682" s="97"/>
      <c r="R1682" s="93"/>
    </row>
    <row r="1683" spans="7:18" x14ac:dyDescent="0.25">
      <c r="G1683" s="97"/>
      <c r="H1683" s="98"/>
      <c r="I1683" s="98"/>
      <c r="J1683" s="99"/>
      <c r="K1683" s="97"/>
      <c r="L1683" s="97"/>
      <c r="P1683" s="97"/>
      <c r="Q1683" s="97"/>
      <c r="R1683" s="93"/>
    </row>
    <row r="1684" spans="7:18" x14ac:dyDescent="0.25">
      <c r="G1684" s="97"/>
      <c r="H1684" s="98"/>
      <c r="I1684" s="98"/>
      <c r="J1684" s="99"/>
      <c r="K1684" s="97"/>
      <c r="L1684" s="97"/>
      <c r="P1684" s="97"/>
      <c r="Q1684" s="97"/>
      <c r="R1684" s="93"/>
    </row>
    <row r="1685" spans="7:18" x14ac:dyDescent="0.25">
      <c r="G1685" s="97"/>
      <c r="H1685" s="98"/>
      <c r="I1685" s="98"/>
      <c r="J1685" s="99"/>
      <c r="K1685" s="97"/>
      <c r="L1685" s="97"/>
      <c r="P1685" s="97"/>
      <c r="Q1685" s="97"/>
      <c r="R1685" s="93"/>
    </row>
    <row r="1686" spans="7:18" x14ac:dyDescent="0.25">
      <c r="G1686" s="97"/>
      <c r="H1686" s="98"/>
      <c r="I1686" s="98"/>
      <c r="J1686" s="99"/>
      <c r="K1686" s="97"/>
      <c r="L1686" s="97"/>
      <c r="P1686" s="97"/>
      <c r="Q1686" s="97"/>
      <c r="R1686" s="93"/>
    </row>
    <row r="1687" spans="7:18" x14ac:dyDescent="0.25">
      <c r="G1687" s="97"/>
      <c r="H1687" s="98"/>
      <c r="I1687" s="98"/>
      <c r="J1687" s="99"/>
      <c r="K1687" s="97"/>
      <c r="L1687" s="97"/>
      <c r="P1687" s="97"/>
      <c r="Q1687" s="97"/>
      <c r="R1687" s="93"/>
    </row>
    <row r="1688" spans="7:18" x14ac:dyDescent="0.25">
      <c r="G1688" s="97"/>
      <c r="H1688" s="98"/>
      <c r="I1688" s="98"/>
      <c r="J1688" s="99"/>
      <c r="K1688" s="97"/>
      <c r="L1688" s="97"/>
      <c r="P1688" s="97"/>
      <c r="Q1688" s="97"/>
      <c r="R1688" s="93"/>
    </row>
    <row r="1689" spans="7:18" x14ac:dyDescent="0.25">
      <c r="G1689" s="97"/>
      <c r="H1689" s="98"/>
      <c r="I1689" s="98"/>
      <c r="J1689" s="99"/>
      <c r="K1689" s="97"/>
      <c r="L1689" s="97"/>
      <c r="P1689" s="97"/>
      <c r="Q1689" s="97"/>
      <c r="R1689" s="93"/>
    </row>
    <row r="1690" spans="7:18" x14ac:dyDescent="0.25">
      <c r="G1690" s="97"/>
      <c r="H1690" s="98"/>
      <c r="I1690" s="98"/>
      <c r="J1690" s="99"/>
      <c r="K1690" s="97"/>
      <c r="L1690" s="97"/>
      <c r="P1690" s="97"/>
      <c r="Q1690" s="97"/>
      <c r="R1690" s="93"/>
    </row>
    <row r="1691" spans="7:18" x14ac:dyDescent="0.25">
      <c r="G1691" s="97"/>
      <c r="H1691" s="98"/>
      <c r="I1691" s="98"/>
      <c r="J1691" s="99"/>
      <c r="K1691" s="97"/>
      <c r="L1691" s="97"/>
      <c r="P1691" s="97"/>
      <c r="Q1691" s="97"/>
      <c r="R1691" s="93"/>
    </row>
    <row r="1692" spans="7:18" x14ac:dyDescent="0.25">
      <c r="G1692" s="97"/>
      <c r="H1692" s="98"/>
      <c r="I1692" s="98"/>
      <c r="J1692" s="99"/>
      <c r="K1692" s="97"/>
      <c r="L1692" s="97"/>
      <c r="P1692" s="97"/>
      <c r="Q1692" s="97"/>
      <c r="R1692" s="93"/>
    </row>
    <row r="1693" spans="7:18" x14ac:dyDescent="0.25">
      <c r="G1693" s="97"/>
      <c r="H1693" s="98"/>
      <c r="I1693" s="98"/>
      <c r="J1693" s="99"/>
      <c r="K1693" s="97"/>
      <c r="L1693" s="97"/>
      <c r="P1693" s="97"/>
      <c r="Q1693" s="97"/>
      <c r="R1693" s="93"/>
    </row>
    <row r="1694" spans="7:18" x14ac:dyDescent="0.25">
      <c r="G1694" s="97"/>
      <c r="H1694" s="98"/>
      <c r="I1694" s="98"/>
      <c r="J1694" s="99"/>
      <c r="K1694" s="97"/>
      <c r="L1694" s="97"/>
      <c r="P1694" s="97"/>
      <c r="Q1694" s="97"/>
      <c r="R1694" s="93"/>
    </row>
    <row r="1695" spans="7:18" x14ac:dyDescent="0.25">
      <c r="G1695" s="97"/>
      <c r="H1695" s="98"/>
      <c r="I1695" s="98"/>
      <c r="J1695" s="99"/>
      <c r="K1695" s="97"/>
      <c r="L1695" s="97"/>
      <c r="P1695" s="97"/>
      <c r="Q1695" s="97"/>
      <c r="R1695" s="93"/>
    </row>
    <row r="1696" spans="7:18" x14ac:dyDescent="0.25">
      <c r="G1696" s="97"/>
      <c r="H1696" s="98"/>
      <c r="I1696" s="98"/>
      <c r="J1696" s="99"/>
      <c r="K1696" s="97"/>
      <c r="L1696" s="97"/>
      <c r="P1696" s="97"/>
      <c r="Q1696" s="97"/>
      <c r="R1696" s="93"/>
    </row>
    <row r="1697" spans="7:18" x14ac:dyDescent="0.25">
      <c r="G1697" s="97"/>
      <c r="H1697" s="98"/>
      <c r="I1697" s="98"/>
      <c r="J1697" s="99"/>
      <c r="K1697" s="97"/>
      <c r="L1697" s="97"/>
      <c r="P1697" s="97"/>
      <c r="Q1697" s="97"/>
      <c r="R1697" s="93"/>
    </row>
    <row r="1698" spans="7:18" x14ac:dyDescent="0.25">
      <c r="G1698" s="97"/>
      <c r="H1698" s="98"/>
      <c r="I1698" s="98"/>
      <c r="J1698" s="99"/>
      <c r="K1698" s="97"/>
      <c r="L1698" s="97"/>
      <c r="P1698" s="97"/>
      <c r="Q1698" s="97"/>
      <c r="R1698" s="93"/>
    </row>
    <row r="1699" spans="7:18" x14ac:dyDescent="0.25">
      <c r="G1699" s="97"/>
      <c r="H1699" s="98"/>
      <c r="I1699" s="98"/>
      <c r="J1699" s="99"/>
      <c r="K1699" s="97"/>
      <c r="L1699" s="97"/>
      <c r="P1699" s="97"/>
      <c r="Q1699" s="97"/>
      <c r="R1699" s="93"/>
    </row>
    <row r="1700" spans="7:18" x14ac:dyDescent="0.25">
      <c r="G1700" s="97"/>
      <c r="H1700" s="98"/>
      <c r="I1700" s="98"/>
      <c r="J1700" s="99"/>
      <c r="K1700" s="97"/>
      <c r="L1700" s="97"/>
      <c r="P1700" s="97"/>
      <c r="Q1700" s="97"/>
      <c r="R1700" s="93"/>
    </row>
    <row r="1701" spans="7:18" x14ac:dyDescent="0.25">
      <c r="G1701" s="97"/>
      <c r="H1701" s="98"/>
      <c r="I1701" s="98"/>
      <c r="J1701" s="99"/>
      <c r="K1701" s="97"/>
      <c r="L1701" s="97"/>
      <c r="P1701" s="97"/>
      <c r="Q1701" s="97"/>
      <c r="R1701" s="93"/>
    </row>
    <row r="1702" spans="7:18" x14ac:dyDescent="0.25">
      <c r="G1702" s="97"/>
      <c r="H1702" s="98"/>
      <c r="I1702" s="98"/>
      <c r="J1702" s="99"/>
      <c r="K1702" s="97"/>
      <c r="L1702" s="97"/>
      <c r="P1702" s="97"/>
      <c r="Q1702" s="97"/>
      <c r="R1702" s="93"/>
    </row>
    <row r="1703" spans="7:18" x14ac:dyDescent="0.25">
      <c r="G1703" s="97"/>
      <c r="H1703" s="98"/>
      <c r="I1703" s="98"/>
      <c r="J1703" s="99"/>
      <c r="K1703" s="97"/>
      <c r="L1703" s="97"/>
      <c r="P1703" s="97"/>
      <c r="Q1703" s="97"/>
      <c r="R1703" s="93"/>
    </row>
    <row r="1704" spans="7:18" x14ac:dyDescent="0.25">
      <c r="G1704" s="97"/>
      <c r="H1704" s="98"/>
      <c r="I1704" s="98"/>
      <c r="J1704" s="99"/>
      <c r="K1704" s="97"/>
      <c r="L1704" s="97"/>
      <c r="P1704" s="97"/>
      <c r="Q1704" s="97"/>
      <c r="R1704" s="93"/>
    </row>
    <row r="1705" spans="7:18" x14ac:dyDescent="0.25">
      <c r="G1705" s="97"/>
      <c r="H1705" s="98"/>
      <c r="I1705" s="98"/>
      <c r="J1705" s="99"/>
      <c r="K1705" s="97"/>
      <c r="L1705" s="97"/>
      <c r="P1705" s="97"/>
      <c r="Q1705" s="97"/>
      <c r="R1705" s="93"/>
    </row>
    <row r="1706" spans="7:18" x14ac:dyDescent="0.25">
      <c r="G1706" s="97"/>
      <c r="H1706" s="98"/>
      <c r="I1706" s="98"/>
      <c r="J1706" s="99"/>
      <c r="K1706" s="97"/>
      <c r="L1706" s="97"/>
      <c r="P1706" s="97"/>
      <c r="Q1706" s="97"/>
      <c r="R1706" s="93"/>
    </row>
    <row r="1707" spans="7:18" x14ac:dyDescent="0.25">
      <c r="G1707" s="97"/>
      <c r="H1707" s="98"/>
      <c r="I1707" s="98"/>
      <c r="J1707" s="99"/>
      <c r="K1707" s="97"/>
      <c r="L1707" s="97"/>
      <c r="P1707" s="97"/>
      <c r="Q1707" s="97"/>
      <c r="R1707" s="93"/>
    </row>
    <row r="1708" spans="7:18" x14ac:dyDescent="0.25">
      <c r="G1708" s="97"/>
      <c r="H1708" s="98"/>
      <c r="I1708" s="98"/>
      <c r="J1708" s="99"/>
      <c r="K1708" s="97"/>
      <c r="L1708" s="97"/>
      <c r="P1708" s="97"/>
      <c r="Q1708" s="97"/>
      <c r="R1708" s="93"/>
    </row>
    <row r="1709" spans="7:18" x14ac:dyDescent="0.25">
      <c r="G1709" s="97"/>
      <c r="H1709" s="98"/>
      <c r="I1709" s="98"/>
      <c r="J1709" s="99"/>
      <c r="K1709" s="97"/>
      <c r="L1709" s="97"/>
      <c r="P1709" s="97"/>
      <c r="Q1709" s="97"/>
      <c r="R1709" s="93"/>
    </row>
    <row r="1710" spans="7:18" x14ac:dyDescent="0.25">
      <c r="G1710" s="97"/>
      <c r="H1710" s="98"/>
      <c r="I1710" s="98"/>
      <c r="J1710" s="99"/>
      <c r="K1710" s="97"/>
      <c r="L1710" s="97"/>
      <c r="P1710" s="97"/>
      <c r="Q1710" s="97"/>
      <c r="R1710" s="93"/>
    </row>
    <row r="1711" spans="7:18" x14ac:dyDescent="0.25">
      <c r="G1711" s="97"/>
      <c r="H1711" s="98"/>
      <c r="I1711" s="98"/>
      <c r="J1711" s="99"/>
      <c r="K1711" s="97"/>
      <c r="L1711" s="97"/>
      <c r="P1711" s="97"/>
      <c r="Q1711" s="97"/>
      <c r="R1711" s="93"/>
    </row>
    <row r="1712" spans="7:18" x14ac:dyDescent="0.25">
      <c r="G1712" s="97"/>
      <c r="H1712" s="98"/>
      <c r="I1712" s="98"/>
      <c r="J1712" s="99"/>
      <c r="K1712" s="97"/>
      <c r="L1712" s="97"/>
      <c r="P1712" s="97"/>
      <c r="Q1712" s="97"/>
      <c r="R1712" s="93"/>
    </row>
    <row r="1713" spans="7:18" x14ac:dyDescent="0.25">
      <c r="G1713" s="97"/>
      <c r="H1713" s="98"/>
      <c r="I1713" s="98"/>
      <c r="J1713" s="99"/>
      <c r="K1713" s="97"/>
      <c r="L1713" s="97"/>
      <c r="P1713" s="97"/>
      <c r="Q1713" s="97"/>
      <c r="R1713" s="93"/>
    </row>
    <row r="1714" spans="7:18" x14ac:dyDescent="0.25">
      <c r="G1714" s="97"/>
      <c r="H1714" s="98"/>
      <c r="I1714" s="98"/>
      <c r="J1714" s="99"/>
      <c r="K1714" s="97"/>
      <c r="L1714" s="97"/>
      <c r="P1714" s="97"/>
      <c r="Q1714" s="97"/>
      <c r="R1714" s="93"/>
    </row>
    <row r="1715" spans="7:18" x14ac:dyDescent="0.25">
      <c r="G1715" s="97"/>
      <c r="H1715" s="98"/>
      <c r="I1715" s="98"/>
      <c r="J1715" s="99"/>
      <c r="K1715" s="97"/>
      <c r="L1715" s="97"/>
      <c r="P1715" s="97"/>
      <c r="Q1715" s="97"/>
      <c r="R1715" s="93"/>
    </row>
    <row r="1716" spans="7:18" x14ac:dyDescent="0.25">
      <c r="G1716" s="97"/>
      <c r="H1716" s="98"/>
      <c r="I1716" s="98"/>
      <c r="J1716" s="99"/>
      <c r="K1716" s="97"/>
      <c r="L1716" s="97"/>
      <c r="P1716" s="97"/>
      <c r="Q1716" s="97"/>
      <c r="R1716" s="93"/>
    </row>
    <row r="1717" spans="7:18" x14ac:dyDescent="0.25">
      <c r="G1717" s="97"/>
      <c r="H1717" s="98"/>
      <c r="I1717" s="98"/>
      <c r="J1717" s="99"/>
      <c r="K1717" s="97"/>
      <c r="L1717" s="97"/>
      <c r="P1717" s="97"/>
      <c r="Q1717" s="97"/>
      <c r="R1717" s="93"/>
    </row>
    <row r="1718" spans="7:18" x14ac:dyDescent="0.25">
      <c r="G1718" s="97"/>
      <c r="H1718" s="98"/>
      <c r="I1718" s="98"/>
      <c r="J1718" s="99"/>
      <c r="K1718" s="97"/>
      <c r="L1718" s="97"/>
      <c r="P1718" s="97"/>
      <c r="Q1718" s="97"/>
      <c r="R1718" s="93"/>
    </row>
    <row r="1719" spans="7:18" x14ac:dyDescent="0.25">
      <c r="G1719" s="97"/>
      <c r="H1719" s="98"/>
      <c r="I1719" s="98"/>
      <c r="J1719" s="99"/>
      <c r="K1719" s="97"/>
      <c r="L1719" s="97"/>
      <c r="P1719" s="97"/>
      <c r="Q1719" s="97"/>
      <c r="R1719" s="93"/>
    </row>
    <row r="1720" spans="7:18" x14ac:dyDescent="0.25">
      <c r="G1720" s="97"/>
      <c r="H1720" s="98"/>
      <c r="I1720" s="98"/>
      <c r="J1720" s="99"/>
      <c r="K1720" s="97"/>
      <c r="L1720" s="97"/>
      <c r="P1720" s="97"/>
      <c r="Q1720" s="97"/>
      <c r="R1720" s="93"/>
    </row>
    <row r="1721" spans="7:18" x14ac:dyDescent="0.25">
      <c r="G1721" s="97"/>
      <c r="H1721" s="98"/>
      <c r="I1721" s="98"/>
      <c r="J1721" s="99"/>
      <c r="K1721" s="97"/>
      <c r="L1721" s="97"/>
      <c r="P1721" s="97"/>
      <c r="Q1721" s="97"/>
      <c r="R1721" s="93"/>
    </row>
    <row r="1722" spans="7:18" x14ac:dyDescent="0.25">
      <c r="G1722" s="97"/>
      <c r="H1722" s="98"/>
      <c r="I1722" s="98"/>
      <c r="J1722" s="99"/>
      <c r="K1722" s="97"/>
      <c r="L1722" s="97"/>
      <c r="P1722" s="97"/>
      <c r="Q1722" s="97"/>
      <c r="R1722" s="93"/>
    </row>
    <row r="1723" spans="7:18" x14ac:dyDescent="0.25">
      <c r="G1723" s="97"/>
      <c r="H1723" s="98"/>
      <c r="I1723" s="98"/>
      <c r="J1723" s="99"/>
      <c r="K1723" s="97"/>
      <c r="L1723" s="97"/>
      <c r="P1723" s="97"/>
      <c r="Q1723" s="97"/>
      <c r="R1723" s="93"/>
    </row>
    <row r="1724" spans="7:18" x14ac:dyDescent="0.25">
      <c r="G1724" s="97"/>
      <c r="H1724" s="98"/>
      <c r="I1724" s="98"/>
      <c r="J1724" s="99"/>
      <c r="K1724" s="97"/>
      <c r="L1724" s="97"/>
      <c r="P1724" s="97"/>
      <c r="Q1724" s="97"/>
      <c r="R1724" s="93"/>
    </row>
    <row r="1725" spans="7:18" x14ac:dyDescent="0.25">
      <c r="G1725" s="97"/>
      <c r="H1725" s="98"/>
      <c r="I1725" s="98"/>
      <c r="J1725" s="99"/>
      <c r="K1725" s="97"/>
      <c r="L1725" s="97"/>
      <c r="P1725" s="97"/>
      <c r="Q1725" s="97"/>
      <c r="R1725" s="93"/>
    </row>
    <row r="1726" spans="7:18" x14ac:dyDescent="0.25">
      <c r="G1726" s="97"/>
      <c r="H1726" s="98"/>
      <c r="I1726" s="98"/>
      <c r="J1726" s="99"/>
      <c r="K1726" s="97"/>
      <c r="L1726" s="97"/>
      <c r="P1726" s="97"/>
      <c r="Q1726" s="97"/>
      <c r="R1726" s="93"/>
    </row>
    <row r="1727" spans="7:18" x14ac:dyDescent="0.25">
      <c r="G1727" s="97"/>
      <c r="H1727" s="98"/>
      <c r="I1727" s="98"/>
      <c r="J1727" s="99"/>
      <c r="K1727" s="97"/>
      <c r="L1727" s="97"/>
      <c r="P1727" s="97"/>
      <c r="Q1727" s="97"/>
      <c r="R1727" s="93"/>
    </row>
    <row r="1728" spans="7:18" x14ac:dyDescent="0.25">
      <c r="G1728" s="97"/>
      <c r="H1728" s="98"/>
      <c r="I1728" s="98"/>
      <c r="J1728" s="99"/>
      <c r="K1728" s="97"/>
      <c r="L1728" s="97"/>
      <c r="P1728" s="97"/>
      <c r="Q1728" s="97"/>
      <c r="R1728" s="93"/>
    </row>
    <row r="1729" spans="7:18" x14ac:dyDescent="0.25">
      <c r="G1729" s="97"/>
      <c r="H1729" s="98"/>
      <c r="I1729" s="98"/>
      <c r="J1729" s="99"/>
      <c r="K1729" s="97"/>
      <c r="L1729" s="97"/>
      <c r="P1729" s="97"/>
      <c r="Q1729" s="97"/>
      <c r="R1729" s="93"/>
    </row>
    <row r="1730" spans="7:18" x14ac:dyDescent="0.25">
      <c r="G1730" s="97"/>
      <c r="H1730" s="98"/>
      <c r="I1730" s="98"/>
      <c r="J1730" s="99"/>
      <c r="K1730" s="97"/>
      <c r="L1730" s="97"/>
      <c r="P1730" s="97"/>
      <c r="Q1730" s="97"/>
      <c r="R1730" s="93"/>
    </row>
    <row r="1731" spans="7:18" x14ac:dyDescent="0.25">
      <c r="G1731" s="97"/>
      <c r="H1731" s="98"/>
      <c r="I1731" s="98"/>
      <c r="J1731" s="99"/>
      <c r="K1731" s="97"/>
      <c r="L1731" s="97"/>
      <c r="P1731" s="97"/>
      <c r="Q1731" s="97"/>
      <c r="R1731" s="93"/>
    </row>
    <row r="1732" spans="7:18" x14ac:dyDescent="0.25">
      <c r="G1732" s="97"/>
      <c r="H1732" s="98"/>
      <c r="I1732" s="98"/>
      <c r="J1732" s="99"/>
      <c r="K1732" s="97"/>
      <c r="L1732" s="97"/>
      <c r="P1732" s="97"/>
      <c r="Q1732" s="97"/>
      <c r="R1732" s="93"/>
    </row>
    <row r="1733" spans="7:18" x14ac:dyDescent="0.25">
      <c r="G1733" s="97"/>
      <c r="H1733" s="98"/>
      <c r="I1733" s="98"/>
      <c r="J1733" s="99"/>
      <c r="K1733" s="97"/>
      <c r="L1733" s="97"/>
      <c r="P1733" s="97"/>
      <c r="Q1733" s="97"/>
      <c r="R1733" s="93"/>
    </row>
    <row r="1734" spans="7:18" x14ac:dyDescent="0.25">
      <c r="G1734" s="97"/>
      <c r="H1734" s="98"/>
      <c r="I1734" s="98"/>
      <c r="J1734" s="99"/>
      <c r="K1734" s="97"/>
      <c r="L1734" s="97"/>
      <c r="P1734" s="97"/>
      <c r="Q1734" s="97"/>
      <c r="R1734" s="93"/>
    </row>
    <row r="1735" spans="7:18" x14ac:dyDescent="0.25">
      <c r="G1735" s="97"/>
      <c r="H1735" s="98"/>
      <c r="I1735" s="98"/>
      <c r="J1735" s="99"/>
      <c r="K1735" s="97"/>
      <c r="L1735" s="97"/>
      <c r="P1735" s="97"/>
      <c r="Q1735" s="97"/>
      <c r="R1735" s="93"/>
    </row>
    <row r="1736" spans="7:18" x14ac:dyDescent="0.25">
      <c r="G1736" s="97"/>
      <c r="H1736" s="98"/>
      <c r="I1736" s="98"/>
      <c r="J1736" s="99"/>
      <c r="K1736" s="97"/>
      <c r="L1736" s="97"/>
      <c r="P1736" s="97"/>
      <c r="Q1736" s="97"/>
      <c r="R1736" s="93"/>
    </row>
    <row r="1737" spans="7:18" x14ac:dyDescent="0.25">
      <c r="G1737" s="97"/>
      <c r="H1737" s="98"/>
      <c r="I1737" s="98"/>
      <c r="J1737" s="99"/>
      <c r="K1737" s="97"/>
      <c r="L1737" s="97"/>
      <c r="P1737" s="97"/>
      <c r="Q1737" s="97"/>
      <c r="R1737" s="93"/>
    </row>
    <row r="1738" spans="7:18" x14ac:dyDescent="0.25">
      <c r="G1738" s="97"/>
      <c r="H1738" s="98"/>
      <c r="I1738" s="98"/>
      <c r="J1738" s="99"/>
      <c r="K1738" s="97"/>
      <c r="L1738" s="97"/>
      <c r="P1738" s="97"/>
      <c r="Q1738" s="97"/>
      <c r="R1738" s="93"/>
    </row>
    <row r="1739" spans="7:18" x14ac:dyDescent="0.25">
      <c r="G1739" s="97"/>
      <c r="H1739" s="98"/>
      <c r="I1739" s="98"/>
      <c r="J1739" s="99"/>
      <c r="K1739" s="97"/>
      <c r="L1739" s="97"/>
      <c r="P1739" s="97"/>
      <c r="Q1739" s="97"/>
      <c r="R1739" s="93"/>
    </row>
    <row r="1740" spans="7:18" x14ac:dyDescent="0.25">
      <c r="G1740" s="97"/>
      <c r="H1740" s="98"/>
      <c r="I1740" s="98"/>
      <c r="J1740" s="99"/>
      <c r="K1740" s="97"/>
      <c r="L1740" s="97"/>
      <c r="P1740" s="97"/>
      <c r="Q1740" s="97"/>
      <c r="R1740" s="93"/>
    </row>
    <row r="1741" spans="7:18" x14ac:dyDescent="0.25">
      <c r="G1741" s="97"/>
      <c r="H1741" s="98"/>
      <c r="I1741" s="98"/>
      <c r="J1741" s="99"/>
      <c r="K1741" s="97"/>
      <c r="L1741" s="97"/>
      <c r="P1741" s="97"/>
      <c r="Q1741" s="97"/>
      <c r="R1741" s="93"/>
    </row>
    <row r="1742" spans="7:18" x14ac:dyDescent="0.25">
      <c r="G1742" s="97"/>
      <c r="H1742" s="98"/>
      <c r="I1742" s="98"/>
      <c r="J1742" s="99"/>
      <c r="K1742" s="97"/>
      <c r="L1742" s="97"/>
      <c r="P1742" s="97"/>
      <c r="Q1742" s="97"/>
      <c r="R1742" s="93"/>
    </row>
    <row r="1743" spans="7:18" x14ac:dyDescent="0.25">
      <c r="G1743" s="97"/>
      <c r="H1743" s="98"/>
      <c r="I1743" s="98"/>
      <c r="J1743" s="99"/>
      <c r="K1743" s="97"/>
      <c r="L1743" s="97"/>
      <c r="P1743" s="97"/>
      <c r="Q1743" s="97"/>
      <c r="R1743" s="93"/>
    </row>
    <row r="1744" spans="7:18" x14ac:dyDescent="0.25">
      <c r="G1744" s="97"/>
      <c r="H1744" s="98"/>
      <c r="I1744" s="98"/>
      <c r="J1744" s="99"/>
      <c r="K1744" s="97"/>
      <c r="L1744" s="97"/>
      <c r="P1744" s="97"/>
      <c r="Q1744" s="97"/>
      <c r="R1744" s="93"/>
    </row>
    <row r="1745" spans="7:18" x14ac:dyDescent="0.25">
      <c r="G1745" s="97"/>
      <c r="H1745" s="98"/>
      <c r="I1745" s="98"/>
      <c r="J1745" s="99"/>
      <c r="K1745" s="97"/>
      <c r="L1745" s="97"/>
      <c r="P1745" s="97"/>
      <c r="Q1745" s="97"/>
      <c r="R1745" s="93"/>
    </row>
    <row r="1746" spans="7:18" x14ac:dyDescent="0.25">
      <c r="G1746" s="97"/>
      <c r="H1746" s="98"/>
      <c r="I1746" s="98"/>
      <c r="J1746" s="99"/>
      <c r="K1746" s="97"/>
      <c r="L1746" s="97"/>
      <c r="P1746" s="97"/>
      <c r="Q1746" s="97"/>
      <c r="R1746" s="93"/>
    </row>
    <row r="1747" spans="7:18" x14ac:dyDescent="0.25">
      <c r="G1747" s="97"/>
      <c r="H1747" s="98"/>
      <c r="I1747" s="98"/>
      <c r="J1747" s="99"/>
      <c r="K1747" s="97"/>
      <c r="L1747" s="97"/>
      <c r="P1747" s="97"/>
      <c r="Q1747" s="97"/>
      <c r="R1747" s="93"/>
    </row>
    <row r="1748" spans="7:18" x14ac:dyDescent="0.25">
      <c r="G1748" s="97"/>
      <c r="H1748" s="98"/>
      <c r="I1748" s="98"/>
      <c r="J1748" s="99"/>
      <c r="K1748" s="97"/>
      <c r="L1748" s="97"/>
      <c r="P1748" s="97"/>
      <c r="Q1748" s="97"/>
      <c r="R1748" s="93"/>
    </row>
    <row r="1749" spans="7:18" x14ac:dyDescent="0.25">
      <c r="G1749" s="97"/>
      <c r="H1749" s="98"/>
      <c r="I1749" s="98"/>
      <c r="J1749" s="99"/>
      <c r="K1749" s="97"/>
      <c r="L1749" s="97"/>
      <c r="P1749" s="97"/>
      <c r="Q1749" s="97"/>
      <c r="R1749" s="93"/>
    </row>
    <row r="1750" spans="7:18" x14ac:dyDescent="0.25">
      <c r="G1750" s="97"/>
      <c r="H1750" s="98"/>
      <c r="I1750" s="98"/>
      <c r="J1750" s="99"/>
      <c r="K1750" s="97"/>
      <c r="L1750" s="97"/>
      <c r="P1750" s="97"/>
      <c r="Q1750" s="97"/>
      <c r="R1750" s="93"/>
    </row>
    <row r="1751" spans="7:18" x14ac:dyDescent="0.25">
      <c r="G1751" s="97"/>
      <c r="H1751" s="98"/>
      <c r="I1751" s="98"/>
      <c r="J1751" s="99"/>
      <c r="K1751" s="97"/>
      <c r="L1751" s="97"/>
      <c r="P1751" s="97"/>
      <c r="Q1751" s="97"/>
      <c r="R1751" s="93"/>
    </row>
    <row r="1752" spans="7:18" x14ac:dyDescent="0.25">
      <c r="G1752" s="97"/>
      <c r="H1752" s="98"/>
      <c r="I1752" s="98"/>
      <c r="J1752" s="99"/>
      <c r="K1752" s="97"/>
      <c r="L1752" s="97"/>
      <c r="P1752" s="97"/>
      <c r="Q1752" s="97"/>
      <c r="R1752" s="93"/>
    </row>
    <row r="1753" spans="7:18" x14ac:dyDescent="0.25">
      <c r="G1753" s="97"/>
      <c r="H1753" s="98"/>
      <c r="I1753" s="98"/>
      <c r="J1753" s="99"/>
      <c r="K1753" s="97"/>
      <c r="L1753" s="97"/>
      <c r="P1753" s="97"/>
      <c r="Q1753" s="97"/>
      <c r="R1753" s="93"/>
    </row>
    <row r="1754" spans="7:18" x14ac:dyDescent="0.25">
      <c r="G1754" s="97"/>
      <c r="H1754" s="98"/>
      <c r="I1754" s="98"/>
      <c r="J1754" s="99"/>
      <c r="K1754" s="97"/>
      <c r="L1754" s="97"/>
      <c r="P1754" s="97"/>
      <c r="Q1754" s="97"/>
      <c r="R1754" s="93"/>
    </row>
    <row r="1755" spans="7:18" x14ac:dyDescent="0.25">
      <c r="G1755" s="97"/>
      <c r="H1755" s="98"/>
      <c r="I1755" s="98"/>
      <c r="J1755" s="99"/>
      <c r="K1755" s="97"/>
      <c r="L1755" s="97"/>
      <c r="P1755" s="97"/>
      <c r="Q1755" s="97"/>
      <c r="R1755" s="93"/>
    </row>
    <row r="1756" spans="7:18" x14ac:dyDescent="0.25">
      <c r="G1756" s="97"/>
      <c r="H1756" s="98"/>
      <c r="I1756" s="98"/>
      <c r="J1756" s="99"/>
      <c r="K1756" s="97"/>
      <c r="L1756" s="97"/>
      <c r="P1756" s="97"/>
      <c r="Q1756" s="97"/>
      <c r="R1756" s="93"/>
    </row>
    <row r="1757" spans="7:18" x14ac:dyDescent="0.25">
      <c r="G1757" s="97"/>
      <c r="H1757" s="98"/>
      <c r="I1757" s="98"/>
      <c r="J1757" s="99"/>
      <c r="K1757" s="97"/>
      <c r="L1757" s="97"/>
      <c r="P1757" s="97"/>
      <c r="Q1757" s="97"/>
      <c r="R1757" s="93"/>
    </row>
    <row r="1758" spans="7:18" x14ac:dyDescent="0.25">
      <c r="G1758" s="97"/>
      <c r="H1758" s="98"/>
      <c r="I1758" s="98"/>
      <c r="J1758" s="99"/>
      <c r="K1758" s="97"/>
      <c r="L1758" s="97"/>
      <c r="P1758" s="97"/>
      <c r="Q1758" s="97"/>
      <c r="R1758" s="93"/>
    </row>
    <row r="1759" spans="7:18" x14ac:dyDescent="0.25">
      <c r="G1759" s="97"/>
      <c r="H1759" s="98"/>
      <c r="I1759" s="98"/>
      <c r="J1759" s="99"/>
      <c r="K1759" s="97"/>
      <c r="L1759" s="97"/>
      <c r="P1759" s="97"/>
      <c r="Q1759" s="97"/>
      <c r="R1759" s="93"/>
    </row>
    <row r="1760" spans="7:18" x14ac:dyDescent="0.25">
      <c r="G1760" s="97"/>
      <c r="H1760" s="98"/>
      <c r="I1760" s="98"/>
      <c r="J1760" s="99"/>
      <c r="K1760" s="97"/>
      <c r="L1760" s="97"/>
      <c r="P1760" s="97"/>
      <c r="Q1760" s="97"/>
      <c r="R1760" s="93"/>
    </row>
    <row r="1761" spans="7:18" x14ac:dyDescent="0.25">
      <c r="G1761" s="97"/>
      <c r="H1761" s="98"/>
      <c r="I1761" s="98"/>
      <c r="J1761" s="99"/>
      <c r="K1761" s="97"/>
      <c r="L1761" s="97"/>
      <c r="P1761" s="97"/>
      <c r="Q1761" s="97"/>
      <c r="R1761" s="93"/>
    </row>
    <row r="1762" spans="7:18" x14ac:dyDescent="0.25">
      <c r="G1762" s="97"/>
      <c r="H1762" s="98"/>
      <c r="I1762" s="98"/>
      <c r="J1762" s="99"/>
      <c r="K1762" s="97"/>
      <c r="L1762" s="97"/>
      <c r="P1762" s="97"/>
      <c r="Q1762" s="97"/>
      <c r="R1762" s="93"/>
    </row>
    <row r="1763" spans="7:18" x14ac:dyDescent="0.25">
      <c r="G1763" s="97"/>
      <c r="H1763" s="98"/>
      <c r="I1763" s="98"/>
      <c r="J1763" s="99"/>
      <c r="K1763" s="97"/>
      <c r="L1763" s="97"/>
      <c r="P1763" s="97"/>
      <c r="Q1763" s="97"/>
      <c r="R1763" s="93"/>
    </row>
    <row r="1764" spans="7:18" x14ac:dyDescent="0.25">
      <c r="G1764" s="97"/>
      <c r="H1764" s="98"/>
      <c r="I1764" s="98"/>
      <c r="J1764" s="99"/>
      <c r="K1764" s="97"/>
      <c r="L1764" s="97"/>
      <c r="P1764" s="97"/>
      <c r="Q1764" s="97"/>
      <c r="R1764" s="93"/>
    </row>
    <row r="1765" spans="7:18" x14ac:dyDescent="0.25">
      <c r="G1765" s="97"/>
      <c r="H1765" s="98"/>
      <c r="I1765" s="98"/>
      <c r="J1765" s="99"/>
      <c r="K1765" s="97"/>
      <c r="L1765" s="97"/>
      <c r="P1765" s="97"/>
      <c r="Q1765" s="97"/>
      <c r="R1765" s="93"/>
    </row>
    <row r="1766" spans="7:18" x14ac:dyDescent="0.25">
      <c r="G1766" s="97"/>
      <c r="H1766" s="98"/>
      <c r="I1766" s="98"/>
      <c r="J1766" s="99"/>
      <c r="K1766" s="97"/>
      <c r="L1766" s="97"/>
      <c r="P1766" s="97"/>
      <c r="Q1766" s="97"/>
      <c r="R1766" s="93"/>
    </row>
    <row r="1767" spans="7:18" x14ac:dyDescent="0.25">
      <c r="G1767" s="97"/>
      <c r="H1767" s="98"/>
      <c r="I1767" s="98"/>
      <c r="J1767" s="99"/>
      <c r="K1767" s="97"/>
      <c r="L1767" s="97"/>
      <c r="P1767" s="97"/>
      <c r="Q1767" s="97"/>
      <c r="R1767" s="93"/>
    </row>
    <row r="1768" spans="7:18" x14ac:dyDescent="0.25">
      <c r="G1768" s="97"/>
      <c r="H1768" s="98"/>
      <c r="I1768" s="98"/>
      <c r="J1768" s="99"/>
      <c r="K1768" s="97"/>
      <c r="L1768" s="97"/>
      <c r="P1768" s="97"/>
      <c r="Q1768" s="97"/>
      <c r="R1768" s="93"/>
    </row>
    <row r="1769" spans="7:18" x14ac:dyDescent="0.25">
      <c r="G1769" s="97"/>
      <c r="H1769" s="98"/>
      <c r="I1769" s="98"/>
      <c r="J1769" s="99"/>
      <c r="K1769" s="97"/>
      <c r="L1769" s="97"/>
      <c r="P1769" s="97"/>
      <c r="Q1769" s="97"/>
      <c r="R1769" s="93"/>
    </row>
    <row r="1770" spans="7:18" x14ac:dyDescent="0.25">
      <c r="G1770" s="97"/>
      <c r="H1770" s="98"/>
      <c r="I1770" s="98"/>
      <c r="J1770" s="99"/>
      <c r="K1770" s="97"/>
      <c r="L1770" s="97"/>
      <c r="P1770" s="97"/>
      <c r="Q1770" s="97"/>
      <c r="R1770" s="93"/>
    </row>
    <row r="1771" spans="7:18" x14ac:dyDescent="0.25">
      <c r="G1771" s="97"/>
      <c r="H1771" s="98"/>
      <c r="I1771" s="98"/>
      <c r="J1771" s="99"/>
      <c r="K1771" s="97"/>
      <c r="L1771" s="97"/>
      <c r="P1771" s="97"/>
      <c r="Q1771" s="97"/>
      <c r="R1771" s="93"/>
    </row>
    <row r="1772" spans="7:18" x14ac:dyDescent="0.25">
      <c r="G1772" s="97"/>
      <c r="H1772" s="98"/>
      <c r="I1772" s="98"/>
      <c r="J1772" s="99"/>
      <c r="K1772" s="97"/>
      <c r="L1772" s="97"/>
      <c r="P1772" s="97"/>
      <c r="Q1772" s="97"/>
      <c r="R1772" s="93"/>
    </row>
    <row r="1773" spans="7:18" x14ac:dyDescent="0.25">
      <c r="G1773" s="97"/>
      <c r="H1773" s="98"/>
      <c r="I1773" s="98"/>
      <c r="J1773" s="99"/>
      <c r="K1773" s="97"/>
      <c r="L1773" s="97"/>
      <c r="P1773" s="97"/>
      <c r="Q1773" s="97"/>
      <c r="R1773" s="93"/>
    </row>
    <row r="1774" spans="7:18" x14ac:dyDescent="0.25">
      <c r="G1774" s="97"/>
      <c r="H1774" s="98"/>
      <c r="I1774" s="98"/>
      <c r="J1774" s="99"/>
      <c r="K1774" s="97"/>
      <c r="L1774" s="97"/>
      <c r="P1774" s="97"/>
      <c r="Q1774" s="97"/>
      <c r="R1774" s="93"/>
    </row>
    <row r="1775" spans="7:18" x14ac:dyDescent="0.25">
      <c r="G1775" s="97"/>
      <c r="H1775" s="98"/>
      <c r="I1775" s="98"/>
      <c r="J1775" s="99"/>
      <c r="K1775" s="97"/>
      <c r="L1775" s="97"/>
      <c r="P1775" s="97"/>
      <c r="Q1775" s="97"/>
      <c r="R1775" s="93"/>
    </row>
    <row r="1776" spans="7:18" x14ac:dyDescent="0.25">
      <c r="G1776" s="97"/>
      <c r="H1776" s="98"/>
      <c r="I1776" s="98"/>
      <c r="J1776" s="99"/>
      <c r="K1776" s="97"/>
      <c r="L1776" s="97"/>
      <c r="P1776" s="97"/>
      <c r="Q1776" s="97"/>
      <c r="R1776" s="93"/>
    </row>
    <row r="1777" spans="7:18" x14ac:dyDescent="0.25">
      <c r="G1777" s="97"/>
      <c r="H1777" s="98"/>
      <c r="I1777" s="98"/>
      <c r="J1777" s="99"/>
      <c r="K1777" s="97"/>
      <c r="L1777" s="97"/>
      <c r="P1777" s="97"/>
      <c r="Q1777" s="97"/>
      <c r="R1777" s="93"/>
    </row>
    <row r="1778" spans="7:18" x14ac:dyDescent="0.25">
      <c r="G1778" s="97"/>
      <c r="H1778" s="98"/>
      <c r="I1778" s="98"/>
      <c r="J1778" s="99"/>
      <c r="K1778" s="97"/>
      <c r="L1778" s="97"/>
      <c r="P1778" s="97"/>
      <c r="Q1778" s="97"/>
      <c r="R1778" s="93"/>
    </row>
    <row r="1779" spans="7:18" x14ac:dyDescent="0.25">
      <c r="G1779" s="97"/>
      <c r="H1779" s="98"/>
      <c r="I1779" s="98"/>
      <c r="J1779" s="99"/>
      <c r="K1779" s="97"/>
      <c r="L1779" s="97"/>
      <c r="P1779" s="97"/>
      <c r="Q1779" s="97"/>
      <c r="R1779" s="93"/>
    </row>
    <row r="1780" spans="7:18" x14ac:dyDescent="0.25">
      <c r="G1780" s="97"/>
      <c r="H1780" s="98"/>
      <c r="I1780" s="98"/>
      <c r="J1780" s="99"/>
      <c r="K1780" s="97"/>
      <c r="L1780" s="97"/>
      <c r="P1780" s="97"/>
      <c r="Q1780" s="97"/>
      <c r="R1780" s="93"/>
    </row>
    <row r="1781" spans="7:18" x14ac:dyDescent="0.25">
      <c r="G1781" s="97"/>
      <c r="H1781" s="98"/>
      <c r="I1781" s="98"/>
      <c r="J1781" s="99"/>
      <c r="K1781" s="97"/>
      <c r="L1781" s="97"/>
      <c r="P1781" s="97"/>
      <c r="Q1781" s="97"/>
      <c r="R1781" s="93"/>
    </row>
    <row r="1782" spans="7:18" x14ac:dyDescent="0.25">
      <c r="G1782" s="97"/>
      <c r="H1782" s="98"/>
      <c r="I1782" s="98"/>
      <c r="J1782" s="99"/>
      <c r="K1782" s="97"/>
      <c r="L1782" s="97"/>
      <c r="P1782" s="97"/>
      <c r="Q1782" s="97"/>
      <c r="R1782" s="93"/>
    </row>
    <row r="1783" spans="7:18" x14ac:dyDescent="0.25">
      <c r="G1783" s="97"/>
      <c r="H1783" s="98"/>
      <c r="I1783" s="98"/>
      <c r="J1783" s="99"/>
      <c r="K1783" s="97"/>
      <c r="L1783" s="97"/>
      <c r="P1783" s="97"/>
      <c r="Q1783" s="97"/>
      <c r="R1783" s="93"/>
    </row>
    <row r="1784" spans="7:18" x14ac:dyDescent="0.25">
      <c r="G1784" s="97"/>
      <c r="H1784" s="98"/>
      <c r="I1784" s="98"/>
      <c r="J1784" s="99"/>
      <c r="K1784" s="97"/>
      <c r="L1784" s="97"/>
      <c r="P1784" s="97"/>
      <c r="Q1784" s="97"/>
      <c r="R1784" s="93"/>
    </row>
    <row r="1785" spans="7:18" x14ac:dyDescent="0.25">
      <c r="G1785" s="97"/>
      <c r="H1785" s="98"/>
      <c r="I1785" s="98"/>
      <c r="J1785" s="99"/>
      <c r="K1785" s="97"/>
      <c r="L1785" s="97"/>
      <c r="P1785" s="97"/>
      <c r="Q1785" s="97"/>
      <c r="R1785" s="93"/>
    </row>
    <row r="1786" spans="7:18" x14ac:dyDescent="0.25">
      <c r="G1786" s="97"/>
      <c r="H1786" s="98"/>
      <c r="I1786" s="98"/>
      <c r="J1786" s="99"/>
      <c r="K1786" s="97"/>
      <c r="L1786" s="97"/>
      <c r="P1786" s="97"/>
      <c r="Q1786" s="97"/>
      <c r="R1786" s="93"/>
    </row>
    <row r="1787" spans="7:18" x14ac:dyDescent="0.25">
      <c r="G1787" s="97"/>
      <c r="H1787" s="98"/>
      <c r="I1787" s="98"/>
      <c r="J1787" s="99"/>
      <c r="K1787" s="97"/>
      <c r="L1787" s="97"/>
      <c r="P1787" s="97"/>
      <c r="Q1787" s="97"/>
      <c r="R1787" s="93"/>
    </row>
    <row r="1788" spans="7:18" x14ac:dyDescent="0.25">
      <c r="G1788" s="97"/>
      <c r="H1788" s="98"/>
      <c r="I1788" s="98"/>
      <c r="J1788" s="99"/>
      <c r="K1788" s="97"/>
      <c r="L1788" s="97"/>
      <c r="P1788" s="97"/>
      <c r="Q1788" s="97"/>
      <c r="R1788" s="93"/>
    </row>
    <row r="1789" spans="7:18" x14ac:dyDescent="0.25">
      <c r="G1789" s="97"/>
      <c r="H1789" s="98"/>
      <c r="I1789" s="98"/>
      <c r="J1789" s="99"/>
      <c r="K1789" s="97"/>
      <c r="L1789" s="97"/>
      <c r="P1789" s="97"/>
      <c r="Q1789" s="97"/>
      <c r="R1789" s="93"/>
    </row>
    <row r="1790" spans="7:18" x14ac:dyDescent="0.25">
      <c r="G1790" s="97"/>
      <c r="H1790" s="98"/>
      <c r="I1790" s="98"/>
      <c r="J1790" s="99"/>
      <c r="K1790" s="97"/>
      <c r="L1790" s="97"/>
      <c r="P1790" s="97"/>
      <c r="Q1790" s="97"/>
      <c r="R1790" s="93"/>
    </row>
    <row r="1791" spans="7:18" x14ac:dyDescent="0.25">
      <c r="G1791" s="97"/>
      <c r="H1791" s="98"/>
      <c r="I1791" s="98"/>
      <c r="J1791" s="99"/>
      <c r="K1791" s="97"/>
      <c r="L1791" s="97"/>
      <c r="P1791" s="97"/>
      <c r="Q1791" s="97"/>
      <c r="R1791" s="93"/>
    </row>
    <row r="1792" spans="7:18" x14ac:dyDescent="0.25">
      <c r="G1792" s="97"/>
      <c r="H1792" s="98"/>
      <c r="I1792" s="98"/>
      <c r="J1792" s="99"/>
      <c r="K1792" s="97"/>
      <c r="L1792" s="97"/>
      <c r="P1792" s="97"/>
      <c r="Q1792" s="97"/>
      <c r="R1792" s="93"/>
    </row>
    <row r="1793" spans="7:18" x14ac:dyDescent="0.25">
      <c r="G1793" s="97"/>
      <c r="H1793" s="98"/>
      <c r="I1793" s="98"/>
      <c r="J1793" s="99"/>
      <c r="K1793" s="97"/>
      <c r="L1793" s="97"/>
      <c r="P1793" s="97"/>
      <c r="Q1793" s="97"/>
      <c r="R1793" s="93"/>
    </row>
    <row r="1794" spans="7:18" x14ac:dyDescent="0.25">
      <c r="G1794" s="97"/>
      <c r="H1794" s="98"/>
      <c r="I1794" s="98"/>
      <c r="J1794" s="99"/>
      <c r="K1794" s="97"/>
      <c r="L1794" s="97"/>
      <c r="P1794" s="97"/>
      <c r="Q1794" s="97"/>
      <c r="R1794" s="93"/>
    </row>
    <row r="1795" spans="7:18" x14ac:dyDescent="0.25">
      <c r="G1795" s="97"/>
      <c r="H1795" s="98"/>
      <c r="I1795" s="98"/>
      <c r="J1795" s="99"/>
      <c r="K1795" s="97"/>
      <c r="L1795" s="97"/>
      <c r="P1795" s="97"/>
      <c r="Q1795" s="97"/>
      <c r="R1795" s="93"/>
    </row>
    <row r="1796" spans="7:18" x14ac:dyDescent="0.25">
      <c r="G1796" s="97"/>
      <c r="H1796" s="98"/>
      <c r="I1796" s="98"/>
      <c r="J1796" s="99"/>
      <c r="K1796" s="97"/>
      <c r="L1796" s="97"/>
      <c r="P1796" s="97"/>
      <c r="Q1796" s="97"/>
      <c r="R1796" s="93"/>
    </row>
    <row r="1797" spans="7:18" x14ac:dyDescent="0.25">
      <c r="G1797" s="97"/>
      <c r="H1797" s="98"/>
      <c r="I1797" s="98"/>
      <c r="J1797" s="99"/>
      <c r="K1797" s="97"/>
      <c r="L1797" s="97"/>
      <c r="P1797" s="97"/>
      <c r="Q1797" s="97"/>
      <c r="R1797" s="93"/>
    </row>
    <row r="1798" spans="7:18" x14ac:dyDescent="0.25">
      <c r="G1798" s="97"/>
      <c r="H1798" s="98"/>
      <c r="I1798" s="98"/>
      <c r="J1798" s="99"/>
      <c r="K1798" s="97"/>
      <c r="L1798" s="97"/>
      <c r="P1798" s="97"/>
      <c r="Q1798" s="97"/>
      <c r="R1798" s="93"/>
    </row>
    <row r="1799" spans="7:18" x14ac:dyDescent="0.25">
      <c r="G1799" s="97"/>
      <c r="H1799" s="98"/>
      <c r="I1799" s="98"/>
      <c r="J1799" s="99"/>
      <c r="K1799" s="97"/>
      <c r="L1799" s="97"/>
      <c r="P1799" s="97"/>
      <c r="Q1799" s="97"/>
      <c r="R1799" s="93"/>
    </row>
    <row r="1800" spans="7:18" x14ac:dyDescent="0.25">
      <c r="G1800" s="97"/>
      <c r="H1800" s="98"/>
      <c r="I1800" s="98"/>
      <c r="J1800" s="99"/>
      <c r="K1800" s="97"/>
      <c r="L1800" s="97"/>
      <c r="P1800" s="97"/>
      <c r="Q1800" s="97"/>
      <c r="R1800" s="93"/>
    </row>
    <row r="1801" spans="7:18" x14ac:dyDescent="0.25">
      <c r="G1801" s="97"/>
      <c r="H1801" s="98"/>
      <c r="I1801" s="98"/>
      <c r="J1801" s="99"/>
      <c r="K1801" s="97"/>
      <c r="L1801" s="97"/>
      <c r="P1801" s="97"/>
      <c r="Q1801" s="97"/>
      <c r="R1801" s="93"/>
    </row>
    <row r="1802" spans="7:18" x14ac:dyDescent="0.25">
      <c r="G1802" s="97"/>
      <c r="H1802" s="98"/>
      <c r="I1802" s="98"/>
      <c r="J1802" s="99"/>
      <c r="K1802" s="97"/>
      <c r="L1802" s="97"/>
      <c r="P1802" s="97"/>
      <c r="Q1802" s="97"/>
      <c r="R1802" s="93"/>
    </row>
    <row r="1803" spans="7:18" x14ac:dyDescent="0.25">
      <c r="G1803" s="97"/>
      <c r="H1803" s="98"/>
      <c r="I1803" s="98"/>
      <c r="J1803" s="99"/>
      <c r="K1803" s="97"/>
      <c r="L1803" s="97"/>
      <c r="P1803" s="97"/>
      <c r="Q1803" s="97"/>
      <c r="R1803" s="93"/>
    </row>
    <row r="1804" spans="7:18" x14ac:dyDescent="0.25">
      <c r="G1804" s="97"/>
      <c r="H1804" s="98"/>
      <c r="I1804" s="98"/>
      <c r="J1804" s="99"/>
      <c r="K1804" s="97"/>
      <c r="L1804" s="97"/>
      <c r="P1804" s="97"/>
      <c r="Q1804" s="97"/>
      <c r="R1804" s="93"/>
    </row>
    <row r="1805" spans="7:18" x14ac:dyDescent="0.25">
      <c r="G1805" s="97"/>
      <c r="H1805" s="98"/>
      <c r="I1805" s="98"/>
      <c r="J1805" s="99"/>
      <c r="K1805" s="97"/>
      <c r="L1805" s="97"/>
      <c r="P1805" s="97"/>
      <c r="Q1805" s="97"/>
      <c r="R1805" s="93"/>
    </row>
    <row r="1806" spans="7:18" x14ac:dyDescent="0.25">
      <c r="G1806" s="97"/>
      <c r="H1806" s="98"/>
      <c r="I1806" s="98"/>
      <c r="J1806" s="99"/>
      <c r="K1806" s="97"/>
      <c r="L1806" s="97"/>
      <c r="P1806" s="97"/>
      <c r="Q1806" s="97"/>
      <c r="R1806" s="93"/>
    </row>
    <row r="1807" spans="7:18" x14ac:dyDescent="0.25">
      <c r="G1807" s="97"/>
      <c r="H1807" s="98"/>
      <c r="I1807" s="98"/>
      <c r="J1807" s="99"/>
      <c r="K1807" s="97"/>
      <c r="L1807" s="97"/>
      <c r="P1807" s="97"/>
      <c r="Q1807" s="97"/>
      <c r="R1807" s="93"/>
    </row>
    <row r="1808" spans="7:18" x14ac:dyDescent="0.25">
      <c r="G1808" s="97"/>
      <c r="H1808" s="98"/>
      <c r="I1808" s="98"/>
      <c r="J1808" s="99"/>
      <c r="K1808" s="97"/>
      <c r="L1808" s="97"/>
      <c r="P1808" s="97"/>
      <c r="Q1808" s="97"/>
      <c r="R1808" s="93"/>
    </row>
    <row r="1809" spans="7:18" x14ac:dyDescent="0.25">
      <c r="G1809" s="97"/>
      <c r="H1809" s="98"/>
      <c r="I1809" s="98"/>
      <c r="J1809" s="99"/>
      <c r="K1809" s="97"/>
      <c r="L1809" s="97"/>
      <c r="P1809" s="97"/>
      <c r="Q1809" s="97"/>
      <c r="R1809" s="93"/>
    </row>
    <row r="1810" spans="7:18" x14ac:dyDescent="0.25">
      <c r="G1810" s="97"/>
      <c r="H1810" s="98"/>
      <c r="I1810" s="98"/>
      <c r="J1810" s="99"/>
      <c r="K1810" s="97"/>
      <c r="L1810" s="97"/>
      <c r="P1810" s="97"/>
      <c r="Q1810" s="97"/>
      <c r="R1810" s="93"/>
    </row>
    <row r="1811" spans="7:18" x14ac:dyDescent="0.25">
      <c r="G1811" s="97"/>
      <c r="H1811" s="98"/>
      <c r="I1811" s="98"/>
      <c r="J1811" s="99"/>
      <c r="K1811" s="97"/>
      <c r="L1811" s="97"/>
      <c r="P1811" s="97"/>
      <c r="Q1811" s="97"/>
      <c r="R1811" s="93"/>
    </row>
    <row r="1812" spans="7:18" x14ac:dyDescent="0.25">
      <c r="G1812" s="97"/>
      <c r="H1812" s="98"/>
      <c r="I1812" s="98"/>
      <c r="J1812" s="99"/>
      <c r="K1812" s="97"/>
      <c r="L1812" s="97"/>
      <c r="P1812" s="97"/>
      <c r="Q1812" s="97"/>
      <c r="R1812" s="93"/>
    </row>
    <row r="1813" spans="7:18" x14ac:dyDescent="0.25">
      <c r="G1813" s="97"/>
      <c r="H1813" s="98"/>
      <c r="I1813" s="98"/>
      <c r="J1813" s="99"/>
      <c r="K1813" s="97"/>
      <c r="L1813" s="97"/>
      <c r="P1813" s="97"/>
      <c r="Q1813" s="97"/>
      <c r="R1813" s="93"/>
    </row>
    <row r="1814" spans="7:18" x14ac:dyDescent="0.25">
      <c r="G1814" s="97"/>
      <c r="H1814" s="98"/>
      <c r="I1814" s="98"/>
      <c r="J1814" s="99"/>
      <c r="K1814" s="97"/>
      <c r="L1814" s="97"/>
      <c r="P1814" s="97"/>
      <c r="Q1814" s="97"/>
      <c r="R1814" s="93"/>
    </row>
    <row r="1815" spans="7:18" x14ac:dyDescent="0.25">
      <c r="G1815" s="97"/>
      <c r="H1815" s="98"/>
      <c r="I1815" s="98"/>
      <c r="J1815" s="99"/>
      <c r="K1815" s="97"/>
      <c r="L1815" s="97"/>
      <c r="P1815" s="97"/>
      <c r="Q1815" s="97"/>
      <c r="R1815" s="93"/>
    </row>
    <row r="1816" spans="7:18" x14ac:dyDescent="0.25">
      <c r="G1816" s="97"/>
      <c r="H1816" s="98"/>
      <c r="I1816" s="98"/>
      <c r="J1816" s="99"/>
      <c r="K1816" s="97"/>
      <c r="L1816" s="97"/>
      <c r="P1816" s="97"/>
      <c r="Q1816" s="97"/>
      <c r="R1816" s="93"/>
    </row>
    <row r="1817" spans="7:18" x14ac:dyDescent="0.25">
      <c r="G1817" s="97"/>
      <c r="H1817" s="98"/>
      <c r="I1817" s="98"/>
      <c r="J1817" s="99"/>
      <c r="K1817" s="97"/>
      <c r="L1817" s="97"/>
      <c r="P1817" s="97"/>
      <c r="Q1817" s="97"/>
      <c r="R1817" s="93"/>
    </row>
    <row r="1818" spans="7:18" x14ac:dyDescent="0.25">
      <c r="G1818" s="97"/>
      <c r="H1818" s="98"/>
      <c r="I1818" s="98"/>
      <c r="J1818" s="99"/>
      <c r="K1818" s="97"/>
      <c r="L1818" s="97"/>
      <c r="P1818" s="97"/>
      <c r="Q1818" s="97"/>
      <c r="R1818" s="93"/>
    </row>
    <row r="1819" spans="7:18" x14ac:dyDescent="0.25">
      <c r="G1819" s="97"/>
      <c r="H1819" s="98"/>
      <c r="I1819" s="98"/>
      <c r="J1819" s="99"/>
      <c r="K1819" s="97"/>
      <c r="L1819" s="97"/>
      <c r="P1819" s="97"/>
      <c r="Q1819" s="97"/>
      <c r="R1819" s="93"/>
    </row>
    <row r="1820" spans="7:18" x14ac:dyDescent="0.25">
      <c r="G1820" s="97"/>
      <c r="H1820" s="98"/>
      <c r="I1820" s="98"/>
      <c r="J1820" s="99"/>
      <c r="K1820" s="97"/>
      <c r="L1820" s="97"/>
      <c r="P1820" s="97"/>
      <c r="Q1820" s="97"/>
      <c r="R1820" s="93"/>
    </row>
    <row r="1821" spans="7:18" x14ac:dyDescent="0.25">
      <c r="G1821" s="97"/>
      <c r="H1821" s="98"/>
      <c r="I1821" s="98"/>
      <c r="J1821" s="99"/>
      <c r="K1821" s="97"/>
      <c r="L1821" s="97"/>
      <c r="P1821" s="97"/>
      <c r="Q1821" s="97"/>
      <c r="R1821" s="93"/>
    </row>
    <row r="1822" spans="7:18" x14ac:dyDescent="0.25">
      <c r="G1822" s="97"/>
      <c r="H1822" s="98"/>
      <c r="I1822" s="98"/>
      <c r="J1822" s="99"/>
      <c r="K1822" s="97"/>
      <c r="L1822" s="97"/>
      <c r="P1822" s="97"/>
      <c r="Q1822" s="97"/>
      <c r="R1822" s="93"/>
    </row>
    <row r="1823" spans="7:18" x14ac:dyDescent="0.25">
      <c r="G1823" s="97"/>
      <c r="H1823" s="98"/>
      <c r="I1823" s="98"/>
      <c r="J1823" s="99"/>
      <c r="K1823" s="97"/>
      <c r="L1823" s="97"/>
      <c r="P1823" s="97"/>
      <c r="Q1823" s="97"/>
      <c r="R1823" s="93"/>
    </row>
    <row r="1824" spans="7:18" x14ac:dyDescent="0.25">
      <c r="G1824" s="97"/>
      <c r="H1824" s="98"/>
      <c r="I1824" s="98"/>
      <c r="J1824" s="99"/>
      <c r="K1824" s="97"/>
      <c r="L1824" s="97"/>
      <c r="P1824" s="97"/>
      <c r="Q1824" s="97"/>
      <c r="R1824" s="93"/>
    </row>
    <row r="1825" spans="7:18" x14ac:dyDescent="0.25">
      <c r="G1825" s="97"/>
      <c r="H1825" s="98"/>
      <c r="I1825" s="98"/>
      <c r="J1825" s="99"/>
      <c r="K1825" s="97"/>
      <c r="L1825" s="97"/>
      <c r="P1825" s="97"/>
      <c r="Q1825" s="97"/>
      <c r="R1825" s="93"/>
    </row>
    <row r="1826" spans="7:18" x14ac:dyDescent="0.25">
      <c r="G1826" s="97"/>
      <c r="H1826" s="98"/>
      <c r="I1826" s="98"/>
      <c r="J1826" s="99"/>
      <c r="K1826" s="97"/>
      <c r="L1826" s="97"/>
      <c r="P1826" s="97"/>
      <c r="Q1826" s="97"/>
      <c r="R1826" s="93"/>
    </row>
    <row r="1827" spans="7:18" x14ac:dyDescent="0.25">
      <c r="G1827" s="97"/>
      <c r="H1827" s="98"/>
      <c r="I1827" s="98"/>
      <c r="J1827" s="99"/>
      <c r="K1827" s="97"/>
      <c r="L1827" s="97"/>
      <c r="P1827" s="97"/>
      <c r="Q1827" s="97"/>
      <c r="R1827" s="93"/>
    </row>
    <row r="1828" spans="7:18" x14ac:dyDescent="0.25">
      <c r="G1828" s="97"/>
      <c r="H1828" s="98"/>
      <c r="I1828" s="98"/>
      <c r="J1828" s="99"/>
      <c r="K1828" s="97"/>
      <c r="L1828" s="97"/>
      <c r="P1828" s="97"/>
      <c r="Q1828" s="97"/>
      <c r="R1828" s="93"/>
    </row>
    <row r="1829" spans="7:18" x14ac:dyDescent="0.25">
      <c r="G1829" s="97"/>
      <c r="H1829" s="98"/>
      <c r="I1829" s="98"/>
      <c r="J1829" s="99"/>
      <c r="K1829" s="97"/>
      <c r="L1829" s="97"/>
      <c r="P1829" s="97"/>
      <c r="Q1829" s="97"/>
      <c r="R1829" s="93"/>
    </row>
    <row r="1830" spans="7:18" x14ac:dyDescent="0.25">
      <c r="G1830" s="97"/>
      <c r="H1830" s="98"/>
      <c r="I1830" s="98"/>
      <c r="J1830" s="99"/>
      <c r="K1830" s="97"/>
      <c r="L1830" s="97"/>
      <c r="P1830" s="97"/>
      <c r="Q1830" s="97"/>
      <c r="R1830" s="93"/>
    </row>
    <row r="1831" spans="7:18" x14ac:dyDescent="0.25">
      <c r="G1831" s="97"/>
      <c r="H1831" s="98"/>
      <c r="I1831" s="98"/>
      <c r="J1831" s="99"/>
      <c r="K1831" s="97"/>
      <c r="L1831" s="97"/>
      <c r="P1831" s="97"/>
      <c r="Q1831" s="97"/>
      <c r="R1831" s="93"/>
    </row>
    <row r="1832" spans="7:18" x14ac:dyDescent="0.25">
      <c r="G1832" s="97"/>
      <c r="H1832" s="98"/>
      <c r="I1832" s="98"/>
      <c r="J1832" s="99"/>
      <c r="K1832" s="97"/>
      <c r="L1832" s="97"/>
      <c r="P1832" s="97"/>
      <c r="Q1832" s="97"/>
      <c r="R1832" s="93"/>
    </row>
    <row r="1833" spans="7:18" x14ac:dyDescent="0.25">
      <c r="G1833" s="97"/>
      <c r="H1833" s="98"/>
      <c r="I1833" s="98"/>
      <c r="J1833" s="99"/>
      <c r="K1833" s="97"/>
      <c r="L1833" s="97"/>
      <c r="P1833" s="97"/>
      <c r="Q1833" s="97"/>
      <c r="R1833" s="93"/>
    </row>
    <row r="1834" spans="7:18" x14ac:dyDescent="0.25">
      <c r="G1834" s="97"/>
      <c r="H1834" s="98"/>
      <c r="I1834" s="98"/>
      <c r="J1834" s="99"/>
      <c r="K1834" s="97"/>
      <c r="L1834" s="97"/>
      <c r="P1834" s="97"/>
      <c r="Q1834" s="97"/>
      <c r="R1834" s="93"/>
    </row>
    <row r="1835" spans="7:18" x14ac:dyDescent="0.25">
      <c r="G1835" s="97"/>
      <c r="H1835" s="98"/>
      <c r="I1835" s="98"/>
      <c r="J1835" s="99"/>
      <c r="K1835" s="97"/>
      <c r="L1835" s="97"/>
      <c r="P1835" s="97"/>
      <c r="Q1835" s="97"/>
      <c r="R1835" s="93"/>
    </row>
    <row r="1836" spans="7:18" x14ac:dyDescent="0.25">
      <c r="G1836" s="97"/>
      <c r="H1836" s="98"/>
      <c r="I1836" s="98"/>
      <c r="J1836" s="99"/>
      <c r="K1836" s="97"/>
      <c r="L1836" s="97"/>
      <c r="P1836" s="97"/>
      <c r="Q1836" s="97"/>
      <c r="R1836" s="93"/>
    </row>
    <row r="1837" spans="7:18" x14ac:dyDescent="0.25">
      <c r="G1837" s="97"/>
      <c r="H1837" s="98"/>
      <c r="I1837" s="98"/>
      <c r="J1837" s="99"/>
      <c r="K1837" s="97"/>
      <c r="L1837" s="97"/>
      <c r="P1837" s="97"/>
      <c r="Q1837" s="97"/>
      <c r="R1837" s="93"/>
    </row>
    <row r="1838" spans="7:18" x14ac:dyDescent="0.25">
      <c r="G1838" s="97"/>
      <c r="H1838" s="98"/>
      <c r="I1838" s="98"/>
      <c r="J1838" s="99"/>
      <c r="K1838" s="97"/>
      <c r="L1838" s="97"/>
      <c r="P1838" s="97"/>
      <c r="Q1838" s="97"/>
      <c r="R1838" s="93"/>
    </row>
    <row r="1839" spans="7:18" x14ac:dyDescent="0.25">
      <c r="G1839" s="97"/>
      <c r="H1839" s="98"/>
      <c r="I1839" s="98"/>
      <c r="J1839" s="99"/>
      <c r="K1839" s="97"/>
      <c r="L1839" s="97"/>
      <c r="P1839" s="97"/>
      <c r="Q1839" s="97"/>
      <c r="R1839" s="93"/>
    </row>
    <row r="1840" spans="7:18" x14ac:dyDescent="0.25">
      <c r="G1840" s="97"/>
      <c r="H1840" s="98"/>
      <c r="I1840" s="98"/>
      <c r="J1840" s="99"/>
      <c r="K1840" s="97"/>
      <c r="L1840" s="97"/>
      <c r="P1840" s="97"/>
      <c r="Q1840" s="97"/>
      <c r="R1840" s="93"/>
    </row>
    <row r="1841" spans="7:18" x14ac:dyDescent="0.25">
      <c r="G1841" s="97"/>
      <c r="H1841" s="98"/>
      <c r="I1841" s="98"/>
      <c r="J1841" s="99"/>
      <c r="K1841" s="97"/>
      <c r="L1841" s="97"/>
      <c r="P1841" s="97"/>
      <c r="Q1841" s="97"/>
      <c r="R1841" s="93"/>
    </row>
    <row r="1842" spans="7:18" x14ac:dyDescent="0.25">
      <c r="G1842" s="97"/>
      <c r="H1842" s="98"/>
      <c r="I1842" s="98"/>
      <c r="J1842" s="99"/>
      <c r="K1842" s="97"/>
      <c r="L1842" s="97"/>
      <c r="P1842" s="97"/>
      <c r="Q1842" s="97"/>
      <c r="R1842" s="93"/>
    </row>
    <row r="1843" spans="7:18" x14ac:dyDescent="0.25">
      <c r="G1843" s="97"/>
      <c r="H1843" s="98"/>
      <c r="I1843" s="98"/>
      <c r="J1843" s="99"/>
      <c r="K1843" s="97"/>
      <c r="L1843" s="97"/>
      <c r="P1843" s="97"/>
      <c r="Q1843" s="97"/>
      <c r="R1843" s="93"/>
    </row>
    <row r="1844" spans="7:18" x14ac:dyDescent="0.25">
      <c r="G1844" s="97"/>
      <c r="H1844" s="98"/>
      <c r="I1844" s="98"/>
      <c r="J1844" s="99"/>
      <c r="K1844" s="97"/>
      <c r="L1844" s="97"/>
      <c r="P1844" s="97"/>
      <c r="Q1844" s="97"/>
      <c r="R1844" s="93"/>
    </row>
    <row r="1845" spans="7:18" x14ac:dyDescent="0.25">
      <c r="G1845" s="97"/>
      <c r="H1845" s="98"/>
      <c r="I1845" s="98"/>
      <c r="J1845" s="99"/>
      <c r="K1845" s="97"/>
      <c r="L1845" s="97"/>
      <c r="P1845" s="97"/>
      <c r="Q1845" s="97"/>
      <c r="R1845" s="93"/>
    </row>
    <row r="1846" spans="7:18" x14ac:dyDescent="0.25">
      <c r="G1846" s="97"/>
      <c r="H1846" s="98"/>
      <c r="I1846" s="98"/>
      <c r="J1846" s="99"/>
      <c r="K1846" s="97"/>
      <c r="L1846" s="97"/>
      <c r="P1846" s="97"/>
      <c r="Q1846" s="97"/>
      <c r="R1846" s="93"/>
    </row>
    <row r="1847" spans="7:18" x14ac:dyDescent="0.25">
      <c r="G1847" s="97"/>
      <c r="H1847" s="98"/>
      <c r="I1847" s="98"/>
      <c r="J1847" s="99"/>
      <c r="K1847" s="97"/>
      <c r="L1847" s="97"/>
      <c r="P1847" s="97"/>
      <c r="Q1847" s="97"/>
      <c r="R1847" s="93"/>
    </row>
    <row r="1848" spans="7:18" x14ac:dyDescent="0.25">
      <c r="G1848" s="97"/>
      <c r="H1848" s="98"/>
      <c r="I1848" s="98"/>
      <c r="J1848" s="99"/>
      <c r="K1848" s="97"/>
      <c r="L1848" s="97"/>
      <c r="P1848" s="97"/>
      <c r="Q1848" s="97"/>
      <c r="R1848" s="93"/>
    </row>
    <row r="1849" spans="7:18" x14ac:dyDescent="0.25">
      <c r="G1849" s="97"/>
      <c r="H1849" s="98"/>
      <c r="I1849" s="98"/>
      <c r="J1849" s="99"/>
      <c r="K1849" s="97"/>
      <c r="L1849" s="97"/>
      <c r="P1849" s="97"/>
      <c r="Q1849" s="97"/>
      <c r="R1849" s="93"/>
    </row>
    <row r="1850" spans="7:18" x14ac:dyDescent="0.25">
      <c r="G1850" s="97"/>
      <c r="H1850" s="98"/>
      <c r="I1850" s="98"/>
      <c r="J1850" s="99"/>
      <c r="K1850" s="97"/>
      <c r="L1850" s="97"/>
      <c r="P1850" s="97"/>
      <c r="Q1850" s="97"/>
      <c r="R1850" s="93"/>
    </row>
    <row r="1851" spans="7:18" x14ac:dyDescent="0.25">
      <c r="G1851" s="97"/>
      <c r="H1851" s="98"/>
      <c r="I1851" s="98"/>
      <c r="J1851" s="99"/>
      <c r="K1851" s="97"/>
      <c r="L1851" s="97"/>
      <c r="P1851" s="97"/>
      <c r="Q1851" s="97"/>
      <c r="R1851" s="93"/>
    </row>
    <row r="1852" spans="7:18" x14ac:dyDescent="0.25">
      <c r="G1852" s="97"/>
      <c r="H1852" s="98"/>
      <c r="I1852" s="98"/>
      <c r="J1852" s="99"/>
      <c r="K1852" s="97"/>
      <c r="L1852" s="97"/>
      <c r="P1852" s="97"/>
      <c r="Q1852" s="97"/>
      <c r="R1852" s="93"/>
    </row>
    <row r="1853" spans="7:18" x14ac:dyDescent="0.25">
      <c r="G1853" s="97"/>
      <c r="H1853" s="98"/>
      <c r="I1853" s="98"/>
      <c r="J1853" s="99"/>
      <c r="K1853" s="97"/>
      <c r="L1853" s="97"/>
      <c r="P1853" s="97"/>
      <c r="Q1853" s="97"/>
      <c r="R1853" s="93"/>
    </row>
    <row r="1854" spans="7:18" x14ac:dyDescent="0.25">
      <c r="G1854" s="97"/>
      <c r="H1854" s="98"/>
      <c r="I1854" s="98"/>
      <c r="J1854" s="99"/>
      <c r="K1854" s="97"/>
      <c r="L1854" s="97"/>
      <c r="P1854" s="97"/>
      <c r="Q1854" s="97"/>
      <c r="R1854" s="93"/>
    </row>
    <row r="1855" spans="7:18" x14ac:dyDescent="0.25">
      <c r="G1855" s="97"/>
      <c r="H1855" s="98"/>
      <c r="I1855" s="98"/>
      <c r="J1855" s="99"/>
      <c r="K1855" s="97"/>
      <c r="L1855" s="97"/>
      <c r="P1855" s="97"/>
      <c r="Q1855" s="97"/>
      <c r="R1855" s="93"/>
    </row>
    <row r="1856" spans="7:18" x14ac:dyDescent="0.25">
      <c r="G1856" s="97"/>
      <c r="H1856" s="98"/>
      <c r="I1856" s="98"/>
      <c r="J1856" s="99"/>
      <c r="K1856" s="97"/>
      <c r="L1856" s="97"/>
      <c r="P1856" s="97"/>
      <c r="Q1856" s="97"/>
      <c r="R1856" s="93"/>
    </row>
    <row r="1857" spans="7:18" x14ac:dyDescent="0.25">
      <c r="G1857" s="97"/>
      <c r="H1857" s="98"/>
      <c r="I1857" s="98"/>
      <c r="J1857" s="99"/>
      <c r="K1857" s="97"/>
      <c r="L1857" s="97"/>
      <c r="P1857" s="97"/>
      <c r="Q1857" s="97"/>
      <c r="R1857" s="93"/>
    </row>
    <row r="1858" spans="7:18" x14ac:dyDescent="0.25">
      <c r="G1858" s="97"/>
      <c r="H1858" s="98"/>
      <c r="I1858" s="98"/>
      <c r="J1858" s="99"/>
      <c r="K1858" s="97"/>
      <c r="L1858" s="97"/>
      <c r="P1858" s="97"/>
      <c r="Q1858" s="97"/>
      <c r="R1858" s="93"/>
    </row>
    <row r="1859" spans="7:18" x14ac:dyDescent="0.25">
      <c r="G1859" s="97"/>
      <c r="H1859" s="98"/>
      <c r="I1859" s="98"/>
      <c r="J1859" s="99"/>
      <c r="K1859" s="97"/>
      <c r="L1859" s="97"/>
      <c r="P1859" s="97"/>
      <c r="Q1859" s="97"/>
      <c r="R1859" s="93"/>
    </row>
    <row r="1860" spans="7:18" x14ac:dyDescent="0.25">
      <c r="G1860" s="97"/>
      <c r="H1860" s="98"/>
      <c r="I1860" s="98"/>
      <c r="J1860" s="99"/>
      <c r="K1860" s="97"/>
      <c r="L1860" s="97"/>
      <c r="P1860" s="97"/>
      <c r="Q1860" s="97"/>
      <c r="R1860" s="93"/>
    </row>
    <row r="1861" spans="7:18" x14ac:dyDescent="0.25">
      <c r="G1861" s="97"/>
      <c r="H1861" s="98"/>
      <c r="I1861" s="98"/>
      <c r="J1861" s="99"/>
      <c r="K1861" s="97"/>
      <c r="L1861" s="97"/>
      <c r="P1861" s="97"/>
      <c r="Q1861" s="97"/>
      <c r="R1861" s="93"/>
    </row>
    <row r="1862" spans="7:18" x14ac:dyDescent="0.25">
      <c r="G1862" s="97"/>
      <c r="H1862" s="98"/>
      <c r="I1862" s="98"/>
      <c r="J1862" s="99"/>
      <c r="K1862" s="97"/>
      <c r="L1862" s="97"/>
      <c r="P1862" s="97"/>
      <c r="Q1862" s="97"/>
      <c r="R1862" s="93"/>
    </row>
    <row r="1863" spans="7:18" x14ac:dyDescent="0.25">
      <c r="G1863" s="97"/>
      <c r="H1863" s="98"/>
      <c r="I1863" s="98"/>
      <c r="J1863" s="99"/>
      <c r="K1863" s="97"/>
      <c r="L1863" s="97"/>
      <c r="P1863" s="97"/>
      <c r="Q1863" s="97"/>
      <c r="R1863" s="93"/>
    </row>
    <row r="1864" spans="7:18" x14ac:dyDescent="0.25">
      <c r="G1864" s="97"/>
      <c r="H1864" s="98"/>
      <c r="I1864" s="98"/>
      <c r="J1864" s="99"/>
      <c r="K1864" s="97"/>
      <c r="L1864" s="97"/>
      <c r="P1864" s="97"/>
      <c r="Q1864" s="97"/>
      <c r="R1864" s="93"/>
    </row>
    <row r="1865" spans="7:18" x14ac:dyDescent="0.25">
      <c r="G1865" s="97"/>
      <c r="H1865" s="98"/>
      <c r="I1865" s="98"/>
      <c r="J1865" s="99"/>
      <c r="K1865" s="97"/>
      <c r="L1865" s="97"/>
      <c r="P1865" s="97"/>
      <c r="Q1865" s="97"/>
      <c r="R1865" s="93"/>
    </row>
    <row r="1866" spans="7:18" x14ac:dyDescent="0.25">
      <c r="G1866" s="97"/>
      <c r="H1866" s="98"/>
      <c r="I1866" s="98"/>
      <c r="J1866" s="99"/>
      <c r="K1866" s="97"/>
      <c r="L1866" s="97"/>
      <c r="P1866" s="97"/>
      <c r="Q1866" s="97"/>
      <c r="R1866" s="93"/>
    </row>
    <row r="1867" spans="7:18" x14ac:dyDescent="0.25">
      <c r="G1867" s="97"/>
      <c r="H1867" s="98"/>
      <c r="I1867" s="98"/>
      <c r="J1867" s="99"/>
      <c r="K1867" s="97"/>
      <c r="L1867" s="97"/>
      <c r="P1867" s="97"/>
      <c r="Q1867" s="97"/>
      <c r="R1867" s="93"/>
    </row>
    <row r="1868" spans="7:18" x14ac:dyDescent="0.25">
      <c r="G1868" s="97"/>
      <c r="H1868" s="98"/>
      <c r="I1868" s="98"/>
      <c r="J1868" s="99"/>
      <c r="K1868" s="97"/>
      <c r="L1868" s="97"/>
      <c r="P1868" s="97"/>
      <c r="Q1868" s="97"/>
      <c r="R1868" s="93"/>
    </row>
    <row r="1869" spans="7:18" x14ac:dyDescent="0.25">
      <c r="G1869" s="97"/>
      <c r="H1869" s="98"/>
      <c r="I1869" s="98"/>
      <c r="J1869" s="99"/>
      <c r="K1869" s="97"/>
      <c r="L1869" s="97"/>
      <c r="P1869" s="97"/>
      <c r="Q1869" s="97"/>
      <c r="R1869" s="93"/>
    </row>
    <row r="1870" spans="7:18" x14ac:dyDescent="0.25">
      <c r="G1870" s="97"/>
      <c r="H1870" s="98"/>
      <c r="I1870" s="98"/>
      <c r="J1870" s="99"/>
      <c r="K1870" s="97"/>
      <c r="L1870" s="97"/>
      <c r="P1870" s="97"/>
      <c r="Q1870" s="97"/>
      <c r="R1870" s="93"/>
    </row>
    <row r="1871" spans="7:18" x14ac:dyDescent="0.25">
      <c r="G1871" s="97"/>
      <c r="H1871" s="98"/>
      <c r="I1871" s="98"/>
      <c r="J1871" s="99"/>
      <c r="K1871" s="97"/>
      <c r="L1871" s="97"/>
      <c r="P1871" s="97"/>
      <c r="Q1871" s="97"/>
      <c r="R1871" s="93"/>
    </row>
    <row r="1872" spans="7:18" x14ac:dyDescent="0.25">
      <c r="G1872" s="97"/>
      <c r="H1872" s="98"/>
      <c r="I1872" s="98"/>
      <c r="J1872" s="99"/>
      <c r="K1872" s="97"/>
      <c r="L1872" s="97"/>
      <c r="P1872" s="97"/>
      <c r="Q1872" s="97"/>
      <c r="R1872" s="93"/>
    </row>
    <row r="1873" spans="7:18" x14ac:dyDescent="0.25">
      <c r="G1873" s="97"/>
      <c r="H1873" s="98"/>
      <c r="I1873" s="98"/>
      <c r="J1873" s="99"/>
      <c r="K1873" s="97"/>
      <c r="L1873" s="97"/>
      <c r="P1873" s="97"/>
      <c r="Q1873" s="97"/>
      <c r="R1873" s="93"/>
    </row>
    <row r="1874" spans="7:18" x14ac:dyDescent="0.25">
      <c r="G1874" s="97"/>
      <c r="H1874" s="98"/>
      <c r="I1874" s="98"/>
      <c r="J1874" s="99"/>
      <c r="K1874" s="97"/>
      <c r="L1874" s="97"/>
      <c r="P1874" s="97"/>
      <c r="Q1874" s="97"/>
      <c r="R1874" s="93"/>
    </row>
    <row r="1875" spans="7:18" x14ac:dyDescent="0.25">
      <c r="G1875" s="97"/>
      <c r="H1875" s="98"/>
      <c r="I1875" s="98"/>
      <c r="J1875" s="99"/>
      <c r="K1875" s="97"/>
      <c r="L1875" s="97"/>
      <c r="P1875" s="97"/>
      <c r="Q1875" s="97"/>
      <c r="R1875" s="93"/>
    </row>
    <row r="1876" spans="7:18" x14ac:dyDescent="0.25">
      <c r="G1876" s="97"/>
      <c r="H1876" s="98"/>
      <c r="I1876" s="98"/>
      <c r="J1876" s="99"/>
      <c r="K1876" s="97"/>
      <c r="L1876" s="97"/>
      <c r="P1876" s="97"/>
      <c r="Q1876" s="97"/>
      <c r="R1876" s="93"/>
    </row>
    <row r="1877" spans="7:18" x14ac:dyDescent="0.25">
      <c r="G1877" s="97"/>
      <c r="H1877" s="98"/>
      <c r="I1877" s="98"/>
      <c r="J1877" s="99"/>
      <c r="K1877" s="97"/>
      <c r="L1877" s="97"/>
      <c r="P1877" s="97"/>
      <c r="Q1877" s="97"/>
      <c r="R1877" s="93"/>
    </row>
    <row r="1878" spans="7:18" x14ac:dyDescent="0.25">
      <c r="G1878" s="97"/>
      <c r="H1878" s="98"/>
      <c r="I1878" s="98"/>
      <c r="J1878" s="99"/>
      <c r="K1878" s="97"/>
      <c r="L1878" s="97"/>
      <c r="P1878" s="97"/>
      <c r="Q1878" s="97"/>
      <c r="R1878" s="93"/>
    </row>
    <row r="1879" spans="7:18" x14ac:dyDescent="0.25">
      <c r="G1879" s="97"/>
      <c r="H1879" s="98"/>
      <c r="I1879" s="98"/>
      <c r="J1879" s="99"/>
      <c r="K1879" s="97"/>
      <c r="L1879" s="97"/>
      <c r="P1879" s="97"/>
      <c r="Q1879" s="97"/>
      <c r="R1879" s="93"/>
    </row>
    <row r="1880" spans="7:18" x14ac:dyDescent="0.25">
      <c r="G1880" s="97"/>
      <c r="H1880" s="98"/>
      <c r="I1880" s="98"/>
      <c r="J1880" s="99"/>
      <c r="K1880" s="97"/>
      <c r="L1880" s="97"/>
      <c r="P1880" s="97"/>
      <c r="Q1880" s="97"/>
      <c r="R1880" s="93"/>
    </row>
    <row r="1881" spans="7:18" x14ac:dyDescent="0.25">
      <c r="G1881" s="97"/>
      <c r="H1881" s="98"/>
      <c r="I1881" s="98"/>
      <c r="J1881" s="99"/>
      <c r="K1881" s="97"/>
      <c r="L1881" s="97"/>
      <c r="P1881" s="97"/>
      <c r="Q1881" s="97"/>
      <c r="R1881" s="93"/>
    </row>
    <row r="1882" spans="7:18" x14ac:dyDescent="0.25">
      <c r="G1882" s="97"/>
      <c r="H1882" s="98"/>
      <c r="I1882" s="98"/>
      <c r="J1882" s="99"/>
      <c r="K1882" s="97"/>
      <c r="L1882" s="97"/>
      <c r="P1882" s="97"/>
      <c r="Q1882" s="97"/>
      <c r="R1882" s="93"/>
    </row>
    <row r="1883" spans="7:18" x14ac:dyDescent="0.25">
      <c r="G1883" s="97"/>
      <c r="H1883" s="98"/>
      <c r="I1883" s="98"/>
      <c r="J1883" s="99"/>
      <c r="K1883" s="97"/>
      <c r="L1883" s="97"/>
      <c r="P1883" s="97"/>
      <c r="Q1883" s="97"/>
      <c r="R1883" s="93"/>
    </row>
    <row r="1884" spans="7:18" x14ac:dyDescent="0.25">
      <c r="G1884" s="97"/>
      <c r="H1884" s="98"/>
      <c r="I1884" s="98"/>
      <c r="J1884" s="99"/>
      <c r="K1884" s="97"/>
      <c r="L1884" s="97"/>
      <c r="P1884" s="97"/>
      <c r="Q1884" s="97"/>
      <c r="R1884" s="93"/>
    </row>
    <row r="1885" spans="7:18" x14ac:dyDescent="0.25">
      <c r="G1885" s="97"/>
      <c r="H1885" s="98"/>
      <c r="I1885" s="98"/>
      <c r="J1885" s="99"/>
      <c r="K1885" s="97"/>
      <c r="L1885" s="97"/>
      <c r="P1885" s="97"/>
      <c r="Q1885" s="97"/>
      <c r="R1885" s="93"/>
    </row>
    <row r="1886" spans="7:18" x14ac:dyDescent="0.25">
      <c r="G1886" s="97"/>
      <c r="H1886" s="98"/>
      <c r="I1886" s="98"/>
      <c r="J1886" s="99"/>
      <c r="K1886" s="97"/>
      <c r="L1886" s="97"/>
      <c r="P1886" s="97"/>
      <c r="Q1886" s="97"/>
      <c r="R1886" s="93"/>
    </row>
    <row r="1887" spans="7:18" x14ac:dyDescent="0.25">
      <c r="G1887" s="97"/>
      <c r="H1887" s="98"/>
      <c r="I1887" s="98"/>
      <c r="J1887" s="99"/>
      <c r="K1887" s="97"/>
      <c r="L1887" s="97"/>
      <c r="P1887" s="97"/>
      <c r="Q1887" s="97"/>
      <c r="R1887" s="93"/>
    </row>
    <row r="1888" spans="7:18" x14ac:dyDescent="0.25">
      <c r="G1888" s="97"/>
      <c r="H1888" s="98"/>
      <c r="I1888" s="98"/>
      <c r="J1888" s="99"/>
      <c r="K1888" s="97"/>
      <c r="L1888" s="97"/>
      <c r="P1888" s="97"/>
      <c r="Q1888" s="97"/>
      <c r="R1888" s="93"/>
    </row>
    <row r="1889" spans="7:18" x14ac:dyDescent="0.25">
      <c r="G1889" s="97"/>
      <c r="H1889" s="98"/>
      <c r="I1889" s="98"/>
      <c r="J1889" s="99"/>
      <c r="K1889" s="97"/>
      <c r="L1889" s="97"/>
      <c r="P1889" s="97"/>
      <c r="Q1889" s="97"/>
      <c r="R1889" s="93"/>
    </row>
    <row r="1890" spans="7:18" x14ac:dyDescent="0.25">
      <c r="G1890" s="97"/>
      <c r="H1890" s="98"/>
      <c r="I1890" s="98"/>
      <c r="J1890" s="99"/>
      <c r="K1890" s="97"/>
      <c r="L1890" s="97"/>
      <c r="P1890" s="97"/>
      <c r="Q1890" s="97"/>
      <c r="R1890" s="93"/>
    </row>
    <row r="1891" spans="7:18" x14ac:dyDescent="0.25">
      <c r="G1891" s="97"/>
      <c r="H1891" s="98"/>
      <c r="I1891" s="98"/>
      <c r="J1891" s="99"/>
      <c r="K1891" s="97"/>
      <c r="L1891" s="97"/>
      <c r="P1891" s="97"/>
      <c r="Q1891" s="97"/>
      <c r="R1891" s="93"/>
    </row>
    <row r="1892" spans="7:18" x14ac:dyDescent="0.25">
      <c r="G1892" s="97"/>
      <c r="H1892" s="98"/>
      <c r="I1892" s="98"/>
      <c r="J1892" s="99"/>
      <c r="K1892" s="97"/>
      <c r="L1892" s="97"/>
      <c r="P1892" s="97"/>
      <c r="Q1892" s="97"/>
      <c r="R1892" s="93"/>
    </row>
    <row r="1893" spans="7:18" x14ac:dyDescent="0.25">
      <c r="G1893" s="97"/>
      <c r="H1893" s="98"/>
      <c r="I1893" s="98"/>
      <c r="J1893" s="99"/>
      <c r="K1893" s="97"/>
      <c r="L1893" s="97"/>
      <c r="P1893" s="97"/>
      <c r="Q1893" s="97"/>
      <c r="R1893" s="93"/>
    </row>
    <row r="1894" spans="7:18" x14ac:dyDescent="0.25">
      <c r="G1894" s="97"/>
      <c r="H1894" s="98"/>
      <c r="I1894" s="98"/>
      <c r="J1894" s="99"/>
      <c r="K1894" s="97"/>
      <c r="L1894" s="97"/>
      <c r="P1894" s="97"/>
      <c r="Q1894" s="97"/>
      <c r="R1894" s="93"/>
    </row>
    <row r="1895" spans="7:18" x14ac:dyDescent="0.25">
      <c r="G1895" s="97"/>
      <c r="H1895" s="98"/>
      <c r="I1895" s="98"/>
      <c r="J1895" s="99"/>
      <c r="K1895" s="97"/>
      <c r="L1895" s="97"/>
      <c r="P1895" s="97"/>
      <c r="Q1895" s="97"/>
      <c r="R1895" s="93"/>
    </row>
    <row r="1896" spans="7:18" x14ac:dyDescent="0.25">
      <c r="G1896" s="97"/>
      <c r="H1896" s="98"/>
      <c r="I1896" s="98"/>
      <c r="J1896" s="99"/>
      <c r="K1896" s="97"/>
      <c r="L1896" s="97"/>
      <c r="P1896" s="97"/>
      <c r="Q1896" s="97"/>
      <c r="R1896" s="93"/>
    </row>
    <row r="1897" spans="7:18" x14ac:dyDescent="0.25">
      <c r="G1897" s="97"/>
      <c r="H1897" s="98"/>
      <c r="I1897" s="98"/>
      <c r="J1897" s="99"/>
      <c r="K1897" s="97"/>
      <c r="L1897" s="97"/>
      <c r="P1897" s="97"/>
      <c r="Q1897" s="97"/>
      <c r="R1897" s="93"/>
    </row>
    <row r="1898" spans="7:18" x14ac:dyDescent="0.25">
      <c r="G1898" s="97"/>
      <c r="H1898" s="98"/>
      <c r="I1898" s="98"/>
      <c r="J1898" s="99"/>
      <c r="K1898" s="97"/>
      <c r="L1898" s="97"/>
      <c r="P1898" s="97"/>
      <c r="Q1898" s="97"/>
      <c r="R1898" s="93"/>
    </row>
    <row r="1899" spans="7:18" x14ac:dyDescent="0.25">
      <c r="G1899" s="97"/>
      <c r="H1899" s="98"/>
      <c r="I1899" s="98"/>
      <c r="J1899" s="99"/>
      <c r="K1899" s="97"/>
      <c r="L1899" s="97"/>
      <c r="P1899" s="97"/>
      <c r="Q1899" s="97"/>
      <c r="R1899" s="93"/>
    </row>
    <row r="1900" spans="7:18" x14ac:dyDescent="0.25">
      <c r="G1900" s="97"/>
      <c r="H1900" s="98"/>
      <c r="I1900" s="98"/>
      <c r="J1900" s="99"/>
      <c r="K1900" s="97"/>
      <c r="L1900" s="97"/>
      <c r="P1900" s="97"/>
      <c r="Q1900" s="97"/>
      <c r="R1900" s="93"/>
    </row>
    <row r="1901" spans="7:18" x14ac:dyDescent="0.25">
      <c r="G1901" s="97"/>
      <c r="H1901" s="98"/>
      <c r="I1901" s="98"/>
      <c r="J1901" s="99"/>
      <c r="K1901" s="97"/>
      <c r="L1901" s="97"/>
      <c r="P1901" s="97"/>
      <c r="Q1901" s="97"/>
      <c r="R1901" s="93"/>
    </row>
    <row r="1902" spans="7:18" x14ac:dyDescent="0.25">
      <c r="G1902" s="97"/>
      <c r="H1902" s="98"/>
      <c r="I1902" s="98"/>
      <c r="J1902" s="99"/>
      <c r="K1902" s="97"/>
      <c r="L1902" s="97"/>
      <c r="P1902" s="97"/>
      <c r="Q1902" s="97"/>
      <c r="R1902" s="93"/>
    </row>
    <row r="1903" spans="7:18" x14ac:dyDescent="0.25">
      <c r="G1903" s="97"/>
      <c r="H1903" s="98"/>
      <c r="I1903" s="98"/>
      <c r="J1903" s="99"/>
      <c r="K1903" s="97"/>
      <c r="L1903" s="97"/>
      <c r="P1903" s="97"/>
      <c r="Q1903" s="97"/>
      <c r="R1903" s="93"/>
    </row>
    <row r="1904" spans="7:18" x14ac:dyDescent="0.25">
      <c r="G1904" s="97"/>
      <c r="H1904" s="98"/>
      <c r="I1904" s="98"/>
      <c r="J1904" s="99"/>
      <c r="K1904" s="97"/>
      <c r="L1904" s="97"/>
      <c r="P1904" s="97"/>
      <c r="Q1904" s="97"/>
      <c r="R1904" s="93"/>
    </row>
    <row r="1905" spans="7:18" x14ac:dyDescent="0.25">
      <c r="G1905" s="97"/>
      <c r="H1905" s="98"/>
      <c r="I1905" s="98"/>
      <c r="J1905" s="99"/>
      <c r="K1905" s="97"/>
      <c r="L1905" s="97"/>
      <c r="P1905" s="97"/>
      <c r="Q1905" s="97"/>
      <c r="R1905" s="93"/>
    </row>
    <row r="1906" spans="7:18" x14ac:dyDescent="0.25">
      <c r="G1906" s="97"/>
      <c r="H1906" s="98"/>
      <c r="I1906" s="98"/>
      <c r="J1906" s="99"/>
      <c r="K1906" s="97"/>
      <c r="L1906" s="97"/>
      <c r="P1906" s="97"/>
      <c r="Q1906" s="97"/>
      <c r="R1906" s="93"/>
    </row>
    <row r="1907" spans="7:18" x14ac:dyDescent="0.25">
      <c r="G1907" s="97"/>
      <c r="H1907" s="98"/>
      <c r="I1907" s="98"/>
      <c r="J1907" s="99"/>
      <c r="K1907" s="97"/>
      <c r="L1907" s="97"/>
      <c r="P1907" s="97"/>
      <c r="Q1907" s="97"/>
      <c r="R1907" s="93"/>
    </row>
    <row r="1908" spans="7:18" x14ac:dyDescent="0.25">
      <c r="G1908" s="97"/>
      <c r="H1908" s="98"/>
      <c r="I1908" s="98"/>
      <c r="J1908" s="99"/>
      <c r="K1908" s="97"/>
      <c r="L1908" s="97"/>
      <c r="P1908" s="97"/>
      <c r="Q1908" s="97"/>
      <c r="R1908" s="93"/>
    </row>
    <row r="1909" spans="7:18" x14ac:dyDescent="0.25">
      <c r="G1909" s="97"/>
      <c r="H1909" s="98"/>
      <c r="I1909" s="98"/>
      <c r="J1909" s="99"/>
      <c r="K1909" s="97"/>
      <c r="L1909" s="97"/>
      <c r="P1909" s="97"/>
      <c r="Q1909" s="97"/>
      <c r="R1909" s="93"/>
    </row>
    <row r="1910" spans="7:18" x14ac:dyDescent="0.25">
      <c r="G1910" s="97"/>
      <c r="H1910" s="98"/>
      <c r="I1910" s="98"/>
      <c r="J1910" s="99"/>
      <c r="K1910" s="97"/>
      <c r="L1910" s="97"/>
      <c r="P1910" s="97"/>
      <c r="Q1910" s="97"/>
      <c r="R1910" s="93"/>
    </row>
    <row r="1911" spans="7:18" x14ac:dyDescent="0.25">
      <c r="G1911" s="97"/>
      <c r="H1911" s="98"/>
      <c r="I1911" s="98"/>
      <c r="J1911" s="99"/>
      <c r="K1911" s="97"/>
      <c r="L1911" s="97"/>
      <c r="P1911" s="97"/>
      <c r="Q1911" s="97"/>
      <c r="R1911" s="93"/>
    </row>
    <row r="1912" spans="7:18" x14ac:dyDescent="0.25">
      <c r="G1912" s="97"/>
      <c r="H1912" s="98"/>
      <c r="I1912" s="98"/>
      <c r="J1912" s="99"/>
      <c r="K1912" s="97"/>
      <c r="L1912" s="97"/>
      <c r="P1912" s="97"/>
      <c r="Q1912" s="97"/>
      <c r="R1912" s="93"/>
    </row>
    <row r="1913" spans="7:18" x14ac:dyDescent="0.25">
      <c r="G1913" s="97"/>
      <c r="H1913" s="98"/>
      <c r="I1913" s="98"/>
      <c r="J1913" s="99"/>
      <c r="K1913" s="97"/>
      <c r="L1913" s="97"/>
      <c r="P1913" s="97"/>
      <c r="Q1913" s="97"/>
      <c r="R1913" s="93"/>
    </row>
    <row r="1914" spans="7:18" x14ac:dyDescent="0.25">
      <c r="G1914" s="97"/>
      <c r="H1914" s="98"/>
      <c r="I1914" s="98"/>
      <c r="J1914" s="99"/>
      <c r="K1914" s="97"/>
      <c r="L1914" s="97"/>
      <c r="P1914" s="97"/>
      <c r="Q1914" s="97"/>
      <c r="R1914" s="93"/>
    </row>
    <row r="1915" spans="7:18" x14ac:dyDescent="0.25">
      <c r="G1915" s="97"/>
      <c r="H1915" s="98"/>
      <c r="I1915" s="98"/>
      <c r="J1915" s="99"/>
      <c r="K1915" s="97"/>
      <c r="L1915" s="97"/>
      <c r="P1915" s="97"/>
      <c r="Q1915" s="97"/>
      <c r="R1915" s="93"/>
    </row>
    <row r="1916" spans="7:18" x14ac:dyDescent="0.25">
      <c r="G1916" s="97"/>
      <c r="H1916" s="98"/>
      <c r="I1916" s="98"/>
      <c r="J1916" s="99"/>
      <c r="K1916" s="97"/>
      <c r="L1916" s="97"/>
      <c r="P1916" s="97"/>
      <c r="Q1916" s="97"/>
      <c r="R1916" s="93"/>
    </row>
    <row r="1917" spans="7:18" x14ac:dyDescent="0.25">
      <c r="G1917" s="97"/>
      <c r="H1917" s="98"/>
      <c r="I1917" s="98"/>
      <c r="J1917" s="99"/>
      <c r="K1917" s="97"/>
      <c r="L1917" s="97"/>
      <c r="P1917" s="97"/>
      <c r="Q1917" s="97"/>
      <c r="R1917" s="93"/>
    </row>
    <row r="1918" spans="7:18" x14ac:dyDescent="0.25">
      <c r="G1918" s="97"/>
      <c r="H1918" s="98"/>
      <c r="I1918" s="98"/>
      <c r="J1918" s="99"/>
      <c r="K1918" s="97"/>
      <c r="L1918" s="97"/>
      <c r="P1918" s="97"/>
      <c r="Q1918" s="97"/>
      <c r="R1918" s="93"/>
    </row>
    <row r="1919" spans="7:18" x14ac:dyDescent="0.25">
      <c r="G1919" s="97"/>
      <c r="H1919" s="98"/>
      <c r="I1919" s="98"/>
      <c r="J1919" s="99"/>
      <c r="K1919" s="97"/>
      <c r="L1919" s="97"/>
      <c r="P1919" s="97"/>
      <c r="Q1919" s="97"/>
      <c r="R1919" s="93"/>
    </row>
    <row r="1920" spans="7:18" x14ac:dyDescent="0.25">
      <c r="G1920" s="97"/>
      <c r="H1920" s="98"/>
      <c r="I1920" s="98"/>
      <c r="J1920" s="99"/>
      <c r="K1920" s="97"/>
      <c r="L1920" s="97"/>
      <c r="P1920" s="97"/>
      <c r="Q1920" s="97"/>
      <c r="R1920" s="93"/>
    </row>
    <row r="1921" spans="7:18" x14ac:dyDescent="0.25">
      <c r="G1921" s="97"/>
      <c r="H1921" s="98"/>
      <c r="I1921" s="98"/>
      <c r="J1921" s="99"/>
      <c r="K1921" s="97"/>
      <c r="L1921" s="97"/>
      <c r="P1921" s="97"/>
      <c r="Q1921" s="97"/>
      <c r="R1921" s="93"/>
    </row>
    <row r="1922" spans="7:18" x14ac:dyDescent="0.25">
      <c r="G1922" s="97"/>
      <c r="H1922" s="98"/>
      <c r="I1922" s="98"/>
      <c r="J1922" s="99"/>
      <c r="K1922" s="97"/>
      <c r="L1922" s="97"/>
      <c r="P1922" s="97"/>
      <c r="Q1922" s="97"/>
      <c r="R1922" s="93"/>
    </row>
    <row r="1923" spans="7:18" x14ac:dyDescent="0.25">
      <c r="G1923" s="97"/>
      <c r="H1923" s="98"/>
      <c r="I1923" s="98"/>
      <c r="J1923" s="99"/>
      <c r="K1923" s="97"/>
      <c r="L1923" s="97"/>
      <c r="P1923" s="97"/>
      <c r="Q1923" s="97"/>
      <c r="R1923" s="93"/>
    </row>
    <row r="1924" spans="7:18" x14ac:dyDescent="0.25">
      <c r="G1924" s="97"/>
      <c r="H1924" s="98"/>
      <c r="I1924" s="98"/>
      <c r="J1924" s="99"/>
      <c r="K1924" s="97"/>
      <c r="L1924" s="97"/>
      <c r="P1924" s="97"/>
      <c r="Q1924" s="97"/>
      <c r="R1924" s="93"/>
    </row>
    <row r="1925" spans="7:18" x14ac:dyDescent="0.25">
      <c r="G1925" s="97"/>
      <c r="H1925" s="98"/>
      <c r="I1925" s="98"/>
      <c r="J1925" s="99"/>
      <c r="K1925" s="97"/>
      <c r="L1925" s="97"/>
      <c r="P1925" s="97"/>
      <c r="Q1925" s="97"/>
      <c r="R1925" s="93"/>
    </row>
    <row r="1926" spans="7:18" x14ac:dyDescent="0.25">
      <c r="G1926" s="97"/>
      <c r="H1926" s="98"/>
      <c r="I1926" s="98"/>
      <c r="J1926" s="99"/>
      <c r="K1926" s="97"/>
      <c r="L1926" s="97"/>
      <c r="P1926" s="97"/>
      <c r="Q1926" s="97"/>
      <c r="R1926" s="93"/>
    </row>
    <row r="1927" spans="7:18" x14ac:dyDescent="0.25">
      <c r="G1927" s="97"/>
      <c r="H1927" s="98"/>
      <c r="I1927" s="98"/>
      <c r="J1927" s="99"/>
      <c r="K1927" s="97"/>
      <c r="L1927" s="97"/>
      <c r="P1927" s="97"/>
      <c r="Q1927" s="97"/>
      <c r="R1927" s="93"/>
    </row>
    <row r="1928" spans="7:18" x14ac:dyDescent="0.25">
      <c r="G1928" s="97"/>
      <c r="H1928" s="98"/>
      <c r="I1928" s="98"/>
      <c r="J1928" s="99"/>
      <c r="K1928" s="97"/>
      <c r="L1928" s="97"/>
      <c r="P1928" s="97"/>
      <c r="Q1928" s="97"/>
      <c r="R1928" s="93"/>
    </row>
    <row r="1929" spans="7:18" x14ac:dyDescent="0.25">
      <c r="G1929" s="97"/>
      <c r="H1929" s="98"/>
      <c r="I1929" s="98"/>
      <c r="J1929" s="99"/>
      <c r="K1929" s="97"/>
      <c r="L1929" s="97"/>
      <c r="P1929" s="97"/>
      <c r="Q1929" s="97"/>
      <c r="R1929" s="93"/>
    </row>
    <row r="1930" spans="7:18" x14ac:dyDescent="0.25">
      <c r="G1930" s="97"/>
      <c r="H1930" s="98"/>
      <c r="I1930" s="98"/>
      <c r="J1930" s="99"/>
      <c r="K1930" s="97"/>
      <c r="L1930" s="97"/>
      <c r="P1930" s="97"/>
      <c r="Q1930" s="97"/>
      <c r="R1930" s="93"/>
    </row>
    <row r="1931" spans="7:18" x14ac:dyDescent="0.25">
      <c r="G1931" s="97"/>
      <c r="H1931" s="98"/>
      <c r="I1931" s="98"/>
      <c r="J1931" s="99"/>
      <c r="K1931" s="97"/>
      <c r="L1931" s="97"/>
      <c r="P1931" s="97"/>
      <c r="Q1931" s="97"/>
      <c r="R1931" s="93"/>
    </row>
    <row r="1932" spans="7:18" x14ac:dyDescent="0.25">
      <c r="G1932" s="97"/>
      <c r="H1932" s="98"/>
      <c r="I1932" s="98"/>
      <c r="J1932" s="99"/>
      <c r="K1932" s="97"/>
      <c r="L1932" s="97"/>
      <c r="P1932" s="97"/>
      <c r="Q1932" s="97"/>
      <c r="R1932" s="93"/>
    </row>
    <row r="1933" spans="7:18" x14ac:dyDescent="0.25">
      <c r="G1933" s="97"/>
      <c r="H1933" s="98"/>
      <c r="I1933" s="98"/>
      <c r="J1933" s="99"/>
      <c r="K1933" s="97"/>
      <c r="L1933" s="97"/>
      <c r="P1933" s="97"/>
      <c r="Q1933" s="97"/>
      <c r="R1933" s="93"/>
    </row>
    <row r="1934" spans="7:18" x14ac:dyDescent="0.25">
      <c r="G1934" s="97"/>
      <c r="H1934" s="98"/>
      <c r="I1934" s="98"/>
      <c r="J1934" s="99"/>
      <c r="K1934" s="97"/>
      <c r="L1934" s="97"/>
      <c r="P1934" s="97"/>
      <c r="Q1934" s="97"/>
      <c r="R1934" s="93"/>
    </row>
    <row r="1935" spans="7:18" x14ac:dyDescent="0.25">
      <c r="G1935" s="97"/>
      <c r="H1935" s="98"/>
      <c r="I1935" s="98"/>
      <c r="J1935" s="99"/>
      <c r="K1935" s="97"/>
      <c r="L1935" s="97"/>
      <c r="P1935" s="97"/>
      <c r="Q1935" s="97"/>
      <c r="R1935" s="93"/>
    </row>
    <row r="1936" spans="7:18" x14ac:dyDescent="0.25">
      <c r="G1936" s="97"/>
      <c r="H1936" s="98"/>
      <c r="I1936" s="98"/>
      <c r="J1936" s="99"/>
      <c r="K1936" s="97"/>
      <c r="L1936" s="97"/>
      <c r="P1936" s="97"/>
      <c r="Q1936" s="97"/>
      <c r="R1936" s="93"/>
    </row>
    <row r="1937" spans="7:18" x14ac:dyDescent="0.25">
      <c r="G1937" s="97"/>
      <c r="H1937" s="98"/>
      <c r="I1937" s="98"/>
      <c r="J1937" s="99"/>
      <c r="K1937" s="97"/>
      <c r="L1937" s="97"/>
      <c r="P1937" s="97"/>
      <c r="Q1937" s="97"/>
      <c r="R1937" s="93"/>
    </row>
    <row r="1938" spans="7:18" x14ac:dyDescent="0.25">
      <c r="G1938" s="97"/>
      <c r="H1938" s="98"/>
      <c r="I1938" s="98"/>
      <c r="J1938" s="99"/>
      <c r="K1938" s="97"/>
      <c r="L1938" s="97"/>
      <c r="P1938" s="97"/>
      <c r="Q1938" s="97"/>
      <c r="R1938" s="93"/>
    </row>
    <row r="1939" spans="7:18" x14ac:dyDescent="0.25">
      <c r="G1939" s="97"/>
      <c r="H1939" s="98"/>
      <c r="I1939" s="98"/>
      <c r="J1939" s="99"/>
      <c r="K1939" s="97"/>
      <c r="L1939" s="97"/>
      <c r="P1939" s="97"/>
      <c r="Q1939" s="97"/>
      <c r="R1939" s="93"/>
    </row>
    <row r="1940" spans="7:18" x14ac:dyDescent="0.25">
      <c r="G1940" s="97"/>
      <c r="H1940" s="98"/>
      <c r="I1940" s="98"/>
      <c r="J1940" s="99"/>
      <c r="K1940" s="97"/>
      <c r="L1940" s="97"/>
      <c r="P1940" s="97"/>
      <c r="Q1940" s="97"/>
      <c r="R1940" s="93"/>
    </row>
    <row r="1941" spans="7:18" x14ac:dyDescent="0.25">
      <c r="G1941" s="97"/>
      <c r="H1941" s="98"/>
      <c r="I1941" s="98"/>
      <c r="J1941" s="99"/>
      <c r="K1941" s="97"/>
      <c r="L1941" s="97"/>
      <c r="P1941" s="97"/>
      <c r="Q1941" s="97"/>
      <c r="R1941" s="93"/>
    </row>
    <row r="1942" spans="7:18" x14ac:dyDescent="0.25">
      <c r="G1942" s="97"/>
      <c r="H1942" s="98"/>
      <c r="I1942" s="98"/>
      <c r="J1942" s="99"/>
      <c r="K1942" s="97"/>
      <c r="L1942" s="97"/>
      <c r="P1942" s="97"/>
      <c r="Q1942" s="97"/>
      <c r="R1942" s="93"/>
    </row>
    <row r="1943" spans="7:18" x14ac:dyDescent="0.25">
      <c r="G1943" s="97"/>
      <c r="H1943" s="98"/>
      <c r="I1943" s="98"/>
      <c r="J1943" s="99"/>
      <c r="K1943" s="97"/>
      <c r="L1943" s="97"/>
      <c r="P1943" s="97"/>
      <c r="Q1943" s="97"/>
      <c r="R1943" s="93"/>
    </row>
    <row r="1944" spans="7:18" x14ac:dyDescent="0.25">
      <c r="G1944" s="97"/>
      <c r="H1944" s="98"/>
      <c r="I1944" s="98"/>
      <c r="J1944" s="99"/>
      <c r="K1944" s="97"/>
      <c r="L1944" s="97"/>
      <c r="P1944" s="97"/>
      <c r="Q1944" s="97"/>
      <c r="R1944" s="93"/>
    </row>
    <row r="1945" spans="7:18" x14ac:dyDescent="0.25">
      <c r="G1945" s="97"/>
      <c r="H1945" s="98"/>
      <c r="I1945" s="98"/>
      <c r="J1945" s="99"/>
      <c r="K1945" s="97"/>
      <c r="L1945" s="97"/>
      <c r="P1945" s="97"/>
      <c r="Q1945" s="97"/>
      <c r="R1945" s="93"/>
    </row>
    <row r="1946" spans="7:18" x14ac:dyDescent="0.25">
      <c r="G1946" s="97"/>
      <c r="H1946" s="98"/>
      <c r="I1946" s="98"/>
      <c r="J1946" s="99"/>
      <c r="K1946" s="97"/>
      <c r="L1946" s="97"/>
      <c r="P1946" s="97"/>
      <c r="Q1946" s="97"/>
      <c r="R1946" s="93"/>
    </row>
    <row r="1947" spans="7:18" x14ac:dyDescent="0.25">
      <c r="G1947" s="97"/>
      <c r="H1947" s="98"/>
      <c r="I1947" s="98"/>
      <c r="J1947" s="99"/>
      <c r="K1947" s="97"/>
      <c r="L1947" s="97"/>
      <c r="P1947" s="97"/>
      <c r="Q1947" s="97"/>
      <c r="R1947" s="93"/>
    </row>
    <row r="1948" spans="7:18" x14ac:dyDescent="0.25">
      <c r="G1948" s="97"/>
      <c r="H1948" s="98"/>
      <c r="I1948" s="98"/>
      <c r="J1948" s="99"/>
      <c r="K1948" s="97"/>
      <c r="L1948" s="97"/>
      <c r="P1948" s="97"/>
      <c r="Q1948" s="97"/>
      <c r="R1948" s="93"/>
    </row>
    <row r="1949" spans="7:18" x14ac:dyDescent="0.25">
      <c r="G1949" s="97"/>
      <c r="H1949" s="98"/>
      <c r="I1949" s="98"/>
      <c r="J1949" s="99"/>
      <c r="K1949" s="97"/>
      <c r="L1949" s="97"/>
      <c r="P1949" s="97"/>
      <c r="Q1949" s="97"/>
      <c r="R1949" s="93"/>
    </row>
    <row r="1950" spans="7:18" x14ac:dyDescent="0.25">
      <c r="G1950" s="97"/>
      <c r="H1950" s="98"/>
      <c r="I1950" s="98"/>
      <c r="J1950" s="99"/>
      <c r="K1950" s="97"/>
      <c r="L1950" s="97"/>
      <c r="P1950" s="97"/>
      <c r="Q1950" s="97"/>
      <c r="R1950" s="93"/>
    </row>
    <row r="1951" spans="7:18" x14ac:dyDescent="0.25">
      <c r="G1951" s="97"/>
      <c r="H1951" s="98"/>
      <c r="I1951" s="98"/>
      <c r="J1951" s="99"/>
      <c r="K1951" s="97"/>
      <c r="L1951" s="97"/>
      <c r="P1951" s="97"/>
      <c r="Q1951" s="97"/>
      <c r="R1951" s="93"/>
    </row>
    <row r="1952" spans="7:18" x14ac:dyDescent="0.25">
      <c r="G1952" s="97"/>
      <c r="H1952" s="98"/>
      <c r="I1952" s="98"/>
      <c r="J1952" s="99"/>
      <c r="K1952" s="97"/>
      <c r="L1952" s="97"/>
      <c r="P1952" s="97"/>
      <c r="Q1952" s="97"/>
      <c r="R1952" s="93"/>
    </row>
    <row r="1953" spans="7:18" x14ac:dyDescent="0.25">
      <c r="G1953" s="97"/>
      <c r="H1953" s="98"/>
      <c r="I1953" s="98"/>
      <c r="J1953" s="99"/>
      <c r="K1953" s="97"/>
      <c r="L1953" s="97"/>
      <c r="P1953" s="97"/>
      <c r="Q1953" s="97"/>
      <c r="R1953" s="93"/>
    </row>
    <row r="1954" spans="7:18" x14ac:dyDescent="0.25">
      <c r="G1954" s="97"/>
      <c r="H1954" s="98"/>
      <c r="I1954" s="98"/>
      <c r="J1954" s="99"/>
      <c r="K1954" s="97"/>
      <c r="L1954" s="97"/>
      <c r="P1954" s="97"/>
      <c r="Q1954" s="97"/>
      <c r="R1954" s="93"/>
    </row>
    <row r="1955" spans="7:18" x14ac:dyDescent="0.25">
      <c r="G1955" s="97"/>
      <c r="H1955" s="98"/>
      <c r="I1955" s="98"/>
      <c r="J1955" s="99"/>
      <c r="K1955" s="97"/>
      <c r="L1955" s="97"/>
      <c r="P1955" s="97"/>
      <c r="Q1955" s="97"/>
      <c r="R1955" s="93"/>
    </row>
    <row r="1956" spans="7:18" x14ac:dyDescent="0.25">
      <c r="G1956" s="97"/>
      <c r="H1956" s="98"/>
      <c r="I1956" s="98"/>
      <c r="J1956" s="99"/>
      <c r="K1956" s="97"/>
      <c r="L1956" s="97"/>
      <c r="P1956" s="97"/>
      <c r="Q1956" s="97"/>
      <c r="R1956" s="93"/>
    </row>
    <row r="1957" spans="7:18" x14ac:dyDescent="0.25">
      <c r="G1957" s="97"/>
      <c r="H1957" s="98"/>
      <c r="I1957" s="98"/>
      <c r="J1957" s="99"/>
      <c r="K1957" s="97"/>
      <c r="L1957" s="97"/>
      <c r="P1957" s="97"/>
      <c r="Q1957" s="97"/>
      <c r="R1957" s="93"/>
    </row>
    <row r="1958" spans="7:18" x14ac:dyDescent="0.25">
      <c r="G1958" s="97"/>
      <c r="H1958" s="98"/>
      <c r="I1958" s="98"/>
      <c r="J1958" s="99"/>
      <c r="K1958" s="97"/>
      <c r="L1958" s="97"/>
      <c r="P1958" s="97"/>
      <c r="Q1958" s="97"/>
      <c r="R1958" s="93"/>
    </row>
    <row r="1959" spans="7:18" x14ac:dyDescent="0.25">
      <c r="G1959" s="97"/>
      <c r="H1959" s="98"/>
      <c r="I1959" s="98"/>
      <c r="J1959" s="99"/>
      <c r="K1959" s="97"/>
      <c r="L1959" s="97"/>
      <c r="P1959" s="97"/>
      <c r="Q1959" s="97"/>
      <c r="R1959" s="93"/>
    </row>
    <row r="1960" spans="7:18" x14ac:dyDescent="0.25">
      <c r="G1960" s="97"/>
      <c r="H1960" s="98"/>
      <c r="I1960" s="98"/>
      <c r="J1960" s="99"/>
      <c r="K1960" s="97"/>
      <c r="L1960" s="97"/>
      <c r="P1960" s="97"/>
      <c r="Q1960" s="97"/>
      <c r="R1960" s="93"/>
    </row>
    <row r="1961" spans="7:18" x14ac:dyDescent="0.25">
      <c r="G1961" s="97"/>
      <c r="H1961" s="98"/>
      <c r="I1961" s="98"/>
      <c r="J1961" s="99"/>
      <c r="K1961" s="97"/>
      <c r="L1961" s="97"/>
      <c r="P1961" s="97"/>
      <c r="Q1961" s="97"/>
      <c r="R1961" s="93"/>
    </row>
    <row r="1962" spans="7:18" x14ac:dyDescent="0.25">
      <c r="G1962" s="97"/>
      <c r="H1962" s="98"/>
      <c r="I1962" s="98"/>
      <c r="J1962" s="99"/>
      <c r="K1962" s="97"/>
      <c r="L1962" s="97"/>
      <c r="P1962" s="97"/>
      <c r="Q1962" s="97"/>
      <c r="R1962" s="93"/>
    </row>
    <row r="1963" spans="7:18" x14ac:dyDescent="0.25">
      <c r="G1963" s="97"/>
      <c r="H1963" s="98"/>
      <c r="I1963" s="98"/>
      <c r="J1963" s="99"/>
      <c r="K1963" s="97"/>
      <c r="L1963" s="97"/>
      <c r="P1963" s="97"/>
      <c r="Q1963" s="97"/>
      <c r="R1963" s="93"/>
    </row>
    <row r="1964" spans="7:18" x14ac:dyDescent="0.25">
      <c r="G1964" s="97"/>
      <c r="H1964" s="98"/>
      <c r="I1964" s="98"/>
      <c r="J1964" s="99"/>
      <c r="K1964" s="97"/>
      <c r="L1964" s="97"/>
      <c r="P1964" s="97"/>
      <c r="Q1964" s="97"/>
      <c r="R1964" s="93"/>
    </row>
    <row r="1965" spans="7:18" x14ac:dyDescent="0.25">
      <c r="G1965" s="97"/>
      <c r="H1965" s="98"/>
      <c r="I1965" s="98"/>
      <c r="J1965" s="99"/>
      <c r="K1965" s="97"/>
      <c r="L1965" s="97"/>
      <c r="P1965" s="97"/>
      <c r="Q1965" s="97"/>
      <c r="R1965" s="93"/>
    </row>
    <row r="1966" spans="7:18" x14ac:dyDescent="0.25">
      <c r="G1966" s="97"/>
      <c r="H1966" s="98"/>
      <c r="I1966" s="98"/>
      <c r="J1966" s="99"/>
      <c r="K1966" s="97"/>
      <c r="L1966" s="97"/>
      <c r="P1966" s="97"/>
      <c r="Q1966" s="97"/>
      <c r="R1966" s="93"/>
    </row>
    <row r="1967" spans="7:18" x14ac:dyDescent="0.25">
      <c r="G1967" s="97"/>
      <c r="H1967" s="98"/>
      <c r="I1967" s="98"/>
      <c r="J1967" s="99"/>
      <c r="K1967" s="97"/>
      <c r="L1967" s="97"/>
      <c r="P1967" s="97"/>
      <c r="Q1967" s="97"/>
      <c r="R1967" s="93"/>
    </row>
    <row r="1968" spans="7:18" x14ac:dyDescent="0.25">
      <c r="G1968" s="97"/>
      <c r="H1968" s="98"/>
      <c r="I1968" s="98"/>
      <c r="J1968" s="99"/>
      <c r="K1968" s="97"/>
      <c r="L1968" s="97"/>
      <c r="P1968" s="97"/>
      <c r="Q1968" s="97"/>
      <c r="R1968" s="93"/>
    </row>
    <row r="1969" spans="7:18" x14ac:dyDescent="0.25">
      <c r="G1969" s="97"/>
      <c r="H1969" s="98"/>
      <c r="I1969" s="98"/>
      <c r="J1969" s="99"/>
      <c r="K1969" s="97"/>
      <c r="L1969" s="97"/>
      <c r="P1969" s="97"/>
      <c r="Q1969" s="97"/>
      <c r="R1969" s="93"/>
    </row>
    <row r="1970" spans="7:18" x14ac:dyDescent="0.25">
      <c r="G1970" s="97"/>
      <c r="H1970" s="98"/>
      <c r="I1970" s="98"/>
      <c r="J1970" s="99"/>
      <c r="K1970" s="97"/>
      <c r="L1970" s="97"/>
      <c r="P1970" s="97"/>
      <c r="Q1970" s="97"/>
      <c r="R1970" s="93"/>
    </row>
    <row r="1971" spans="7:18" x14ac:dyDescent="0.25">
      <c r="G1971" s="97"/>
      <c r="H1971" s="98"/>
      <c r="I1971" s="98"/>
      <c r="J1971" s="99"/>
      <c r="K1971" s="97"/>
      <c r="L1971" s="97"/>
      <c r="P1971" s="97"/>
      <c r="Q1971" s="97"/>
      <c r="R1971" s="93"/>
    </row>
    <row r="1972" spans="7:18" x14ac:dyDescent="0.25">
      <c r="G1972" s="97"/>
      <c r="H1972" s="98"/>
      <c r="I1972" s="98"/>
      <c r="J1972" s="99"/>
      <c r="K1972" s="97"/>
      <c r="L1972" s="97"/>
      <c r="P1972" s="97"/>
      <c r="Q1972" s="97"/>
      <c r="R1972" s="93"/>
    </row>
    <row r="1973" spans="7:18" x14ac:dyDescent="0.25">
      <c r="G1973" s="97"/>
      <c r="H1973" s="98"/>
      <c r="I1973" s="98"/>
      <c r="J1973" s="99"/>
      <c r="K1973" s="97"/>
      <c r="L1973" s="97"/>
      <c r="P1973" s="97"/>
      <c r="Q1973" s="97"/>
      <c r="R1973" s="93"/>
    </row>
    <row r="1974" spans="7:18" x14ac:dyDescent="0.25">
      <c r="G1974" s="97"/>
      <c r="H1974" s="98"/>
      <c r="I1974" s="98"/>
      <c r="J1974" s="99"/>
      <c r="K1974" s="97"/>
      <c r="L1974" s="97"/>
      <c r="P1974" s="97"/>
      <c r="Q1974" s="97"/>
      <c r="R1974" s="93"/>
    </row>
    <row r="1975" spans="7:18" x14ac:dyDescent="0.25">
      <c r="G1975" s="97"/>
      <c r="H1975" s="98"/>
      <c r="I1975" s="98"/>
      <c r="J1975" s="99"/>
      <c r="K1975" s="97"/>
      <c r="L1975" s="97"/>
      <c r="P1975" s="97"/>
      <c r="Q1975" s="97"/>
      <c r="R1975" s="93"/>
    </row>
    <row r="1976" spans="7:18" x14ac:dyDescent="0.25">
      <c r="G1976" s="97"/>
      <c r="H1976" s="98"/>
      <c r="I1976" s="98"/>
      <c r="J1976" s="99"/>
      <c r="K1976" s="97"/>
      <c r="L1976" s="97"/>
      <c r="P1976" s="97"/>
      <c r="Q1976" s="97"/>
      <c r="R1976" s="93"/>
    </row>
    <row r="1977" spans="7:18" x14ac:dyDescent="0.25">
      <c r="G1977" s="97"/>
      <c r="H1977" s="98"/>
      <c r="I1977" s="98"/>
      <c r="J1977" s="99"/>
      <c r="K1977" s="97"/>
      <c r="L1977" s="97"/>
      <c r="P1977" s="97"/>
      <c r="Q1977" s="97"/>
      <c r="R1977" s="93"/>
    </row>
    <row r="1978" spans="7:18" x14ac:dyDescent="0.25">
      <c r="G1978" s="97"/>
      <c r="H1978" s="98"/>
      <c r="I1978" s="98"/>
      <c r="J1978" s="99"/>
      <c r="K1978" s="97"/>
      <c r="L1978" s="97"/>
      <c r="P1978" s="97"/>
      <c r="Q1978" s="97"/>
      <c r="R1978" s="93"/>
    </row>
    <row r="1979" spans="7:18" x14ac:dyDescent="0.25">
      <c r="G1979" s="97"/>
      <c r="H1979" s="98"/>
      <c r="I1979" s="98"/>
      <c r="J1979" s="99"/>
      <c r="K1979" s="97"/>
      <c r="L1979" s="97"/>
      <c r="P1979" s="97"/>
      <c r="Q1979" s="97"/>
      <c r="R1979" s="93"/>
    </row>
    <row r="1980" spans="7:18" x14ac:dyDescent="0.25">
      <c r="G1980" s="97"/>
      <c r="H1980" s="98"/>
      <c r="I1980" s="98"/>
      <c r="J1980" s="99"/>
      <c r="K1980" s="97"/>
      <c r="L1980" s="97"/>
      <c r="P1980" s="97"/>
      <c r="Q1980" s="97"/>
      <c r="R1980" s="93"/>
    </row>
    <row r="1981" spans="7:18" x14ac:dyDescent="0.25">
      <c r="G1981" s="97"/>
      <c r="H1981" s="98"/>
      <c r="I1981" s="98"/>
      <c r="J1981" s="99"/>
      <c r="K1981" s="97"/>
      <c r="L1981" s="97"/>
      <c r="P1981" s="97"/>
      <c r="Q1981" s="97"/>
      <c r="R1981" s="93"/>
    </row>
    <row r="1982" spans="7:18" x14ac:dyDescent="0.25">
      <c r="G1982" s="97"/>
      <c r="H1982" s="98"/>
      <c r="I1982" s="98"/>
      <c r="J1982" s="99"/>
      <c r="K1982" s="97"/>
      <c r="L1982" s="97"/>
      <c r="P1982" s="97"/>
      <c r="Q1982" s="97"/>
      <c r="R1982" s="93"/>
    </row>
    <row r="1983" spans="7:18" x14ac:dyDescent="0.25">
      <c r="G1983" s="97"/>
      <c r="H1983" s="98"/>
      <c r="I1983" s="98"/>
      <c r="J1983" s="99"/>
      <c r="K1983" s="97"/>
      <c r="L1983" s="97"/>
      <c r="P1983" s="97"/>
      <c r="Q1983" s="97"/>
      <c r="R1983" s="93"/>
    </row>
    <row r="1984" spans="7:18" x14ac:dyDescent="0.25">
      <c r="G1984" s="97"/>
      <c r="H1984" s="98"/>
      <c r="I1984" s="98"/>
      <c r="J1984" s="99"/>
      <c r="K1984" s="97"/>
      <c r="L1984" s="97"/>
      <c r="P1984" s="97"/>
      <c r="Q1984" s="97"/>
      <c r="R1984" s="93"/>
    </row>
    <row r="1985" spans="7:18" x14ac:dyDescent="0.25">
      <c r="G1985" s="97"/>
      <c r="H1985" s="98"/>
      <c r="I1985" s="98"/>
      <c r="J1985" s="99"/>
      <c r="K1985" s="97"/>
      <c r="L1985" s="97"/>
      <c r="P1985" s="97"/>
      <c r="Q1985" s="97"/>
      <c r="R1985" s="93"/>
    </row>
    <row r="1986" spans="7:18" x14ac:dyDescent="0.25">
      <c r="G1986" s="97"/>
      <c r="H1986" s="98"/>
      <c r="I1986" s="98"/>
      <c r="J1986" s="99"/>
      <c r="K1986" s="97"/>
      <c r="L1986" s="97"/>
      <c r="P1986" s="97"/>
      <c r="Q1986" s="97"/>
      <c r="R1986" s="93"/>
    </row>
    <row r="1987" spans="7:18" x14ac:dyDescent="0.25">
      <c r="G1987" s="97"/>
      <c r="H1987" s="98"/>
      <c r="I1987" s="98"/>
      <c r="J1987" s="99"/>
      <c r="K1987" s="97"/>
      <c r="L1987" s="97"/>
      <c r="P1987" s="97"/>
      <c r="Q1987" s="97"/>
      <c r="R1987" s="93"/>
    </row>
    <row r="1988" spans="7:18" x14ac:dyDescent="0.25">
      <c r="G1988" s="97"/>
      <c r="H1988" s="98"/>
      <c r="I1988" s="98"/>
      <c r="J1988" s="99"/>
      <c r="K1988" s="97"/>
      <c r="L1988" s="97"/>
      <c r="P1988" s="97"/>
      <c r="Q1988" s="97"/>
      <c r="R1988" s="93"/>
    </row>
    <row r="1989" spans="7:18" x14ac:dyDescent="0.25">
      <c r="G1989" s="97"/>
      <c r="H1989" s="98"/>
      <c r="I1989" s="98"/>
      <c r="J1989" s="99"/>
      <c r="K1989" s="97"/>
      <c r="L1989" s="97"/>
      <c r="P1989" s="97"/>
      <c r="Q1989" s="97"/>
      <c r="R1989" s="93"/>
    </row>
    <row r="1990" spans="7:18" x14ac:dyDescent="0.25">
      <c r="G1990" s="97"/>
      <c r="H1990" s="98"/>
      <c r="I1990" s="98"/>
      <c r="J1990" s="99"/>
      <c r="K1990" s="97"/>
      <c r="L1990" s="97"/>
      <c r="P1990" s="97"/>
      <c r="Q1990" s="97"/>
      <c r="R1990" s="93"/>
    </row>
    <row r="1991" spans="7:18" x14ac:dyDescent="0.25">
      <c r="G1991" s="97"/>
      <c r="H1991" s="98"/>
      <c r="I1991" s="98"/>
      <c r="J1991" s="99"/>
      <c r="K1991" s="97"/>
      <c r="L1991" s="97"/>
      <c r="P1991" s="97"/>
      <c r="Q1991" s="97"/>
      <c r="R1991" s="93"/>
    </row>
    <row r="1992" spans="7:18" x14ac:dyDescent="0.25">
      <c r="G1992" s="97"/>
      <c r="H1992" s="98"/>
      <c r="I1992" s="98"/>
      <c r="J1992" s="99"/>
      <c r="K1992" s="97"/>
      <c r="L1992" s="97"/>
      <c r="P1992" s="97"/>
      <c r="Q1992" s="97"/>
      <c r="R1992" s="93"/>
    </row>
    <row r="1993" spans="7:18" x14ac:dyDescent="0.25">
      <c r="G1993" s="97"/>
      <c r="H1993" s="98"/>
      <c r="I1993" s="98"/>
      <c r="J1993" s="99"/>
      <c r="K1993" s="97"/>
      <c r="L1993" s="97"/>
      <c r="P1993" s="97"/>
      <c r="Q1993" s="97"/>
      <c r="R1993" s="93"/>
    </row>
    <row r="1994" spans="7:18" x14ac:dyDescent="0.25">
      <c r="G1994" s="97"/>
      <c r="H1994" s="98"/>
      <c r="I1994" s="98"/>
      <c r="J1994" s="99"/>
      <c r="K1994" s="97"/>
      <c r="L1994" s="97"/>
      <c r="P1994" s="97"/>
      <c r="Q1994" s="97"/>
      <c r="R1994" s="93"/>
    </row>
    <row r="1995" spans="7:18" x14ac:dyDescent="0.25">
      <c r="G1995" s="97"/>
      <c r="H1995" s="98"/>
      <c r="I1995" s="98"/>
      <c r="J1995" s="99"/>
      <c r="K1995" s="97"/>
      <c r="L1995" s="97"/>
      <c r="P1995" s="97"/>
      <c r="Q1995" s="97"/>
      <c r="R1995" s="93"/>
    </row>
    <row r="1996" spans="7:18" x14ac:dyDescent="0.25">
      <c r="G1996" s="97"/>
      <c r="H1996" s="98"/>
      <c r="I1996" s="98"/>
      <c r="J1996" s="99"/>
      <c r="K1996" s="97"/>
      <c r="L1996" s="97"/>
      <c r="P1996" s="97"/>
      <c r="Q1996" s="97"/>
      <c r="R1996" s="93"/>
    </row>
    <row r="1997" spans="7:18" x14ac:dyDescent="0.25">
      <c r="G1997" s="97"/>
      <c r="H1997" s="98"/>
      <c r="I1997" s="98"/>
      <c r="J1997" s="99"/>
      <c r="K1997" s="97"/>
      <c r="L1997" s="97"/>
      <c r="P1997" s="97"/>
      <c r="Q1997" s="97"/>
      <c r="R1997" s="93"/>
    </row>
    <row r="1998" spans="7:18" x14ac:dyDescent="0.25">
      <c r="G1998" s="97"/>
      <c r="H1998" s="98"/>
      <c r="I1998" s="98"/>
      <c r="J1998" s="99"/>
      <c r="K1998" s="97"/>
      <c r="L1998" s="97"/>
      <c r="P1998" s="97"/>
      <c r="Q1998" s="97"/>
      <c r="R1998" s="93"/>
    </row>
    <row r="1999" spans="7:18" x14ac:dyDescent="0.25">
      <c r="G1999" s="97"/>
      <c r="H1999" s="98"/>
      <c r="I1999" s="98"/>
      <c r="J1999" s="99"/>
      <c r="K1999" s="97"/>
      <c r="L1999" s="97"/>
      <c r="P1999" s="97"/>
      <c r="Q1999" s="97"/>
      <c r="R1999" s="93"/>
    </row>
    <row r="2000" spans="7:18" x14ac:dyDescent="0.25">
      <c r="G2000" s="97"/>
      <c r="H2000" s="98"/>
      <c r="I2000" s="98"/>
      <c r="J2000" s="99"/>
      <c r="K2000" s="97"/>
      <c r="L2000" s="97"/>
      <c r="P2000" s="97"/>
      <c r="Q2000" s="97"/>
      <c r="R2000" s="93"/>
    </row>
    <row r="2001" spans="7:18" x14ac:dyDescent="0.25">
      <c r="G2001" s="97"/>
      <c r="H2001" s="98"/>
      <c r="I2001" s="98"/>
      <c r="J2001" s="99"/>
      <c r="K2001" s="97"/>
      <c r="L2001" s="97"/>
      <c r="P2001" s="97"/>
      <c r="Q2001" s="97"/>
      <c r="R2001" s="93"/>
    </row>
    <row r="2002" spans="7:18" x14ac:dyDescent="0.25">
      <c r="G2002" s="97"/>
      <c r="H2002" s="98"/>
      <c r="I2002" s="98"/>
      <c r="J2002" s="99"/>
      <c r="K2002" s="97"/>
      <c r="L2002" s="97"/>
      <c r="P2002" s="97"/>
      <c r="Q2002" s="97"/>
      <c r="R2002" s="93"/>
    </row>
    <row r="2003" spans="7:18" x14ac:dyDescent="0.25">
      <c r="G2003" s="97"/>
      <c r="H2003" s="98"/>
      <c r="I2003" s="98"/>
      <c r="J2003" s="99"/>
      <c r="K2003" s="97"/>
      <c r="L2003" s="97"/>
      <c r="P2003" s="97"/>
      <c r="Q2003" s="97"/>
      <c r="R2003" s="93"/>
    </row>
    <row r="2004" spans="7:18" x14ac:dyDescent="0.25">
      <c r="G2004" s="97"/>
      <c r="H2004" s="98"/>
      <c r="I2004" s="98"/>
      <c r="J2004" s="99"/>
      <c r="K2004" s="97"/>
      <c r="L2004" s="97"/>
      <c r="P2004" s="97"/>
      <c r="Q2004" s="97"/>
      <c r="R2004" s="93"/>
    </row>
    <row r="2005" spans="7:18" x14ac:dyDescent="0.25">
      <c r="G2005" s="97"/>
      <c r="H2005" s="98"/>
      <c r="I2005" s="98"/>
      <c r="J2005" s="99"/>
      <c r="K2005" s="97"/>
      <c r="L2005" s="97"/>
      <c r="P2005" s="97"/>
      <c r="Q2005" s="97"/>
      <c r="R2005" s="93"/>
    </row>
    <row r="2006" spans="7:18" x14ac:dyDescent="0.25">
      <c r="G2006" s="97"/>
      <c r="H2006" s="98"/>
      <c r="I2006" s="98"/>
      <c r="J2006" s="99"/>
      <c r="K2006" s="97"/>
      <c r="L2006" s="97"/>
      <c r="P2006" s="97"/>
      <c r="Q2006" s="97"/>
      <c r="R2006" s="93"/>
    </row>
    <row r="2007" spans="7:18" x14ac:dyDescent="0.25">
      <c r="G2007" s="97"/>
      <c r="H2007" s="98"/>
      <c r="I2007" s="98"/>
      <c r="J2007" s="99"/>
      <c r="K2007" s="97"/>
      <c r="L2007" s="97"/>
      <c r="P2007" s="97"/>
      <c r="Q2007" s="97"/>
      <c r="R2007" s="93"/>
    </row>
    <row r="2008" spans="7:18" x14ac:dyDescent="0.25">
      <c r="G2008" s="97"/>
      <c r="H2008" s="98"/>
      <c r="I2008" s="98"/>
      <c r="J2008" s="99"/>
      <c r="K2008" s="97"/>
      <c r="L2008" s="97"/>
      <c r="P2008" s="97"/>
      <c r="Q2008" s="97"/>
      <c r="R2008" s="93"/>
    </row>
    <row r="2009" spans="7:18" x14ac:dyDescent="0.25">
      <c r="G2009" s="97"/>
      <c r="H2009" s="98"/>
      <c r="I2009" s="98"/>
      <c r="J2009" s="99"/>
      <c r="K2009" s="97"/>
      <c r="L2009" s="97"/>
      <c r="P2009" s="97"/>
      <c r="Q2009" s="97"/>
      <c r="R2009" s="93"/>
    </row>
    <row r="2010" spans="7:18" x14ac:dyDescent="0.25">
      <c r="G2010" s="97"/>
      <c r="H2010" s="98"/>
      <c r="I2010" s="98"/>
      <c r="J2010" s="99"/>
      <c r="K2010" s="97"/>
      <c r="L2010" s="97"/>
      <c r="P2010" s="97"/>
      <c r="Q2010" s="97"/>
      <c r="R2010" s="93"/>
    </row>
    <row r="2011" spans="7:18" x14ac:dyDescent="0.25">
      <c r="G2011" s="97"/>
      <c r="H2011" s="98"/>
      <c r="I2011" s="98"/>
      <c r="J2011" s="99"/>
      <c r="K2011" s="97"/>
      <c r="L2011" s="97"/>
      <c r="P2011" s="97"/>
      <c r="Q2011" s="97"/>
      <c r="R2011" s="93"/>
    </row>
    <row r="2012" spans="7:18" x14ac:dyDescent="0.25">
      <c r="G2012" s="97"/>
      <c r="H2012" s="98"/>
      <c r="I2012" s="98"/>
      <c r="J2012" s="99"/>
      <c r="K2012" s="97"/>
      <c r="L2012" s="97"/>
      <c r="P2012" s="97"/>
      <c r="Q2012" s="97"/>
      <c r="R2012" s="93"/>
    </row>
    <row r="2013" spans="7:18" x14ac:dyDescent="0.25">
      <c r="G2013" s="97"/>
      <c r="H2013" s="98"/>
      <c r="I2013" s="98"/>
      <c r="J2013" s="99"/>
      <c r="K2013" s="97"/>
      <c r="L2013" s="97"/>
      <c r="P2013" s="97"/>
      <c r="Q2013" s="97"/>
      <c r="R2013" s="93"/>
    </row>
    <row r="2014" spans="7:18" x14ac:dyDescent="0.25">
      <c r="G2014" s="97"/>
      <c r="H2014" s="98"/>
      <c r="I2014" s="98"/>
      <c r="J2014" s="99"/>
      <c r="K2014" s="97"/>
      <c r="L2014" s="97"/>
      <c r="P2014" s="97"/>
      <c r="Q2014" s="97"/>
      <c r="R2014" s="93"/>
    </row>
    <row r="2015" spans="7:18" x14ac:dyDescent="0.25">
      <c r="G2015" s="97"/>
      <c r="H2015" s="98"/>
      <c r="I2015" s="98"/>
      <c r="J2015" s="99"/>
      <c r="K2015" s="97"/>
      <c r="L2015" s="97"/>
      <c r="P2015" s="97"/>
      <c r="Q2015" s="97"/>
      <c r="R2015" s="93"/>
    </row>
    <row r="2016" spans="7:18" x14ac:dyDescent="0.25">
      <c r="G2016" s="97"/>
      <c r="H2016" s="98"/>
      <c r="I2016" s="98"/>
      <c r="J2016" s="99"/>
      <c r="K2016" s="97"/>
      <c r="L2016" s="97"/>
      <c r="P2016" s="97"/>
      <c r="Q2016" s="97"/>
      <c r="R2016" s="93"/>
    </row>
    <row r="2017" spans="7:18" x14ac:dyDescent="0.25">
      <c r="G2017" s="97"/>
      <c r="H2017" s="98"/>
      <c r="I2017" s="98"/>
      <c r="J2017" s="99"/>
      <c r="K2017" s="97"/>
      <c r="L2017" s="97"/>
      <c r="P2017" s="97"/>
      <c r="Q2017" s="97"/>
      <c r="R2017" s="93"/>
    </row>
    <row r="2018" spans="7:18" x14ac:dyDescent="0.25">
      <c r="G2018" s="97"/>
      <c r="H2018" s="98"/>
      <c r="I2018" s="98"/>
      <c r="J2018" s="99"/>
      <c r="K2018" s="97"/>
      <c r="L2018" s="97"/>
      <c r="P2018" s="97"/>
      <c r="Q2018" s="97"/>
      <c r="R2018" s="93"/>
    </row>
    <row r="2019" spans="7:18" x14ac:dyDescent="0.25">
      <c r="G2019" s="97"/>
      <c r="H2019" s="98"/>
      <c r="I2019" s="98"/>
      <c r="J2019" s="99"/>
      <c r="K2019" s="97"/>
      <c r="L2019" s="97"/>
      <c r="P2019" s="97"/>
      <c r="Q2019" s="97"/>
      <c r="R2019" s="93"/>
    </row>
    <row r="2020" spans="7:18" x14ac:dyDescent="0.25">
      <c r="G2020" s="97"/>
      <c r="H2020" s="98"/>
      <c r="I2020" s="98"/>
      <c r="J2020" s="99"/>
      <c r="K2020" s="97"/>
      <c r="L2020" s="97"/>
      <c r="P2020" s="97"/>
      <c r="Q2020" s="97"/>
      <c r="R2020" s="93"/>
    </row>
    <row r="2021" spans="7:18" x14ac:dyDescent="0.25">
      <c r="G2021" s="97"/>
      <c r="H2021" s="98"/>
      <c r="I2021" s="98"/>
      <c r="J2021" s="99"/>
      <c r="K2021" s="97"/>
      <c r="L2021" s="97"/>
      <c r="P2021" s="97"/>
      <c r="Q2021" s="97"/>
      <c r="R2021" s="93"/>
    </row>
    <row r="2022" spans="7:18" x14ac:dyDescent="0.25">
      <c r="G2022" s="97"/>
      <c r="H2022" s="98"/>
      <c r="I2022" s="98"/>
      <c r="J2022" s="99"/>
      <c r="K2022" s="97"/>
      <c r="L2022" s="97"/>
      <c r="P2022" s="97"/>
      <c r="Q2022" s="97"/>
      <c r="R2022" s="93"/>
    </row>
    <row r="2023" spans="7:18" x14ac:dyDescent="0.25">
      <c r="G2023" s="97"/>
      <c r="H2023" s="98"/>
      <c r="I2023" s="98"/>
      <c r="J2023" s="99"/>
      <c r="K2023" s="97"/>
      <c r="L2023" s="97"/>
      <c r="P2023" s="97"/>
      <c r="Q2023" s="97"/>
      <c r="R2023" s="93"/>
    </row>
    <row r="2024" spans="7:18" x14ac:dyDescent="0.25">
      <c r="G2024" s="97"/>
      <c r="H2024" s="98"/>
      <c r="I2024" s="98"/>
      <c r="J2024" s="99"/>
      <c r="K2024" s="97"/>
      <c r="L2024" s="97"/>
      <c r="P2024" s="97"/>
      <c r="Q2024" s="97"/>
      <c r="R2024" s="93"/>
    </row>
    <row r="2025" spans="7:18" x14ac:dyDescent="0.25">
      <c r="G2025" s="97"/>
      <c r="H2025" s="98"/>
      <c r="I2025" s="98"/>
      <c r="J2025" s="99"/>
      <c r="K2025" s="97"/>
      <c r="L2025" s="97"/>
      <c r="P2025" s="97"/>
      <c r="Q2025" s="97"/>
      <c r="R2025" s="93"/>
    </row>
    <row r="2026" spans="7:18" x14ac:dyDescent="0.25">
      <c r="G2026" s="97"/>
      <c r="H2026" s="98"/>
      <c r="I2026" s="98"/>
      <c r="J2026" s="99"/>
      <c r="K2026" s="97"/>
      <c r="L2026" s="97"/>
      <c r="P2026" s="97"/>
      <c r="Q2026" s="97"/>
      <c r="R2026" s="93"/>
    </row>
    <row r="2027" spans="7:18" x14ac:dyDescent="0.25">
      <c r="G2027" s="97"/>
      <c r="H2027" s="98"/>
      <c r="I2027" s="98"/>
      <c r="J2027" s="99"/>
      <c r="K2027" s="97"/>
      <c r="L2027" s="97"/>
      <c r="P2027" s="97"/>
      <c r="Q2027" s="97"/>
      <c r="R2027" s="93"/>
    </row>
    <row r="2028" spans="7:18" x14ac:dyDescent="0.25">
      <c r="G2028" s="97"/>
      <c r="H2028" s="98"/>
      <c r="I2028" s="98"/>
      <c r="J2028" s="99"/>
      <c r="K2028" s="97"/>
      <c r="L2028" s="97"/>
      <c r="P2028" s="97"/>
      <c r="Q2028" s="97"/>
      <c r="R2028" s="93"/>
    </row>
    <row r="2029" spans="7:18" x14ac:dyDescent="0.25">
      <c r="G2029" s="97"/>
      <c r="H2029" s="98"/>
      <c r="I2029" s="98"/>
      <c r="J2029" s="99"/>
      <c r="K2029" s="97"/>
      <c r="L2029" s="97"/>
      <c r="P2029" s="97"/>
      <c r="Q2029" s="97"/>
      <c r="R2029" s="93"/>
    </row>
    <row r="2030" spans="7:18" x14ac:dyDescent="0.25">
      <c r="G2030" s="97"/>
      <c r="H2030" s="98"/>
      <c r="I2030" s="98"/>
      <c r="J2030" s="99"/>
      <c r="K2030" s="97"/>
      <c r="L2030" s="97"/>
      <c r="P2030" s="97"/>
      <c r="Q2030" s="97"/>
      <c r="R2030" s="93"/>
    </row>
    <row r="2031" spans="7:18" x14ac:dyDescent="0.25">
      <c r="G2031" s="97"/>
      <c r="H2031" s="98"/>
      <c r="I2031" s="98"/>
      <c r="J2031" s="99"/>
      <c r="K2031" s="97"/>
      <c r="L2031" s="97"/>
      <c r="P2031" s="97"/>
      <c r="Q2031" s="97"/>
      <c r="R2031" s="93"/>
    </row>
    <row r="2032" spans="7:18" x14ac:dyDescent="0.25">
      <c r="G2032" s="97"/>
      <c r="H2032" s="98"/>
      <c r="I2032" s="98"/>
      <c r="J2032" s="99"/>
      <c r="K2032" s="97"/>
      <c r="L2032" s="97"/>
      <c r="P2032" s="97"/>
      <c r="Q2032" s="97"/>
      <c r="R2032" s="93"/>
    </row>
    <row r="2033" spans="7:18" x14ac:dyDescent="0.25">
      <c r="G2033" s="97"/>
      <c r="H2033" s="98"/>
      <c r="I2033" s="98"/>
      <c r="J2033" s="99"/>
      <c r="K2033" s="97"/>
      <c r="L2033" s="97"/>
      <c r="P2033" s="97"/>
      <c r="Q2033" s="97"/>
      <c r="R2033" s="93"/>
    </row>
    <row r="2034" spans="7:18" x14ac:dyDescent="0.25">
      <c r="G2034" s="97"/>
      <c r="H2034" s="98"/>
      <c r="I2034" s="98"/>
      <c r="J2034" s="99"/>
      <c r="K2034" s="97"/>
      <c r="L2034" s="97"/>
      <c r="P2034" s="97"/>
      <c r="Q2034" s="97"/>
      <c r="R2034" s="93"/>
    </row>
    <row r="2035" spans="7:18" x14ac:dyDescent="0.25">
      <c r="G2035" s="97"/>
      <c r="H2035" s="98"/>
      <c r="I2035" s="98"/>
      <c r="J2035" s="99"/>
      <c r="K2035" s="97"/>
      <c r="L2035" s="97"/>
      <c r="P2035" s="97"/>
      <c r="Q2035" s="97"/>
      <c r="R2035" s="93"/>
    </row>
    <row r="2036" spans="7:18" x14ac:dyDescent="0.25">
      <c r="G2036" s="97"/>
      <c r="H2036" s="98"/>
      <c r="I2036" s="98"/>
      <c r="J2036" s="99"/>
      <c r="K2036" s="97"/>
      <c r="L2036" s="97"/>
      <c r="P2036" s="97"/>
      <c r="Q2036" s="97"/>
      <c r="R2036" s="93"/>
    </row>
    <row r="2037" spans="7:18" x14ac:dyDescent="0.25">
      <c r="G2037" s="97"/>
      <c r="H2037" s="98"/>
      <c r="I2037" s="98"/>
      <c r="J2037" s="99"/>
      <c r="K2037" s="97"/>
      <c r="L2037" s="97"/>
      <c r="P2037" s="97"/>
      <c r="Q2037" s="97"/>
      <c r="R2037" s="93"/>
    </row>
    <row r="2038" spans="7:18" x14ac:dyDescent="0.25">
      <c r="G2038" s="97"/>
      <c r="H2038" s="98"/>
      <c r="I2038" s="98"/>
      <c r="J2038" s="99"/>
      <c r="K2038" s="97"/>
      <c r="L2038" s="97"/>
      <c r="P2038" s="97"/>
      <c r="Q2038" s="97"/>
      <c r="R2038" s="93"/>
    </row>
    <row r="2039" spans="7:18" x14ac:dyDescent="0.25">
      <c r="G2039" s="97"/>
      <c r="H2039" s="98"/>
      <c r="I2039" s="98"/>
      <c r="J2039" s="99"/>
      <c r="K2039" s="97"/>
      <c r="L2039" s="97"/>
      <c r="P2039" s="97"/>
      <c r="Q2039" s="97"/>
      <c r="R2039" s="93"/>
    </row>
    <row r="2040" spans="7:18" x14ac:dyDescent="0.25">
      <c r="G2040" s="97"/>
      <c r="H2040" s="98"/>
      <c r="I2040" s="98"/>
      <c r="J2040" s="99"/>
      <c r="K2040" s="97"/>
      <c r="L2040" s="97"/>
      <c r="P2040" s="97"/>
      <c r="Q2040" s="97"/>
      <c r="R2040" s="93"/>
    </row>
    <row r="2041" spans="7:18" x14ac:dyDescent="0.25">
      <c r="G2041" s="97"/>
      <c r="H2041" s="98"/>
      <c r="I2041" s="98"/>
      <c r="J2041" s="99"/>
      <c r="K2041" s="97"/>
      <c r="L2041" s="97"/>
      <c r="P2041" s="97"/>
      <c r="Q2041" s="97"/>
      <c r="R2041" s="93"/>
    </row>
    <row r="2042" spans="7:18" x14ac:dyDescent="0.25">
      <c r="G2042" s="97"/>
      <c r="H2042" s="98"/>
      <c r="I2042" s="98"/>
      <c r="J2042" s="99"/>
      <c r="K2042" s="97"/>
      <c r="L2042" s="97"/>
      <c r="P2042" s="97"/>
      <c r="Q2042" s="97"/>
      <c r="R2042" s="93"/>
    </row>
    <row r="2043" spans="7:18" x14ac:dyDescent="0.25">
      <c r="G2043" s="97"/>
      <c r="H2043" s="98"/>
      <c r="I2043" s="98"/>
      <c r="J2043" s="99"/>
      <c r="K2043" s="97"/>
      <c r="L2043" s="97"/>
      <c r="P2043" s="97"/>
      <c r="Q2043" s="97"/>
      <c r="R2043" s="93"/>
    </row>
    <row r="2044" spans="7:18" x14ac:dyDescent="0.25">
      <c r="G2044" s="97"/>
      <c r="H2044" s="98"/>
      <c r="I2044" s="98"/>
      <c r="J2044" s="99"/>
      <c r="K2044" s="97"/>
      <c r="L2044" s="97"/>
      <c r="P2044" s="97"/>
      <c r="Q2044" s="97"/>
      <c r="R2044" s="93"/>
    </row>
    <row r="2045" spans="7:18" x14ac:dyDescent="0.25">
      <c r="G2045" s="97"/>
      <c r="H2045" s="98"/>
      <c r="I2045" s="98"/>
      <c r="J2045" s="99"/>
      <c r="K2045" s="97"/>
      <c r="L2045" s="97"/>
      <c r="P2045" s="97"/>
      <c r="Q2045" s="97"/>
      <c r="R2045" s="93"/>
    </row>
    <row r="2046" spans="7:18" x14ac:dyDescent="0.25">
      <c r="G2046" s="97"/>
      <c r="H2046" s="98"/>
      <c r="I2046" s="98"/>
      <c r="J2046" s="99"/>
      <c r="K2046" s="97"/>
      <c r="L2046" s="97"/>
      <c r="P2046" s="97"/>
      <c r="Q2046" s="97"/>
      <c r="R2046" s="93"/>
    </row>
    <row r="2047" spans="7:18" x14ac:dyDescent="0.25">
      <c r="G2047" s="97"/>
      <c r="H2047" s="98"/>
      <c r="I2047" s="98"/>
      <c r="J2047" s="99"/>
      <c r="K2047" s="97"/>
      <c r="L2047" s="97"/>
      <c r="P2047" s="97"/>
      <c r="Q2047" s="97"/>
      <c r="R2047" s="93"/>
    </row>
    <row r="2048" spans="7:18" x14ac:dyDescent="0.25">
      <c r="G2048" s="97"/>
      <c r="H2048" s="98"/>
      <c r="I2048" s="98"/>
      <c r="J2048" s="99"/>
      <c r="K2048" s="97"/>
      <c r="L2048" s="97"/>
      <c r="P2048" s="97"/>
      <c r="Q2048" s="97"/>
      <c r="R2048" s="93"/>
    </row>
    <row r="2049" spans="7:18" x14ac:dyDescent="0.25">
      <c r="G2049" s="97"/>
      <c r="H2049" s="98"/>
      <c r="I2049" s="98"/>
      <c r="J2049" s="99"/>
      <c r="K2049" s="97"/>
      <c r="L2049" s="97"/>
      <c r="P2049" s="97"/>
      <c r="Q2049" s="97"/>
      <c r="R2049" s="93"/>
    </row>
    <row r="2050" spans="7:18" x14ac:dyDescent="0.25">
      <c r="G2050" s="97"/>
      <c r="H2050" s="98"/>
      <c r="I2050" s="98"/>
      <c r="J2050" s="99"/>
      <c r="K2050" s="97"/>
      <c r="L2050" s="97"/>
      <c r="P2050" s="97"/>
      <c r="Q2050" s="97"/>
      <c r="R2050" s="93"/>
    </row>
    <row r="2051" spans="7:18" x14ac:dyDescent="0.25">
      <c r="G2051" s="97"/>
      <c r="H2051" s="98"/>
      <c r="I2051" s="98"/>
      <c r="J2051" s="99"/>
      <c r="K2051" s="97"/>
      <c r="L2051" s="97"/>
      <c r="P2051" s="97"/>
      <c r="Q2051" s="97"/>
      <c r="R2051" s="93"/>
    </row>
    <row r="2052" spans="7:18" x14ac:dyDescent="0.25">
      <c r="G2052" s="97"/>
      <c r="H2052" s="98"/>
      <c r="I2052" s="98"/>
      <c r="J2052" s="99"/>
      <c r="K2052" s="97"/>
      <c r="L2052" s="97"/>
      <c r="P2052" s="97"/>
      <c r="Q2052" s="97"/>
      <c r="R2052" s="93"/>
    </row>
    <row r="2053" spans="7:18" x14ac:dyDescent="0.25">
      <c r="G2053" s="97"/>
      <c r="H2053" s="98"/>
      <c r="I2053" s="98"/>
      <c r="J2053" s="99"/>
      <c r="K2053" s="97"/>
      <c r="L2053" s="97"/>
      <c r="P2053" s="97"/>
      <c r="Q2053" s="97"/>
      <c r="R2053" s="93"/>
    </row>
    <row r="2054" spans="7:18" x14ac:dyDescent="0.25">
      <c r="G2054" s="97"/>
      <c r="H2054" s="98"/>
      <c r="I2054" s="98"/>
      <c r="J2054" s="99"/>
      <c r="K2054" s="97"/>
      <c r="L2054" s="97"/>
      <c r="P2054" s="97"/>
      <c r="Q2054" s="97"/>
      <c r="R2054" s="93"/>
    </row>
    <row r="2055" spans="7:18" x14ac:dyDescent="0.25">
      <c r="G2055" s="97"/>
      <c r="H2055" s="98"/>
      <c r="I2055" s="98"/>
      <c r="J2055" s="99"/>
      <c r="K2055" s="97"/>
      <c r="L2055" s="97"/>
      <c r="P2055" s="97"/>
      <c r="Q2055" s="97"/>
      <c r="R2055" s="93"/>
    </row>
    <row r="2056" spans="7:18" x14ac:dyDescent="0.25">
      <c r="G2056" s="97"/>
      <c r="H2056" s="98"/>
      <c r="I2056" s="98"/>
      <c r="J2056" s="99"/>
      <c r="K2056" s="97"/>
      <c r="L2056" s="97"/>
      <c r="P2056" s="97"/>
      <c r="Q2056" s="97"/>
      <c r="R2056" s="93"/>
    </row>
    <row r="2057" spans="7:18" x14ac:dyDescent="0.25">
      <c r="G2057" s="97"/>
      <c r="H2057" s="98"/>
      <c r="I2057" s="98"/>
      <c r="J2057" s="99"/>
      <c r="K2057" s="97"/>
      <c r="L2057" s="97"/>
      <c r="P2057" s="97"/>
      <c r="Q2057" s="97"/>
      <c r="R2057" s="93"/>
    </row>
    <row r="2058" spans="7:18" x14ac:dyDescent="0.25">
      <c r="G2058" s="97"/>
      <c r="H2058" s="98"/>
      <c r="I2058" s="98"/>
      <c r="J2058" s="99"/>
      <c r="K2058" s="97"/>
      <c r="L2058" s="97"/>
      <c r="P2058" s="97"/>
      <c r="Q2058" s="97"/>
      <c r="R2058" s="93"/>
    </row>
    <row r="2059" spans="7:18" x14ac:dyDescent="0.25">
      <c r="G2059" s="97"/>
      <c r="H2059" s="98"/>
      <c r="I2059" s="98"/>
      <c r="J2059" s="99"/>
      <c r="K2059" s="97"/>
      <c r="L2059" s="97"/>
      <c r="P2059" s="97"/>
      <c r="Q2059" s="97"/>
      <c r="R2059" s="93"/>
    </row>
    <row r="2060" spans="7:18" x14ac:dyDescent="0.25">
      <c r="G2060" s="97"/>
      <c r="H2060" s="98"/>
      <c r="I2060" s="98"/>
      <c r="J2060" s="99"/>
      <c r="K2060" s="97"/>
      <c r="L2060" s="97"/>
      <c r="P2060" s="97"/>
      <c r="Q2060" s="97"/>
      <c r="R2060" s="93"/>
    </row>
    <row r="2061" spans="7:18" x14ac:dyDescent="0.25">
      <c r="G2061" s="97"/>
      <c r="H2061" s="98"/>
      <c r="I2061" s="98"/>
      <c r="J2061" s="99"/>
      <c r="K2061" s="97"/>
      <c r="L2061" s="97"/>
      <c r="P2061" s="97"/>
      <c r="Q2061" s="97"/>
      <c r="R2061" s="93"/>
    </row>
    <row r="2062" spans="7:18" x14ac:dyDescent="0.25">
      <c r="G2062" s="97"/>
      <c r="H2062" s="98"/>
      <c r="I2062" s="98"/>
      <c r="J2062" s="99"/>
      <c r="K2062" s="97"/>
      <c r="L2062" s="97"/>
      <c r="P2062" s="97"/>
      <c r="Q2062" s="97"/>
      <c r="R2062" s="93"/>
    </row>
    <row r="2063" spans="7:18" x14ac:dyDescent="0.25">
      <c r="G2063" s="97"/>
      <c r="H2063" s="98"/>
      <c r="I2063" s="98"/>
      <c r="J2063" s="99"/>
      <c r="K2063" s="97"/>
      <c r="L2063" s="97"/>
      <c r="P2063" s="97"/>
      <c r="Q2063" s="97"/>
      <c r="R2063" s="93"/>
    </row>
    <row r="2064" spans="7:18" x14ac:dyDescent="0.25">
      <c r="G2064" s="97"/>
      <c r="H2064" s="98"/>
      <c r="I2064" s="98"/>
      <c r="J2064" s="99"/>
      <c r="K2064" s="97"/>
      <c r="L2064" s="97"/>
      <c r="P2064" s="97"/>
      <c r="Q2064" s="97"/>
      <c r="R2064" s="93"/>
    </row>
    <row r="2065" spans="7:18" x14ac:dyDescent="0.25">
      <c r="G2065" s="97"/>
      <c r="H2065" s="98"/>
      <c r="I2065" s="98"/>
      <c r="J2065" s="99"/>
      <c r="K2065" s="97"/>
      <c r="L2065" s="97"/>
      <c r="P2065" s="97"/>
      <c r="Q2065" s="97"/>
      <c r="R2065" s="93"/>
    </row>
    <row r="2066" spans="7:18" x14ac:dyDescent="0.25">
      <c r="G2066" s="97"/>
      <c r="H2066" s="98"/>
      <c r="I2066" s="98"/>
      <c r="J2066" s="99"/>
      <c r="K2066" s="97"/>
      <c r="L2066" s="97"/>
      <c r="P2066" s="97"/>
      <c r="Q2066" s="97"/>
      <c r="R2066" s="93"/>
    </row>
    <row r="2067" spans="7:18" x14ac:dyDescent="0.25">
      <c r="G2067" s="97"/>
      <c r="H2067" s="98"/>
      <c r="I2067" s="98"/>
      <c r="J2067" s="99"/>
      <c r="K2067" s="97"/>
      <c r="L2067" s="97"/>
      <c r="P2067" s="97"/>
      <c r="Q2067" s="97"/>
      <c r="R2067" s="93"/>
    </row>
    <row r="2068" spans="7:18" x14ac:dyDescent="0.25">
      <c r="G2068" s="97"/>
      <c r="H2068" s="98"/>
      <c r="I2068" s="98"/>
      <c r="J2068" s="99"/>
      <c r="K2068" s="97"/>
      <c r="L2068" s="97"/>
      <c r="P2068" s="97"/>
      <c r="Q2068" s="97"/>
      <c r="R2068" s="93"/>
    </row>
    <row r="2069" spans="7:18" x14ac:dyDescent="0.25">
      <c r="G2069" s="97"/>
      <c r="H2069" s="98"/>
      <c r="I2069" s="98"/>
      <c r="J2069" s="99"/>
      <c r="K2069" s="97"/>
      <c r="L2069" s="97"/>
      <c r="P2069" s="97"/>
      <c r="Q2069" s="97"/>
      <c r="R2069" s="93"/>
    </row>
    <row r="2070" spans="7:18" x14ac:dyDescent="0.25">
      <c r="G2070" s="97"/>
      <c r="H2070" s="98"/>
      <c r="I2070" s="98"/>
      <c r="J2070" s="99"/>
      <c r="K2070" s="97"/>
      <c r="L2070" s="97"/>
      <c r="P2070" s="97"/>
      <c r="Q2070" s="97"/>
      <c r="R2070" s="93"/>
    </row>
    <row r="2071" spans="7:18" x14ac:dyDescent="0.25">
      <c r="G2071" s="97"/>
      <c r="H2071" s="98"/>
      <c r="I2071" s="98"/>
      <c r="J2071" s="99"/>
      <c r="K2071" s="97"/>
      <c r="L2071" s="97"/>
      <c r="P2071" s="97"/>
      <c r="Q2071" s="97"/>
      <c r="R2071" s="93"/>
    </row>
    <row r="2072" spans="7:18" x14ac:dyDescent="0.25">
      <c r="G2072" s="97"/>
      <c r="H2072" s="98"/>
      <c r="I2072" s="98"/>
      <c r="J2072" s="99"/>
      <c r="K2072" s="97"/>
      <c r="L2072" s="97"/>
      <c r="P2072" s="97"/>
      <c r="Q2072" s="97"/>
      <c r="R2072" s="93"/>
    </row>
    <row r="2073" spans="7:18" x14ac:dyDescent="0.25">
      <c r="G2073" s="97"/>
      <c r="H2073" s="98"/>
      <c r="I2073" s="98"/>
      <c r="J2073" s="99"/>
      <c r="K2073" s="97"/>
      <c r="L2073" s="97"/>
      <c r="P2073" s="97"/>
      <c r="Q2073" s="97"/>
      <c r="R2073" s="93"/>
    </row>
    <row r="2074" spans="7:18" x14ac:dyDescent="0.25">
      <c r="G2074" s="97"/>
      <c r="H2074" s="98"/>
      <c r="I2074" s="98"/>
      <c r="J2074" s="99"/>
      <c r="K2074" s="97"/>
      <c r="L2074" s="97"/>
      <c r="P2074" s="97"/>
      <c r="Q2074" s="97"/>
      <c r="R2074" s="93"/>
    </row>
    <row r="2075" spans="7:18" x14ac:dyDescent="0.25">
      <c r="G2075" s="97"/>
      <c r="H2075" s="98"/>
      <c r="I2075" s="98"/>
      <c r="J2075" s="99"/>
      <c r="K2075" s="97"/>
      <c r="L2075" s="97"/>
      <c r="P2075" s="97"/>
      <c r="Q2075" s="97"/>
      <c r="R2075" s="93"/>
    </row>
    <row r="2076" spans="7:18" x14ac:dyDescent="0.25">
      <c r="G2076" s="97"/>
      <c r="H2076" s="98"/>
      <c r="I2076" s="98"/>
      <c r="J2076" s="99"/>
      <c r="K2076" s="97"/>
      <c r="L2076" s="97"/>
      <c r="P2076" s="97"/>
      <c r="Q2076" s="97"/>
      <c r="R2076" s="93"/>
    </row>
    <row r="2077" spans="7:18" x14ac:dyDescent="0.25">
      <c r="G2077" s="97"/>
      <c r="H2077" s="98"/>
      <c r="I2077" s="98"/>
      <c r="J2077" s="99"/>
      <c r="K2077" s="97"/>
      <c r="L2077" s="97"/>
      <c r="P2077" s="97"/>
      <c r="Q2077" s="97"/>
      <c r="R2077" s="93"/>
    </row>
    <row r="2078" spans="7:18" x14ac:dyDescent="0.25">
      <c r="G2078" s="97"/>
      <c r="H2078" s="98"/>
      <c r="I2078" s="98"/>
      <c r="J2078" s="99"/>
      <c r="K2078" s="97"/>
      <c r="L2078" s="97"/>
      <c r="P2078" s="97"/>
      <c r="Q2078" s="97"/>
      <c r="R2078" s="93"/>
    </row>
    <row r="2079" spans="7:18" x14ac:dyDescent="0.25">
      <c r="G2079" s="97"/>
      <c r="H2079" s="98"/>
      <c r="I2079" s="98"/>
      <c r="J2079" s="99"/>
      <c r="K2079" s="97"/>
      <c r="L2079" s="97"/>
      <c r="P2079" s="97"/>
      <c r="Q2079" s="97"/>
      <c r="R2079" s="93"/>
    </row>
    <row r="2080" spans="7:18" x14ac:dyDescent="0.25">
      <c r="G2080" s="97"/>
      <c r="H2080" s="98"/>
      <c r="I2080" s="98"/>
      <c r="J2080" s="99"/>
      <c r="K2080" s="97"/>
      <c r="L2080" s="97"/>
      <c r="P2080" s="97"/>
      <c r="Q2080" s="97"/>
      <c r="R2080" s="93"/>
    </row>
    <row r="2081" spans="7:18" x14ac:dyDescent="0.25">
      <c r="G2081" s="97"/>
      <c r="H2081" s="98"/>
      <c r="I2081" s="98"/>
      <c r="J2081" s="99"/>
      <c r="K2081" s="97"/>
      <c r="L2081" s="97"/>
      <c r="P2081" s="97"/>
      <c r="Q2081" s="97"/>
      <c r="R2081" s="93"/>
    </row>
    <row r="2082" spans="7:18" x14ac:dyDescent="0.25">
      <c r="G2082" s="97"/>
      <c r="H2082" s="98"/>
      <c r="I2082" s="98"/>
      <c r="J2082" s="99"/>
      <c r="K2082" s="97"/>
      <c r="L2082" s="97"/>
      <c r="P2082" s="97"/>
      <c r="Q2082" s="97"/>
      <c r="R2082" s="93"/>
    </row>
    <row r="2083" spans="7:18" x14ac:dyDescent="0.25">
      <c r="G2083" s="97"/>
      <c r="H2083" s="98"/>
      <c r="I2083" s="98"/>
      <c r="J2083" s="99"/>
      <c r="K2083" s="97"/>
      <c r="L2083" s="97"/>
      <c r="P2083" s="97"/>
      <c r="Q2083" s="97"/>
      <c r="R2083" s="93"/>
    </row>
    <row r="2084" spans="7:18" x14ac:dyDescent="0.25">
      <c r="G2084" s="97"/>
      <c r="H2084" s="98"/>
      <c r="I2084" s="98"/>
      <c r="J2084" s="99"/>
      <c r="K2084" s="97"/>
      <c r="L2084" s="97"/>
      <c r="P2084" s="97"/>
      <c r="Q2084" s="97"/>
      <c r="R2084" s="93"/>
    </row>
    <row r="2085" spans="7:18" x14ac:dyDescent="0.25">
      <c r="G2085" s="97"/>
      <c r="H2085" s="98"/>
      <c r="I2085" s="98"/>
      <c r="J2085" s="99"/>
      <c r="K2085" s="97"/>
      <c r="L2085" s="97"/>
      <c r="P2085" s="97"/>
      <c r="Q2085" s="97"/>
      <c r="R2085" s="93"/>
    </row>
    <row r="2086" spans="7:18" x14ac:dyDescent="0.25">
      <c r="G2086" s="97"/>
      <c r="H2086" s="98"/>
      <c r="I2086" s="98"/>
      <c r="J2086" s="99"/>
      <c r="K2086" s="97"/>
      <c r="L2086" s="97"/>
      <c r="P2086" s="97"/>
      <c r="Q2086" s="97"/>
      <c r="R2086" s="93"/>
    </row>
    <row r="2087" spans="7:18" x14ac:dyDescent="0.25">
      <c r="G2087" s="97"/>
      <c r="H2087" s="98"/>
      <c r="I2087" s="98"/>
      <c r="J2087" s="99"/>
      <c r="K2087" s="97"/>
      <c r="L2087" s="97"/>
      <c r="P2087" s="97"/>
      <c r="Q2087" s="97"/>
      <c r="R2087" s="93"/>
    </row>
    <row r="2088" spans="7:18" x14ac:dyDescent="0.25">
      <c r="G2088" s="97"/>
      <c r="H2088" s="98"/>
      <c r="I2088" s="98"/>
      <c r="J2088" s="99"/>
      <c r="K2088" s="97"/>
      <c r="L2088" s="97"/>
      <c r="P2088" s="97"/>
      <c r="Q2088" s="97"/>
      <c r="R2088" s="93"/>
    </row>
    <row r="2089" spans="7:18" x14ac:dyDescent="0.25">
      <c r="G2089" s="97"/>
      <c r="H2089" s="98"/>
      <c r="I2089" s="98"/>
      <c r="J2089" s="99"/>
      <c r="K2089" s="97"/>
      <c r="L2089" s="97"/>
      <c r="P2089" s="97"/>
      <c r="Q2089" s="97"/>
      <c r="R2089" s="93"/>
    </row>
    <row r="2090" spans="7:18" x14ac:dyDescent="0.25">
      <c r="G2090" s="97"/>
      <c r="H2090" s="98"/>
      <c r="I2090" s="98"/>
      <c r="J2090" s="99"/>
      <c r="K2090" s="97"/>
      <c r="L2090" s="97"/>
      <c r="P2090" s="97"/>
      <c r="Q2090" s="97"/>
      <c r="R2090" s="93"/>
    </row>
    <row r="2091" spans="7:18" x14ac:dyDescent="0.25">
      <c r="G2091" s="97"/>
      <c r="H2091" s="98"/>
      <c r="I2091" s="98"/>
      <c r="J2091" s="99"/>
      <c r="K2091" s="97"/>
      <c r="L2091" s="97"/>
      <c r="P2091" s="97"/>
      <c r="Q2091" s="97"/>
      <c r="R2091" s="93"/>
    </row>
    <row r="2092" spans="7:18" x14ac:dyDescent="0.25">
      <c r="G2092" s="97"/>
      <c r="H2092" s="98"/>
      <c r="I2092" s="98"/>
      <c r="J2092" s="99"/>
      <c r="K2092" s="97"/>
      <c r="L2092" s="97"/>
      <c r="P2092" s="97"/>
      <c r="Q2092" s="97"/>
      <c r="R2092" s="93"/>
    </row>
    <row r="2093" spans="7:18" x14ac:dyDescent="0.25">
      <c r="G2093" s="97"/>
      <c r="H2093" s="98"/>
      <c r="I2093" s="98"/>
      <c r="J2093" s="99"/>
      <c r="K2093" s="97"/>
      <c r="L2093" s="97"/>
      <c r="P2093" s="97"/>
      <c r="Q2093" s="97"/>
      <c r="R2093" s="93"/>
    </row>
    <row r="2094" spans="7:18" x14ac:dyDescent="0.25">
      <c r="G2094" s="97"/>
      <c r="H2094" s="98"/>
      <c r="I2094" s="98"/>
      <c r="J2094" s="99"/>
      <c r="K2094" s="97"/>
      <c r="L2094" s="97"/>
      <c r="P2094" s="97"/>
      <c r="Q2094" s="97"/>
      <c r="R2094" s="93"/>
    </row>
    <row r="2095" spans="7:18" x14ac:dyDescent="0.25">
      <c r="G2095" s="97"/>
      <c r="H2095" s="98"/>
      <c r="I2095" s="98"/>
      <c r="J2095" s="99"/>
      <c r="K2095" s="97"/>
      <c r="L2095" s="97"/>
      <c r="P2095" s="97"/>
      <c r="Q2095" s="97"/>
      <c r="R2095" s="93"/>
    </row>
    <row r="2096" spans="7:18" x14ac:dyDescent="0.25">
      <c r="G2096" s="97"/>
      <c r="H2096" s="98"/>
      <c r="I2096" s="98"/>
      <c r="J2096" s="99"/>
      <c r="K2096" s="97"/>
      <c r="L2096" s="97"/>
      <c r="P2096" s="97"/>
      <c r="Q2096" s="97"/>
      <c r="R2096" s="93"/>
    </row>
    <row r="2097" spans="7:18" x14ac:dyDescent="0.25">
      <c r="G2097" s="97"/>
      <c r="H2097" s="98"/>
      <c r="I2097" s="98"/>
      <c r="J2097" s="99"/>
      <c r="K2097" s="97"/>
      <c r="L2097" s="97"/>
      <c r="P2097" s="97"/>
      <c r="Q2097" s="97"/>
      <c r="R2097" s="93"/>
    </row>
    <row r="2098" spans="7:18" x14ac:dyDescent="0.25">
      <c r="G2098" s="97"/>
      <c r="H2098" s="98"/>
      <c r="I2098" s="98"/>
      <c r="J2098" s="99"/>
      <c r="K2098" s="97"/>
      <c r="L2098" s="97"/>
      <c r="P2098" s="97"/>
      <c r="Q2098" s="97"/>
      <c r="R2098" s="93"/>
    </row>
    <row r="2099" spans="7:18" x14ac:dyDescent="0.25">
      <c r="G2099" s="97"/>
      <c r="H2099" s="98"/>
      <c r="I2099" s="98"/>
      <c r="J2099" s="99"/>
      <c r="K2099" s="97"/>
      <c r="L2099" s="97"/>
      <c r="P2099" s="97"/>
      <c r="Q2099" s="97"/>
      <c r="R2099" s="93"/>
    </row>
    <row r="2100" spans="7:18" x14ac:dyDescent="0.25">
      <c r="G2100" s="97"/>
      <c r="H2100" s="98"/>
      <c r="I2100" s="98"/>
      <c r="J2100" s="99"/>
      <c r="K2100" s="97"/>
      <c r="L2100" s="97"/>
      <c r="P2100" s="97"/>
      <c r="Q2100" s="97"/>
      <c r="R2100" s="93"/>
    </row>
    <row r="2101" spans="7:18" x14ac:dyDescent="0.25">
      <c r="G2101" s="97"/>
      <c r="H2101" s="98"/>
      <c r="I2101" s="98"/>
      <c r="J2101" s="99"/>
      <c r="K2101" s="97"/>
      <c r="L2101" s="97"/>
      <c r="P2101" s="97"/>
      <c r="Q2101" s="97"/>
      <c r="R2101" s="93"/>
    </row>
    <row r="2102" spans="7:18" x14ac:dyDescent="0.25">
      <c r="G2102" s="97"/>
      <c r="H2102" s="98"/>
      <c r="I2102" s="98"/>
      <c r="J2102" s="99"/>
      <c r="K2102" s="97"/>
      <c r="L2102" s="97"/>
      <c r="P2102" s="97"/>
      <c r="Q2102" s="97"/>
      <c r="R2102" s="93"/>
    </row>
    <row r="2103" spans="7:18" x14ac:dyDescent="0.25">
      <c r="G2103" s="97"/>
      <c r="H2103" s="98"/>
      <c r="I2103" s="98"/>
      <c r="J2103" s="99"/>
      <c r="K2103" s="97"/>
      <c r="L2103" s="97"/>
      <c r="P2103" s="97"/>
      <c r="Q2103" s="97"/>
      <c r="R2103" s="93"/>
    </row>
    <row r="2104" spans="7:18" x14ac:dyDescent="0.25">
      <c r="G2104" s="97"/>
      <c r="H2104" s="98"/>
      <c r="I2104" s="98"/>
      <c r="J2104" s="99"/>
      <c r="K2104" s="97"/>
      <c r="L2104" s="97"/>
      <c r="P2104" s="97"/>
      <c r="Q2104" s="97"/>
      <c r="R2104" s="93"/>
    </row>
    <row r="2105" spans="7:18" x14ac:dyDescent="0.25">
      <c r="G2105" s="97"/>
      <c r="H2105" s="98"/>
      <c r="I2105" s="98"/>
      <c r="J2105" s="99"/>
      <c r="K2105" s="97"/>
      <c r="L2105" s="97"/>
      <c r="P2105" s="97"/>
      <c r="Q2105" s="97"/>
      <c r="R2105" s="93"/>
    </row>
    <row r="2106" spans="7:18" x14ac:dyDescent="0.25">
      <c r="G2106" s="97"/>
      <c r="H2106" s="98"/>
      <c r="I2106" s="98"/>
      <c r="J2106" s="99"/>
      <c r="K2106" s="97"/>
      <c r="L2106" s="97"/>
      <c r="P2106" s="97"/>
      <c r="Q2106" s="97"/>
      <c r="R2106" s="93"/>
    </row>
    <row r="2107" spans="7:18" x14ac:dyDescent="0.25">
      <c r="G2107" s="97"/>
      <c r="H2107" s="98"/>
      <c r="I2107" s="98"/>
      <c r="J2107" s="99"/>
      <c r="K2107" s="97"/>
      <c r="L2107" s="97"/>
      <c r="P2107" s="97"/>
      <c r="Q2107" s="97"/>
      <c r="R2107" s="93"/>
    </row>
    <row r="2108" spans="7:18" x14ac:dyDescent="0.25">
      <c r="G2108" s="97"/>
      <c r="H2108" s="98"/>
      <c r="I2108" s="98"/>
      <c r="J2108" s="99"/>
      <c r="K2108" s="97"/>
      <c r="L2108" s="97"/>
      <c r="P2108" s="97"/>
      <c r="Q2108" s="97"/>
      <c r="R2108" s="93"/>
    </row>
    <row r="2109" spans="7:18" x14ac:dyDescent="0.25">
      <c r="G2109" s="97"/>
      <c r="H2109" s="98"/>
      <c r="I2109" s="98"/>
      <c r="J2109" s="99"/>
      <c r="K2109" s="97"/>
      <c r="L2109" s="97"/>
      <c r="P2109" s="97"/>
      <c r="Q2109" s="97"/>
      <c r="R2109" s="93"/>
    </row>
    <row r="2110" spans="7:18" x14ac:dyDescent="0.25">
      <c r="G2110" s="97"/>
      <c r="H2110" s="98"/>
      <c r="I2110" s="98"/>
      <c r="J2110" s="99"/>
      <c r="K2110" s="97"/>
      <c r="L2110" s="97"/>
      <c r="P2110" s="97"/>
      <c r="Q2110" s="97"/>
      <c r="R2110" s="93"/>
    </row>
    <row r="2111" spans="7:18" x14ac:dyDescent="0.25">
      <c r="G2111" s="97"/>
      <c r="H2111" s="98"/>
      <c r="I2111" s="98"/>
      <c r="J2111" s="99"/>
      <c r="K2111" s="97"/>
      <c r="L2111" s="97"/>
      <c r="P2111" s="97"/>
      <c r="Q2111" s="97"/>
      <c r="R2111" s="93"/>
    </row>
    <row r="2112" spans="7:18" x14ac:dyDescent="0.25">
      <c r="G2112" s="97"/>
      <c r="H2112" s="98"/>
      <c r="I2112" s="98"/>
      <c r="J2112" s="99"/>
      <c r="K2112" s="97"/>
      <c r="L2112" s="97"/>
      <c r="P2112" s="97"/>
      <c r="Q2112" s="97"/>
      <c r="R2112" s="93"/>
    </row>
    <row r="2113" spans="7:18" x14ac:dyDescent="0.25">
      <c r="G2113" s="97"/>
      <c r="H2113" s="98"/>
      <c r="I2113" s="98"/>
      <c r="J2113" s="99"/>
      <c r="K2113" s="97"/>
      <c r="L2113" s="97"/>
      <c r="P2113" s="97"/>
      <c r="Q2113" s="97"/>
      <c r="R2113" s="93"/>
    </row>
    <row r="2114" spans="7:18" x14ac:dyDescent="0.25">
      <c r="G2114" s="97"/>
      <c r="H2114" s="98"/>
      <c r="I2114" s="98"/>
      <c r="J2114" s="99"/>
      <c r="K2114" s="97"/>
      <c r="L2114" s="97"/>
      <c r="P2114" s="97"/>
      <c r="Q2114" s="97"/>
      <c r="R2114" s="93"/>
    </row>
    <row r="2115" spans="7:18" x14ac:dyDescent="0.25">
      <c r="G2115" s="97"/>
      <c r="H2115" s="98"/>
      <c r="I2115" s="98"/>
      <c r="J2115" s="99"/>
      <c r="K2115" s="97"/>
      <c r="L2115" s="97"/>
      <c r="P2115" s="97"/>
      <c r="Q2115" s="97"/>
      <c r="R2115" s="93"/>
    </row>
    <row r="2116" spans="7:18" x14ac:dyDescent="0.25">
      <c r="G2116" s="97"/>
      <c r="H2116" s="98"/>
      <c r="I2116" s="98"/>
      <c r="J2116" s="99"/>
      <c r="K2116" s="97"/>
      <c r="L2116" s="97"/>
      <c r="P2116" s="97"/>
      <c r="Q2116" s="97"/>
      <c r="R2116" s="93"/>
    </row>
    <row r="2117" spans="7:18" x14ac:dyDescent="0.25">
      <c r="G2117" s="97"/>
      <c r="H2117" s="98"/>
      <c r="I2117" s="98"/>
      <c r="J2117" s="99"/>
      <c r="K2117" s="97"/>
      <c r="L2117" s="97"/>
      <c r="P2117" s="97"/>
      <c r="Q2117" s="97"/>
      <c r="R2117" s="93"/>
    </row>
    <row r="2118" spans="7:18" x14ac:dyDescent="0.25">
      <c r="G2118" s="97"/>
      <c r="H2118" s="98"/>
      <c r="I2118" s="98"/>
      <c r="J2118" s="99"/>
      <c r="K2118" s="97"/>
      <c r="L2118" s="97"/>
      <c r="P2118" s="97"/>
      <c r="Q2118" s="97"/>
      <c r="R2118" s="93"/>
    </row>
    <row r="2119" spans="7:18" x14ac:dyDescent="0.25">
      <c r="G2119" s="97"/>
      <c r="H2119" s="98"/>
      <c r="I2119" s="98"/>
      <c r="J2119" s="99"/>
      <c r="K2119" s="97"/>
      <c r="L2119" s="97"/>
      <c r="P2119" s="97"/>
      <c r="Q2119" s="97"/>
      <c r="R2119" s="93"/>
    </row>
    <row r="2120" spans="7:18" x14ac:dyDescent="0.25">
      <c r="G2120" s="97"/>
      <c r="H2120" s="98"/>
      <c r="I2120" s="98"/>
      <c r="J2120" s="99"/>
      <c r="K2120" s="97"/>
      <c r="L2120" s="97"/>
      <c r="P2120" s="97"/>
      <c r="Q2120" s="97"/>
      <c r="R2120" s="93"/>
    </row>
    <row r="2121" spans="7:18" x14ac:dyDescent="0.25">
      <c r="G2121" s="97"/>
      <c r="H2121" s="98"/>
      <c r="I2121" s="98"/>
      <c r="J2121" s="99"/>
      <c r="K2121" s="97"/>
      <c r="L2121" s="97"/>
      <c r="P2121" s="97"/>
      <c r="Q2121" s="97"/>
      <c r="R2121" s="93"/>
    </row>
    <row r="2122" spans="7:18" x14ac:dyDescent="0.25">
      <c r="G2122" s="97"/>
      <c r="H2122" s="98"/>
      <c r="I2122" s="98"/>
      <c r="J2122" s="99"/>
      <c r="K2122" s="97"/>
      <c r="L2122" s="97"/>
      <c r="P2122" s="97"/>
      <c r="Q2122" s="97"/>
      <c r="R2122" s="93"/>
    </row>
    <row r="2123" spans="7:18" x14ac:dyDescent="0.25">
      <c r="G2123" s="97"/>
      <c r="H2123" s="98"/>
      <c r="I2123" s="98"/>
      <c r="J2123" s="99"/>
      <c r="K2123" s="97"/>
      <c r="L2123" s="97"/>
      <c r="P2123" s="97"/>
      <c r="Q2123" s="97"/>
      <c r="R2123" s="93"/>
    </row>
    <row r="2124" spans="7:18" x14ac:dyDescent="0.25">
      <c r="G2124" s="97"/>
      <c r="H2124" s="98"/>
      <c r="I2124" s="98"/>
      <c r="J2124" s="99"/>
      <c r="K2124" s="97"/>
      <c r="L2124" s="97"/>
      <c r="P2124" s="97"/>
      <c r="Q2124" s="97"/>
      <c r="R2124" s="93"/>
    </row>
    <row r="2125" spans="7:18" x14ac:dyDescent="0.25">
      <c r="G2125" s="97"/>
      <c r="H2125" s="98"/>
      <c r="I2125" s="98"/>
      <c r="J2125" s="99"/>
      <c r="K2125" s="97"/>
      <c r="L2125" s="97"/>
      <c r="P2125" s="97"/>
      <c r="Q2125" s="97"/>
      <c r="R2125" s="93"/>
    </row>
    <row r="2126" spans="7:18" x14ac:dyDescent="0.25">
      <c r="G2126" s="97"/>
      <c r="H2126" s="98"/>
      <c r="I2126" s="98"/>
      <c r="J2126" s="99"/>
      <c r="K2126" s="97"/>
      <c r="L2126" s="97"/>
      <c r="P2126" s="97"/>
      <c r="Q2126" s="97"/>
      <c r="R2126" s="93"/>
    </row>
    <row r="2127" spans="7:18" x14ac:dyDescent="0.25">
      <c r="G2127" s="97"/>
      <c r="H2127" s="98"/>
      <c r="I2127" s="98"/>
      <c r="J2127" s="99"/>
      <c r="K2127" s="97"/>
      <c r="L2127" s="97"/>
      <c r="P2127" s="97"/>
      <c r="Q2127" s="97"/>
      <c r="R2127" s="93"/>
    </row>
    <row r="2128" spans="7:18" x14ac:dyDescent="0.25">
      <c r="G2128" s="97"/>
      <c r="H2128" s="98"/>
      <c r="I2128" s="98"/>
      <c r="J2128" s="99"/>
      <c r="K2128" s="97"/>
      <c r="L2128" s="97"/>
      <c r="P2128" s="97"/>
      <c r="Q2128" s="97"/>
      <c r="R2128" s="93"/>
    </row>
    <row r="2129" spans="7:18" x14ac:dyDescent="0.25">
      <c r="G2129" s="97"/>
      <c r="H2129" s="98"/>
      <c r="I2129" s="98"/>
      <c r="J2129" s="99"/>
      <c r="K2129" s="97"/>
      <c r="L2129" s="97"/>
      <c r="P2129" s="97"/>
      <c r="Q2129" s="97"/>
      <c r="R2129" s="93"/>
    </row>
    <row r="2130" spans="7:18" x14ac:dyDescent="0.25">
      <c r="G2130" s="97"/>
      <c r="H2130" s="98"/>
      <c r="I2130" s="98"/>
      <c r="J2130" s="99"/>
      <c r="K2130" s="97"/>
      <c r="L2130" s="97"/>
      <c r="P2130" s="97"/>
      <c r="Q2130" s="97"/>
      <c r="R2130" s="93"/>
    </row>
    <row r="2131" spans="7:18" x14ac:dyDescent="0.25">
      <c r="G2131" s="97"/>
      <c r="H2131" s="98"/>
      <c r="I2131" s="98"/>
      <c r="J2131" s="99"/>
      <c r="K2131" s="97"/>
      <c r="L2131" s="97"/>
      <c r="P2131" s="97"/>
      <c r="Q2131" s="97"/>
      <c r="R2131" s="93"/>
    </row>
    <row r="2132" spans="7:18" x14ac:dyDescent="0.25">
      <c r="G2132" s="97"/>
      <c r="H2132" s="98"/>
      <c r="I2132" s="98"/>
      <c r="J2132" s="99"/>
      <c r="K2132" s="97"/>
      <c r="L2132" s="97"/>
      <c r="P2132" s="97"/>
      <c r="Q2132" s="97"/>
      <c r="R2132" s="93"/>
    </row>
    <row r="2133" spans="7:18" x14ac:dyDescent="0.25">
      <c r="G2133" s="97"/>
      <c r="H2133" s="98"/>
      <c r="I2133" s="98"/>
      <c r="J2133" s="99"/>
      <c r="K2133" s="97"/>
      <c r="L2133" s="97"/>
      <c r="P2133" s="97"/>
      <c r="Q2133" s="97"/>
      <c r="R2133" s="93"/>
    </row>
    <row r="2134" spans="7:18" x14ac:dyDescent="0.25">
      <c r="G2134" s="97"/>
      <c r="H2134" s="98"/>
      <c r="I2134" s="98"/>
      <c r="J2134" s="99"/>
      <c r="K2134" s="97"/>
      <c r="L2134" s="97"/>
      <c r="P2134" s="97"/>
      <c r="Q2134" s="97"/>
      <c r="R2134" s="93"/>
    </row>
    <row r="2135" spans="7:18" x14ac:dyDescent="0.25">
      <c r="G2135" s="97"/>
      <c r="H2135" s="98"/>
      <c r="I2135" s="98"/>
      <c r="J2135" s="99"/>
      <c r="K2135" s="97"/>
      <c r="L2135" s="97"/>
      <c r="P2135" s="97"/>
      <c r="Q2135" s="97"/>
      <c r="R2135" s="93"/>
    </row>
    <row r="2136" spans="7:18" x14ac:dyDescent="0.25">
      <c r="G2136" s="97"/>
      <c r="H2136" s="98"/>
      <c r="I2136" s="98"/>
      <c r="J2136" s="99"/>
      <c r="K2136" s="97"/>
      <c r="L2136" s="97"/>
      <c r="P2136" s="97"/>
      <c r="Q2136" s="97"/>
      <c r="R2136" s="93"/>
    </row>
    <row r="2137" spans="7:18" x14ac:dyDescent="0.25">
      <c r="G2137" s="97"/>
      <c r="H2137" s="98"/>
      <c r="I2137" s="98"/>
      <c r="J2137" s="99"/>
      <c r="K2137" s="97"/>
      <c r="L2137" s="97"/>
      <c r="P2137" s="97"/>
      <c r="Q2137" s="97"/>
      <c r="R2137" s="93"/>
    </row>
    <row r="2138" spans="7:18" x14ac:dyDescent="0.25">
      <c r="G2138" s="97"/>
      <c r="H2138" s="98"/>
      <c r="I2138" s="98"/>
      <c r="J2138" s="99"/>
      <c r="K2138" s="97"/>
      <c r="L2138" s="97"/>
      <c r="P2138" s="97"/>
      <c r="Q2138" s="97"/>
      <c r="R2138" s="93"/>
    </row>
    <row r="2139" spans="7:18" x14ac:dyDescent="0.25">
      <c r="G2139" s="97"/>
      <c r="H2139" s="98"/>
      <c r="I2139" s="98"/>
      <c r="J2139" s="99"/>
      <c r="K2139" s="97"/>
      <c r="L2139" s="97"/>
      <c r="P2139" s="97"/>
      <c r="Q2139" s="97"/>
      <c r="R2139" s="93"/>
    </row>
    <row r="2140" spans="7:18" x14ac:dyDescent="0.25">
      <c r="G2140" s="97"/>
      <c r="H2140" s="98"/>
      <c r="I2140" s="98"/>
      <c r="J2140" s="99"/>
      <c r="K2140" s="97"/>
      <c r="L2140" s="97"/>
      <c r="P2140" s="97"/>
      <c r="Q2140" s="97"/>
      <c r="R2140" s="93"/>
    </row>
    <row r="2141" spans="7:18" x14ac:dyDescent="0.25">
      <c r="G2141" s="97"/>
      <c r="H2141" s="98"/>
      <c r="I2141" s="98"/>
      <c r="J2141" s="99"/>
      <c r="K2141" s="97"/>
      <c r="L2141" s="97"/>
      <c r="P2141" s="97"/>
      <c r="Q2141" s="97"/>
      <c r="R2141" s="93"/>
    </row>
    <row r="2142" spans="7:18" x14ac:dyDescent="0.25">
      <c r="G2142" s="97"/>
      <c r="H2142" s="98"/>
      <c r="I2142" s="98"/>
      <c r="J2142" s="99"/>
      <c r="K2142" s="97"/>
      <c r="L2142" s="97"/>
      <c r="P2142" s="97"/>
      <c r="Q2142" s="97"/>
      <c r="R2142" s="93"/>
    </row>
    <row r="2143" spans="7:18" x14ac:dyDescent="0.25">
      <c r="G2143" s="97"/>
      <c r="H2143" s="98"/>
      <c r="I2143" s="98"/>
      <c r="J2143" s="99"/>
      <c r="K2143" s="97"/>
      <c r="L2143" s="97"/>
      <c r="P2143" s="97"/>
      <c r="Q2143" s="97"/>
      <c r="R2143" s="93"/>
    </row>
    <row r="2144" spans="7:18" x14ac:dyDescent="0.25">
      <c r="G2144" s="97"/>
      <c r="H2144" s="98"/>
      <c r="I2144" s="98"/>
      <c r="J2144" s="99"/>
      <c r="K2144" s="97"/>
      <c r="L2144" s="97"/>
      <c r="P2144" s="97"/>
      <c r="Q2144" s="97"/>
      <c r="R2144" s="93"/>
    </row>
    <row r="2145" spans="7:18" x14ac:dyDescent="0.25">
      <c r="G2145" s="97"/>
      <c r="H2145" s="98"/>
      <c r="I2145" s="98"/>
      <c r="J2145" s="99"/>
      <c r="K2145" s="97"/>
      <c r="L2145" s="97"/>
      <c r="P2145" s="97"/>
      <c r="Q2145" s="97"/>
      <c r="R2145" s="93"/>
    </row>
    <row r="2146" spans="7:18" x14ac:dyDescent="0.25">
      <c r="G2146" s="97"/>
      <c r="H2146" s="98"/>
      <c r="I2146" s="98"/>
      <c r="J2146" s="99"/>
      <c r="K2146" s="97"/>
      <c r="L2146" s="97"/>
      <c r="P2146" s="97"/>
      <c r="Q2146" s="97"/>
      <c r="R2146" s="93"/>
    </row>
    <row r="2147" spans="7:18" x14ac:dyDescent="0.25">
      <c r="G2147" s="97"/>
      <c r="H2147" s="98"/>
      <c r="I2147" s="98"/>
      <c r="J2147" s="99"/>
      <c r="K2147" s="97"/>
      <c r="L2147" s="97"/>
      <c r="P2147" s="97"/>
      <c r="Q2147" s="97"/>
      <c r="R2147" s="93"/>
    </row>
    <row r="2148" spans="7:18" x14ac:dyDescent="0.25">
      <c r="G2148" s="97"/>
      <c r="H2148" s="98"/>
      <c r="I2148" s="98"/>
      <c r="J2148" s="99"/>
      <c r="K2148" s="97"/>
      <c r="L2148" s="97"/>
      <c r="P2148" s="97"/>
      <c r="Q2148" s="97"/>
      <c r="R2148" s="93"/>
    </row>
    <row r="2149" spans="7:18" x14ac:dyDescent="0.25">
      <c r="G2149" s="97"/>
      <c r="H2149" s="98"/>
      <c r="I2149" s="98"/>
      <c r="J2149" s="99"/>
      <c r="K2149" s="97"/>
      <c r="L2149" s="97"/>
      <c r="P2149" s="97"/>
      <c r="Q2149" s="97"/>
      <c r="R2149" s="93"/>
    </row>
    <row r="2150" spans="7:18" x14ac:dyDescent="0.25">
      <c r="G2150" s="97"/>
      <c r="H2150" s="98"/>
      <c r="I2150" s="98"/>
      <c r="J2150" s="99"/>
      <c r="K2150" s="97"/>
      <c r="L2150" s="97"/>
      <c r="P2150" s="97"/>
      <c r="Q2150" s="97"/>
      <c r="R2150" s="93"/>
    </row>
    <row r="2151" spans="7:18" x14ac:dyDescent="0.25">
      <c r="G2151" s="97"/>
      <c r="H2151" s="98"/>
      <c r="I2151" s="98"/>
      <c r="J2151" s="99"/>
      <c r="K2151" s="97"/>
      <c r="L2151" s="97"/>
      <c r="P2151" s="97"/>
      <c r="Q2151" s="97"/>
      <c r="R2151" s="93"/>
    </row>
    <row r="2152" spans="7:18" x14ac:dyDescent="0.25">
      <c r="G2152" s="97"/>
      <c r="H2152" s="98"/>
      <c r="I2152" s="98"/>
      <c r="J2152" s="99"/>
      <c r="K2152" s="97"/>
      <c r="L2152" s="97"/>
      <c r="P2152" s="97"/>
      <c r="Q2152" s="97"/>
      <c r="R2152" s="93"/>
    </row>
    <row r="2153" spans="7:18" x14ac:dyDescent="0.25">
      <c r="G2153" s="97"/>
      <c r="H2153" s="98"/>
      <c r="I2153" s="98"/>
      <c r="J2153" s="99"/>
      <c r="K2153" s="97"/>
      <c r="L2153" s="97"/>
      <c r="P2153" s="97"/>
      <c r="Q2153" s="97"/>
      <c r="R2153" s="93"/>
    </row>
    <row r="2154" spans="7:18" x14ac:dyDescent="0.25">
      <c r="G2154" s="97"/>
      <c r="H2154" s="98"/>
      <c r="I2154" s="98"/>
      <c r="J2154" s="99"/>
      <c r="K2154" s="97"/>
      <c r="L2154" s="97"/>
      <c r="P2154" s="97"/>
      <c r="Q2154" s="97"/>
      <c r="R2154" s="93"/>
    </row>
    <row r="2155" spans="7:18" x14ac:dyDescent="0.25">
      <c r="G2155" s="97"/>
      <c r="H2155" s="98"/>
      <c r="I2155" s="98"/>
      <c r="J2155" s="99"/>
      <c r="K2155" s="97"/>
      <c r="L2155" s="97"/>
      <c r="P2155" s="97"/>
      <c r="Q2155" s="97"/>
      <c r="R2155" s="93"/>
    </row>
    <row r="2156" spans="7:18" x14ac:dyDescent="0.25">
      <c r="G2156" s="97"/>
      <c r="H2156" s="98"/>
      <c r="I2156" s="98"/>
      <c r="J2156" s="99"/>
      <c r="K2156" s="97"/>
      <c r="L2156" s="97"/>
      <c r="P2156" s="97"/>
      <c r="Q2156" s="97"/>
      <c r="R2156" s="93"/>
    </row>
    <row r="2157" spans="7:18" x14ac:dyDescent="0.25">
      <c r="G2157" s="97"/>
      <c r="H2157" s="98"/>
      <c r="I2157" s="98"/>
      <c r="J2157" s="99"/>
      <c r="K2157" s="97"/>
      <c r="L2157" s="97"/>
      <c r="P2157" s="97"/>
      <c r="Q2157" s="97"/>
      <c r="R2157" s="93"/>
    </row>
    <row r="2158" spans="7:18" x14ac:dyDescent="0.25">
      <c r="G2158" s="97"/>
      <c r="H2158" s="98"/>
      <c r="I2158" s="98"/>
      <c r="J2158" s="99"/>
      <c r="K2158" s="97"/>
      <c r="L2158" s="97"/>
      <c r="P2158" s="97"/>
      <c r="Q2158" s="97"/>
      <c r="R2158" s="93"/>
    </row>
    <row r="2159" spans="7:18" x14ac:dyDescent="0.25">
      <c r="G2159" s="97"/>
      <c r="H2159" s="98"/>
      <c r="I2159" s="98"/>
      <c r="J2159" s="99"/>
      <c r="K2159" s="97"/>
      <c r="L2159" s="97"/>
      <c r="P2159" s="97"/>
      <c r="Q2159" s="97"/>
      <c r="R2159" s="93"/>
    </row>
    <row r="2160" spans="7:18" x14ac:dyDescent="0.25">
      <c r="G2160" s="97"/>
      <c r="H2160" s="98"/>
      <c r="I2160" s="98"/>
      <c r="J2160" s="99"/>
      <c r="K2160" s="97"/>
      <c r="L2160" s="97"/>
      <c r="P2160" s="97"/>
      <c r="Q2160" s="97"/>
      <c r="R2160" s="93"/>
    </row>
    <row r="2161" spans="7:18" x14ac:dyDescent="0.25">
      <c r="G2161" s="97"/>
      <c r="H2161" s="98"/>
      <c r="I2161" s="98"/>
      <c r="J2161" s="99"/>
      <c r="K2161" s="97"/>
      <c r="L2161" s="97"/>
      <c r="P2161" s="97"/>
      <c r="Q2161" s="97"/>
      <c r="R2161" s="93"/>
    </row>
    <row r="2162" spans="7:18" x14ac:dyDescent="0.25">
      <c r="G2162" s="97"/>
      <c r="H2162" s="98"/>
      <c r="I2162" s="98"/>
      <c r="J2162" s="99"/>
      <c r="K2162" s="97"/>
      <c r="L2162" s="97"/>
      <c r="P2162" s="97"/>
      <c r="Q2162" s="97"/>
      <c r="R2162" s="93"/>
    </row>
    <row r="2163" spans="7:18" x14ac:dyDescent="0.25">
      <c r="G2163" s="97"/>
      <c r="H2163" s="98"/>
      <c r="I2163" s="98"/>
      <c r="J2163" s="99"/>
      <c r="K2163" s="97"/>
      <c r="L2163" s="97"/>
      <c r="P2163" s="97"/>
      <c r="Q2163" s="97"/>
      <c r="R2163" s="93"/>
    </row>
    <row r="2164" spans="7:18" x14ac:dyDescent="0.25">
      <c r="G2164" s="97"/>
      <c r="H2164" s="98"/>
      <c r="I2164" s="98"/>
      <c r="J2164" s="99"/>
      <c r="K2164" s="97"/>
      <c r="L2164" s="97"/>
      <c r="P2164" s="97"/>
      <c r="Q2164" s="97"/>
      <c r="R2164" s="93"/>
    </row>
    <row r="2165" spans="7:18" x14ac:dyDescent="0.25">
      <c r="G2165" s="97"/>
      <c r="H2165" s="98"/>
      <c r="I2165" s="98"/>
      <c r="J2165" s="99"/>
      <c r="K2165" s="97"/>
      <c r="L2165" s="97"/>
      <c r="P2165" s="97"/>
      <c r="Q2165" s="97"/>
      <c r="R2165" s="93"/>
    </row>
    <row r="2166" spans="7:18" x14ac:dyDescent="0.25">
      <c r="G2166" s="97"/>
      <c r="H2166" s="98"/>
      <c r="I2166" s="98"/>
      <c r="J2166" s="99"/>
      <c r="K2166" s="97"/>
      <c r="L2166" s="97"/>
      <c r="P2166" s="97"/>
      <c r="Q2166" s="97"/>
      <c r="R2166" s="93"/>
    </row>
    <row r="2167" spans="7:18" x14ac:dyDescent="0.25">
      <c r="G2167" s="97"/>
      <c r="H2167" s="98"/>
      <c r="I2167" s="98"/>
      <c r="J2167" s="99"/>
      <c r="K2167" s="97"/>
      <c r="L2167" s="97"/>
      <c r="P2167" s="97"/>
      <c r="Q2167" s="97"/>
      <c r="R2167" s="93"/>
    </row>
    <row r="2168" spans="7:18" x14ac:dyDescent="0.25">
      <c r="G2168" s="97"/>
      <c r="H2168" s="98"/>
      <c r="I2168" s="98"/>
      <c r="J2168" s="99"/>
      <c r="K2168" s="97"/>
      <c r="L2168" s="97"/>
      <c r="P2168" s="97"/>
      <c r="Q2168" s="97"/>
      <c r="R2168" s="93"/>
    </row>
    <row r="2169" spans="7:18" x14ac:dyDescent="0.25">
      <c r="G2169" s="97"/>
      <c r="H2169" s="98"/>
      <c r="I2169" s="98"/>
      <c r="J2169" s="99"/>
      <c r="K2169" s="97"/>
      <c r="L2169" s="97"/>
      <c r="P2169" s="97"/>
      <c r="Q2169" s="97"/>
      <c r="R2169" s="93"/>
    </row>
    <row r="2170" spans="7:18" x14ac:dyDescent="0.25">
      <c r="G2170" s="97"/>
      <c r="H2170" s="98"/>
      <c r="I2170" s="98"/>
      <c r="J2170" s="99"/>
      <c r="K2170" s="97"/>
      <c r="L2170" s="97"/>
      <c r="P2170" s="97"/>
      <c r="Q2170" s="97"/>
      <c r="R2170" s="93"/>
    </row>
    <row r="2171" spans="7:18" x14ac:dyDescent="0.25">
      <c r="G2171" s="97"/>
      <c r="H2171" s="98"/>
      <c r="I2171" s="98"/>
      <c r="J2171" s="99"/>
      <c r="K2171" s="97"/>
      <c r="L2171" s="97"/>
      <c r="P2171" s="97"/>
      <c r="Q2171" s="97"/>
      <c r="R2171" s="93"/>
    </row>
    <row r="2172" spans="7:18" x14ac:dyDescent="0.25">
      <c r="G2172" s="97"/>
      <c r="H2172" s="98"/>
      <c r="I2172" s="98"/>
      <c r="J2172" s="99"/>
      <c r="K2172" s="97"/>
      <c r="L2172" s="97"/>
      <c r="P2172" s="97"/>
      <c r="Q2172" s="97"/>
      <c r="R2172" s="93"/>
    </row>
    <row r="2173" spans="7:18" x14ac:dyDescent="0.25">
      <c r="G2173" s="97"/>
      <c r="H2173" s="98"/>
      <c r="I2173" s="98"/>
      <c r="J2173" s="99"/>
      <c r="K2173" s="97"/>
      <c r="L2173" s="97"/>
      <c r="P2173" s="97"/>
      <c r="Q2173" s="97"/>
      <c r="R2173" s="93"/>
    </row>
    <row r="2174" spans="7:18" x14ac:dyDescent="0.25">
      <c r="G2174" s="97"/>
      <c r="H2174" s="98"/>
      <c r="I2174" s="98"/>
      <c r="J2174" s="99"/>
      <c r="K2174" s="97"/>
      <c r="L2174" s="97"/>
      <c r="P2174" s="97"/>
      <c r="Q2174" s="97"/>
      <c r="R2174" s="93"/>
    </row>
    <row r="2175" spans="7:18" x14ac:dyDescent="0.25">
      <c r="G2175" s="97"/>
      <c r="H2175" s="98"/>
      <c r="I2175" s="98"/>
      <c r="J2175" s="99"/>
      <c r="K2175" s="97"/>
      <c r="L2175" s="97"/>
      <c r="P2175" s="97"/>
      <c r="Q2175" s="97"/>
      <c r="R2175" s="93"/>
    </row>
    <row r="2176" spans="7:18" x14ac:dyDescent="0.25">
      <c r="G2176" s="97"/>
      <c r="H2176" s="98"/>
      <c r="I2176" s="98"/>
      <c r="J2176" s="99"/>
      <c r="K2176" s="97"/>
      <c r="L2176" s="97"/>
      <c r="P2176" s="97"/>
      <c r="Q2176" s="97"/>
      <c r="R2176" s="93"/>
    </row>
    <row r="2177" spans="7:18" x14ac:dyDescent="0.25">
      <c r="G2177" s="97"/>
      <c r="H2177" s="98"/>
      <c r="I2177" s="98"/>
      <c r="J2177" s="99"/>
      <c r="K2177" s="97"/>
      <c r="L2177" s="97"/>
      <c r="P2177" s="97"/>
      <c r="Q2177" s="97"/>
      <c r="R2177" s="93"/>
    </row>
    <row r="2178" spans="7:18" x14ac:dyDescent="0.25">
      <c r="G2178" s="97"/>
      <c r="H2178" s="98"/>
      <c r="I2178" s="98"/>
      <c r="J2178" s="99"/>
      <c r="K2178" s="97"/>
      <c r="L2178" s="97"/>
      <c r="P2178" s="97"/>
      <c r="Q2178" s="97"/>
      <c r="R2178" s="93"/>
    </row>
    <row r="2179" spans="7:18" x14ac:dyDescent="0.25">
      <c r="G2179" s="97"/>
      <c r="H2179" s="98"/>
      <c r="I2179" s="98"/>
      <c r="J2179" s="99"/>
      <c r="K2179" s="97"/>
      <c r="L2179" s="97"/>
      <c r="P2179" s="97"/>
      <c r="Q2179" s="97"/>
      <c r="R2179" s="93"/>
    </row>
    <row r="2180" spans="7:18" x14ac:dyDescent="0.25">
      <c r="G2180" s="97"/>
      <c r="H2180" s="98"/>
      <c r="I2180" s="98"/>
      <c r="J2180" s="99"/>
      <c r="K2180" s="97"/>
      <c r="L2180" s="97"/>
      <c r="P2180" s="97"/>
      <c r="Q2180" s="97"/>
      <c r="R2180" s="93"/>
    </row>
    <row r="2181" spans="7:18" x14ac:dyDescent="0.25">
      <c r="G2181" s="97"/>
      <c r="H2181" s="98"/>
      <c r="I2181" s="98"/>
      <c r="J2181" s="99"/>
      <c r="K2181" s="97"/>
      <c r="L2181" s="97"/>
      <c r="P2181" s="97"/>
      <c r="Q2181" s="97"/>
      <c r="R2181" s="93"/>
    </row>
    <row r="2182" spans="7:18" x14ac:dyDescent="0.25">
      <c r="G2182" s="97"/>
      <c r="H2182" s="98"/>
      <c r="I2182" s="98"/>
      <c r="J2182" s="99"/>
      <c r="K2182" s="97"/>
      <c r="L2182" s="97"/>
      <c r="P2182" s="97"/>
      <c r="Q2182" s="97"/>
      <c r="R2182" s="93"/>
    </row>
    <row r="2183" spans="7:18" x14ac:dyDescent="0.25">
      <c r="G2183" s="97"/>
      <c r="H2183" s="98"/>
      <c r="I2183" s="98"/>
      <c r="J2183" s="99"/>
      <c r="K2183" s="97"/>
      <c r="L2183" s="97"/>
      <c r="P2183" s="97"/>
      <c r="Q2183" s="97"/>
      <c r="R2183" s="93"/>
    </row>
    <row r="2184" spans="7:18" x14ac:dyDescent="0.25">
      <c r="G2184" s="97"/>
      <c r="H2184" s="98"/>
      <c r="I2184" s="98"/>
      <c r="J2184" s="99"/>
      <c r="K2184" s="97"/>
      <c r="L2184" s="97"/>
      <c r="P2184" s="97"/>
      <c r="Q2184" s="97"/>
      <c r="R2184" s="93"/>
    </row>
    <row r="2185" spans="7:18" x14ac:dyDescent="0.25">
      <c r="G2185" s="97"/>
      <c r="H2185" s="98"/>
      <c r="I2185" s="98"/>
      <c r="J2185" s="99"/>
      <c r="K2185" s="97"/>
      <c r="L2185" s="97"/>
      <c r="P2185" s="97"/>
      <c r="Q2185" s="97"/>
      <c r="R2185" s="93"/>
    </row>
    <row r="2186" spans="7:18" x14ac:dyDescent="0.25">
      <c r="G2186" s="97"/>
      <c r="H2186" s="98"/>
      <c r="I2186" s="98"/>
      <c r="J2186" s="99"/>
      <c r="K2186" s="97"/>
      <c r="L2186" s="97"/>
      <c r="P2186" s="97"/>
      <c r="Q2186" s="97"/>
      <c r="R2186" s="93"/>
    </row>
    <row r="2187" spans="7:18" x14ac:dyDescent="0.25">
      <c r="G2187" s="97"/>
      <c r="H2187" s="98"/>
      <c r="I2187" s="98"/>
      <c r="J2187" s="99"/>
      <c r="K2187" s="97"/>
      <c r="L2187" s="97"/>
      <c r="P2187" s="97"/>
      <c r="Q2187" s="97"/>
      <c r="R2187" s="93"/>
    </row>
    <row r="2188" spans="7:18" x14ac:dyDescent="0.25">
      <c r="G2188" s="97"/>
      <c r="H2188" s="98"/>
      <c r="I2188" s="98"/>
      <c r="J2188" s="99"/>
      <c r="K2188" s="97"/>
      <c r="L2188" s="97"/>
      <c r="P2188" s="97"/>
      <c r="Q2188" s="97"/>
      <c r="R2188" s="93"/>
    </row>
    <row r="2189" spans="7:18" x14ac:dyDescent="0.25">
      <c r="G2189" s="97"/>
      <c r="H2189" s="98"/>
      <c r="I2189" s="98"/>
      <c r="J2189" s="99"/>
      <c r="K2189" s="97"/>
      <c r="L2189" s="97"/>
      <c r="P2189" s="97"/>
      <c r="Q2189" s="97"/>
      <c r="R2189" s="93"/>
    </row>
    <row r="2190" spans="7:18" x14ac:dyDescent="0.25">
      <c r="G2190" s="97"/>
      <c r="H2190" s="98"/>
      <c r="I2190" s="98"/>
      <c r="J2190" s="99"/>
      <c r="K2190" s="97"/>
      <c r="L2190" s="97"/>
      <c r="P2190" s="97"/>
      <c r="Q2190" s="97"/>
      <c r="R2190" s="93"/>
    </row>
    <row r="2191" spans="7:18" x14ac:dyDescent="0.25">
      <c r="G2191" s="97"/>
      <c r="H2191" s="98"/>
      <c r="I2191" s="98"/>
      <c r="J2191" s="99"/>
      <c r="K2191" s="97"/>
      <c r="L2191" s="97"/>
      <c r="P2191" s="97"/>
      <c r="Q2191" s="97"/>
      <c r="R2191" s="93"/>
    </row>
    <row r="2192" spans="7:18" x14ac:dyDescent="0.25">
      <c r="G2192" s="97"/>
      <c r="H2192" s="98"/>
      <c r="I2192" s="98"/>
      <c r="J2192" s="99"/>
      <c r="K2192" s="97"/>
      <c r="L2192" s="97"/>
      <c r="P2192" s="97"/>
      <c r="Q2192" s="97"/>
      <c r="R2192" s="93"/>
    </row>
    <row r="2193" spans="7:18" x14ac:dyDescent="0.25">
      <c r="G2193" s="97"/>
      <c r="H2193" s="98"/>
      <c r="I2193" s="98"/>
      <c r="J2193" s="99"/>
      <c r="K2193" s="97"/>
      <c r="L2193" s="97"/>
      <c r="P2193" s="97"/>
      <c r="Q2193" s="97"/>
      <c r="R2193" s="93"/>
    </row>
    <row r="2194" spans="7:18" x14ac:dyDescent="0.25">
      <c r="G2194" s="97"/>
      <c r="H2194" s="98"/>
      <c r="I2194" s="98"/>
      <c r="J2194" s="99"/>
      <c r="K2194" s="97"/>
      <c r="L2194" s="97"/>
      <c r="P2194" s="97"/>
      <c r="Q2194" s="97"/>
      <c r="R2194" s="93"/>
    </row>
    <row r="2195" spans="7:18" x14ac:dyDescent="0.25">
      <c r="G2195" s="97"/>
      <c r="H2195" s="98"/>
      <c r="I2195" s="98"/>
      <c r="J2195" s="99"/>
      <c r="K2195" s="97"/>
      <c r="L2195" s="97"/>
      <c r="P2195" s="97"/>
      <c r="Q2195" s="97"/>
      <c r="R2195" s="93"/>
    </row>
    <row r="2196" spans="7:18" x14ac:dyDescent="0.25">
      <c r="G2196" s="97"/>
      <c r="H2196" s="98"/>
      <c r="I2196" s="98"/>
      <c r="J2196" s="99"/>
      <c r="K2196" s="97"/>
      <c r="L2196" s="97"/>
      <c r="P2196" s="97"/>
      <c r="Q2196" s="97"/>
      <c r="R2196" s="93"/>
    </row>
    <row r="2197" spans="7:18" x14ac:dyDescent="0.25">
      <c r="G2197" s="97"/>
      <c r="H2197" s="98"/>
      <c r="I2197" s="98"/>
      <c r="J2197" s="99"/>
      <c r="K2197" s="97"/>
      <c r="L2197" s="97"/>
      <c r="P2197" s="97"/>
      <c r="Q2197" s="97"/>
      <c r="R2197" s="93"/>
    </row>
    <row r="2198" spans="7:18" x14ac:dyDescent="0.25">
      <c r="G2198" s="97"/>
      <c r="H2198" s="98"/>
      <c r="I2198" s="98"/>
      <c r="J2198" s="99"/>
      <c r="K2198" s="97"/>
      <c r="L2198" s="97"/>
      <c r="P2198" s="97"/>
      <c r="Q2198" s="97"/>
      <c r="R2198" s="93"/>
    </row>
    <row r="2199" spans="7:18" x14ac:dyDescent="0.25">
      <c r="G2199" s="97"/>
      <c r="H2199" s="98"/>
      <c r="I2199" s="98"/>
      <c r="J2199" s="99"/>
      <c r="K2199" s="97"/>
      <c r="L2199" s="97"/>
      <c r="P2199" s="97"/>
      <c r="Q2199" s="97"/>
      <c r="R2199" s="93"/>
    </row>
    <row r="2200" spans="7:18" x14ac:dyDescent="0.25">
      <c r="G2200" s="97"/>
      <c r="H2200" s="98"/>
      <c r="I2200" s="98"/>
      <c r="J2200" s="99"/>
      <c r="K2200" s="97"/>
      <c r="L2200" s="97"/>
      <c r="P2200" s="97"/>
      <c r="Q2200" s="97"/>
      <c r="R2200" s="93"/>
    </row>
    <row r="2201" spans="7:18" x14ac:dyDescent="0.25">
      <c r="G2201" s="97"/>
      <c r="H2201" s="98"/>
      <c r="I2201" s="98"/>
      <c r="J2201" s="99"/>
      <c r="K2201" s="97"/>
      <c r="L2201" s="97"/>
      <c r="P2201" s="97"/>
      <c r="Q2201" s="97"/>
      <c r="R2201" s="93"/>
    </row>
    <row r="2202" spans="7:18" x14ac:dyDescent="0.25">
      <c r="G2202" s="97"/>
      <c r="H2202" s="98"/>
      <c r="I2202" s="98"/>
      <c r="J2202" s="99"/>
      <c r="K2202" s="97"/>
      <c r="L2202" s="97"/>
      <c r="P2202" s="97"/>
      <c r="Q2202" s="97"/>
      <c r="R2202" s="93"/>
    </row>
    <row r="2203" spans="7:18" x14ac:dyDescent="0.25">
      <c r="G2203" s="97"/>
      <c r="H2203" s="98"/>
      <c r="I2203" s="98"/>
      <c r="J2203" s="99"/>
      <c r="K2203" s="97"/>
      <c r="L2203" s="97"/>
      <c r="P2203" s="97"/>
      <c r="Q2203" s="97"/>
      <c r="R2203" s="93"/>
    </row>
    <row r="2204" spans="7:18" x14ac:dyDescent="0.25">
      <c r="G2204" s="97"/>
      <c r="H2204" s="98"/>
      <c r="I2204" s="98"/>
      <c r="J2204" s="99"/>
      <c r="K2204" s="97"/>
      <c r="L2204" s="97"/>
      <c r="P2204" s="97"/>
      <c r="Q2204" s="97"/>
      <c r="R2204" s="93"/>
    </row>
    <row r="2205" spans="7:18" x14ac:dyDescent="0.25">
      <c r="G2205" s="97"/>
      <c r="H2205" s="98"/>
      <c r="I2205" s="98"/>
      <c r="J2205" s="99"/>
      <c r="K2205" s="97"/>
      <c r="L2205" s="97"/>
      <c r="P2205" s="97"/>
      <c r="Q2205" s="97"/>
      <c r="R2205" s="93"/>
    </row>
    <row r="2206" spans="7:18" x14ac:dyDescent="0.25">
      <c r="G2206" s="97"/>
      <c r="H2206" s="98"/>
      <c r="I2206" s="98"/>
      <c r="J2206" s="99"/>
      <c r="K2206" s="97"/>
      <c r="L2206" s="97"/>
      <c r="P2206" s="97"/>
      <c r="Q2206" s="97"/>
      <c r="R2206" s="93"/>
    </row>
    <row r="2207" spans="7:18" x14ac:dyDescent="0.25">
      <c r="G2207" s="97"/>
      <c r="H2207" s="98"/>
      <c r="I2207" s="98"/>
      <c r="J2207" s="99"/>
      <c r="K2207" s="97"/>
      <c r="L2207" s="97"/>
      <c r="P2207" s="97"/>
      <c r="Q2207" s="97"/>
      <c r="R2207" s="93"/>
    </row>
    <row r="2208" spans="7:18" x14ac:dyDescent="0.25">
      <c r="G2208" s="97"/>
      <c r="H2208" s="98"/>
      <c r="I2208" s="98"/>
      <c r="J2208" s="99"/>
      <c r="K2208" s="97"/>
      <c r="L2208" s="97"/>
      <c r="P2208" s="97"/>
      <c r="Q2208" s="97"/>
      <c r="R2208" s="93"/>
    </row>
    <row r="2209" spans="7:18" x14ac:dyDescent="0.25">
      <c r="G2209" s="97"/>
      <c r="H2209" s="98"/>
      <c r="I2209" s="98"/>
      <c r="J2209" s="99"/>
      <c r="K2209" s="97"/>
      <c r="L2209" s="97"/>
      <c r="P2209" s="97"/>
      <c r="Q2209" s="97"/>
      <c r="R2209" s="93"/>
    </row>
    <row r="2210" spans="7:18" x14ac:dyDescent="0.25">
      <c r="G2210" s="97"/>
      <c r="H2210" s="98"/>
      <c r="I2210" s="98"/>
      <c r="J2210" s="99"/>
      <c r="K2210" s="97"/>
      <c r="L2210" s="97"/>
      <c r="P2210" s="97"/>
      <c r="Q2210" s="97"/>
      <c r="R2210" s="93"/>
    </row>
    <row r="2211" spans="7:18" x14ac:dyDescent="0.25">
      <c r="G2211" s="97"/>
      <c r="H2211" s="98"/>
      <c r="I2211" s="98"/>
      <c r="J2211" s="99"/>
      <c r="K2211" s="97"/>
      <c r="L2211" s="97"/>
      <c r="P2211" s="97"/>
      <c r="Q2211" s="97"/>
      <c r="R2211" s="93"/>
    </row>
    <row r="2212" spans="7:18" x14ac:dyDescent="0.25">
      <c r="G2212" s="97"/>
      <c r="H2212" s="98"/>
      <c r="I2212" s="98"/>
      <c r="J2212" s="99"/>
      <c r="K2212" s="97"/>
      <c r="L2212" s="97"/>
      <c r="P2212" s="97"/>
      <c r="Q2212" s="97"/>
      <c r="R2212" s="93"/>
    </row>
    <row r="2213" spans="7:18" x14ac:dyDescent="0.25">
      <c r="G2213" s="97"/>
      <c r="H2213" s="98"/>
      <c r="I2213" s="98"/>
      <c r="J2213" s="99"/>
      <c r="K2213" s="97"/>
      <c r="L2213" s="97"/>
      <c r="P2213" s="97"/>
      <c r="Q2213" s="97"/>
      <c r="R2213" s="93"/>
    </row>
    <row r="2214" spans="7:18" x14ac:dyDescent="0.25">
      <c r="G2214" s="97"/>
      <c r="H2214" s="98"/>
      <c r="I2214" s="98"/>
      <c r="J2214" s="99"/>
      <c r="K2214" s="97"/>
      <c r="L2214" s="97"/>
      <c r="P2214" s="97"/>
      <c r="Q2214" s="97"/>
      <c r="R2214" s="93"/>
    </row>
    <row r="2215" spans="7:18" x14ac:dyDescent="0.25">
      <c r="G2215" s="97"/>
      <c r="H2215" s="98"/>
      <c r="I2215" s="98"/>
      <c r="J2215" s="99"/>
      <c r="K2215" s="97"/>
      <c r="L2215" s="97"/>
      <c r="P2215" s="97"/>
      <c r="Q2215" s="97"/>
      <c r="R2215" s="93"/>
    </row>
    <row r="2216" spans="7:18" x14ac:dyDescent="0.25">
      <c r="G2216" s="97"/>
      <c r="H2216" s="98"/>
      <c r="I2216" s="98"/>
      <c r="J2216" s="99"/>
      <c r="K2216" s="97"/>
      <c r="L2216" s="97"/>
      <c r="P2216" s="97"/>
      <c r="Q2216" s="97"/>
      <c r="R2216" s="93"/>
    </row>
    <row r="2217" spans="7:18" x14ac:dyDescent="0.25">
      <c r="G2217" s="97"/>
      <c r="H2217" s="98"/>
      <c r="I2217" s="98"/>
      <c r="J2217" s="99"/>
      <c r="K2217" s="97"/>
      <c r="L2217" s="97"/>
      <c r="P2217" s="97"/>
      <c r="Q2217" s="97"/>
      <c r="R2217" s="93"/>
    </row>
    <row r="2218" spans="7:18" x14ac:dyDescent="0.25">
      <c r="G2218" s="97"/>
      <c r="H2218" s="98"/>
      <c r="I2218" s="98"/>
      <c r="J2218" s="99"/>
      <c r="K2218" s="97"/>
      <c r="L2218" s="97"/>
      <c r="P2218" s="97"/>
      <c r="Q2218" s="97"/>
      <c r="R2218" s="93"/>
    </row>
    <row r="2219" spans="7:18" x14ac:dyDescent="0.25">
      <c r="G2219" s="97"/>
      <c r="H2219" s="98"/>
      <c r="I2219" s="98"/>
      <c r="J2219" s="99"/>
      <c r="K2219" s="97"/>
      <c r="L2219" s="97"/>
      <c r="P2219" s="97"/>
      <c r="Q2219" s="97"/>
      <c r="R2219" s="93"/>
    </row>
    <row r="2220" spans="7:18" x14ac:dyDescent="0.25">
      <c r="G2220" s="97"/>
      <c r="H2220" s="98"/>
      <c r="I2220" s="98"/>
      <c r="J2220" s="99"/>
      <c r="K2220" s="97"/>
      <c r="L2220" s="97"/>
      <c r="P2220" s="97"/>
      <c r="Q2220" s="97"/>
      <c r="R2220" s="93"/>
    </row>
    <row r="2221" spans="7:18" x14ac:dyDescent="0.25">
      <c r="G2221" s="97"/>
      <c r="H2221" s="98"/>
      <c r="I2221" s="98"/>
      <c r="J2221" s="99"/>
      <c r="K2221" s="97"/>
      <c r="L2221" s="97"/>
      <c r="P2221" s="97"/>
      <c r="Q2221" s="97"/>
      <c r="R2221" s="93"/>
    </row>
    <row r="2222" spans="7:18" x14ac:dyDescent="0.25">
      <c r="G2222" s="97"/>
      <c r="H2222" s="98"/>
      <c r="I2222" s="98"/>
      <c r="J2222" s="99"/>
      <c r="K2222" s="97"/>
      <c r="L2222" s="97"/>
      <c r="P2222" s="97"/>
      <c r="Q2222" s="97"/>
      <c r="R2222" s="93"/>
    </row>
    <row r="2223" spans="7:18" x14ac:dyDescent="0.25">
      <c r="G2223" s="97"/>
      <c r="H2223" s="98"/>
      <c r="I2223" s="98"/>
      <c r="J2223" s="99"/>
      <c r="K2223" s="97"/>
      <c r="L2223" s="97"/>
      <c r="P2223" s="97"/>
      <c r="Q2223" s="97"/>
      <c r="R2223" s="93"/>
    </row>
    <row r="2224" spans="7:18" x14ac:dyDescent="0.25">
      <c r="G2224" s="97"/>
      <c r="H2224" s="98"/>
      <c r="I2224" s="98"/>
      <c r="J2224" s="99"/>
      <c r="K2224" s="97"/>
      <c r="L2224" s="97"/>
      <c r="P2224" s="97"/>
      <c r="Q2224" s="97"/>
      <c r="R2224" s="93"/>
    </row>
    <row r="2225" spans="7:18" x14ac:dyDescent="0.25">
      <c r="G2225" s="97"/>
      <c r="H2225" s="98"/>
      <c r="I2225" s="98"/>
      <c r="J2225" s="99"/>
      <c r="K2225" s="97"/>
      <c r="L2225" s="97"/>
      <c r="P2225" s="97"/>
      <c r="Q2225" s="97"/>
      <c r="R2225" s="93"/>
    </row>
    <row r="2226" spans="7:18" x14ac:dyDescent="0.25">
      <c r="G2226" s="97"/>
      <c r="H2226" s="98"/>
      <c r="I2226" s="98"/>
      <c r="J2226" s="99"/>
      <c r="K2226" s="97"/>
      <c r="L2226" s="97"/>
      <c r="P2226" s="97"/>
      <c r="Q2226" s="97"/>
      <c r="R2226" s="93"/>
    </row>
    <row r="2227" spans="7:18" x14ac:dyDescent="0.25">
      <c r="G2227" s="97"/>
      <c r="H2227" s="98"/>
      <c r="I2227" s="98"/>
      <c r="J2227" s="99"/>
      <c r="K2227" s="97"/>
      <c r="L2227" s="97"/>
      <c r="P2227" s="97"/>
      <c r="Q2227" s="97"/>
      <c r="R2227" s="93"/>
    </row>
    <row r="2228" spans="7:18" x14ac:dyDescent="0.25">
      <c r="G2228" s="97"/>
      <c r="H2228" s="98"/>
      <c r="I2228" s="98"/>
      <c r="J2228" s="99"/>
      <c r="K2228" s="97"/>
      <c r="L2228" s="97"/>
      <c r="P2228" s="97"/>
      <c r="Q2228" s="97"/>
      <c r="R2228" s="93"/>
    </row>
    <row r="2229" spans="7:18" x14ac:dyDescent="0.25">
      <c r="G2229" s="97"/>
      <c r="H2229" s="98"/>
      <c r="I2229" s="98"/>
      <c r="J2229" s="99"/>
      <c r="K2229" s="97"/>
      <c r="L2229" s="97"/>
      <c r="P2229" s="97"/>
      <c r="Q2229" s="97"/>
      <c r="R2229" s="93"/>
    </row>
    <row r="2230" spans="7:18" x14ac:dyDescent="0.25">
      <c r="G2230" s="97"/>
      <c r="H2230" s="98"/>
      <c r="I2230" s="98"/>
      <c r="J2230" s="99"/>
      <c r="K2230" s="97"/>
      <c r="L2230" s="97"/>
      <c r="P2230" s="97"/>
      <c r="Q2230" s="97"/>
      <c r="R2230" s="93"/>
    </row>
    <row r="2231" spans="7:18" x14ac:dyDescent="0.25">
      <c r="G2231" s="97"/>
      <c r="H2231" s="98"/>
      <c r="I2231" s="98"/>
      <c r="J2231" s="99"/>
      <c r="K2231" s="97"/>
      <c r="L2231" s="97"/>
      <c r="P2231" s="97"/>
      <c r="Q2231" s="97"/>
      <c r="R2231" s="93"/>
    </row>
    <row r="2232" spans="7:18" x14ac:dyDescent="0.25">
      <c r="G2232" s="97"/>
      <c r="H2232" s="98"/>
      <c r="I2232" s="98"/>
      <c r="J2232" s="99"/>
      <c r="K2232" s="97"/>
      <c r="L2232" s="97"/>
      <c r="P2232" s="97"/>
      <c r="Q2232" s="97"/>
      <c r="R2232" s="93"/>
    </row>
    <row r="2233" spans="7:18" x14ac:dyDescent="0.25">
      <c r="G2233" s="97"/>
      <c r="H2233" s="98"/>
      <c r="I2233" s="98"/>
      <c r="J2233" s="99"/>
      <c r="K2233" s="97"/>
      <c r="L2233" s="97"/>
      <c r="P2233" s="97"/>
      <c r="Q2233" s="97"/>
      <c r="R2233" s="93"/>
    </row>
    <row r="2234" spans="7:18" x14ac:dyDescent="0.25">
      <c r="G2234" s="97"/>
      <c r="H2234" s="98"/>
      <c r="I2234" s="98"/>
      <c r="J2234" s="99"/>
      <c r="K2234" s="97"/>
      <c r="L2234" s="97"/>
      <c r="P2234" s="97"/>
      <c r="Q2234" s="97"/>
      <c r="R2234" s="93"/>
    </row>
    <row r="2235" spans="7:18" x14ac:dyDescent="0.25">
      <c r="G2235" s="97"/>
      <c r="H2235" s="98"/>
      <c r="I2235" s="98"/>
      <c r="J2235" s="99"/>
      <c r="K2235" s="97"/>
      <c r="L2235" s="97"/>
      <c r="P2235" s="97"/>
      <c r="Q2235" s="97"/>
      <c r="R2235" s="93"/>
    </row>
    <row r="2236" spans="7:18" x14ac:dyDescent="0.25">
      <c r="G2236" s="97"/>
      <c r="H2236" s="98"/>
      <c r="I2236" s="98"/>
      <c r="J2236" s="99"/>
      <c r="K2236" s="97"/>
      <c r="L2236" s="97"/>
      <c r="P2236" s="97"/>
      <c r="Q2236" s="97"/>
      <c r="R2236" s="93"/>
    </row>
    <row r="2237" spans="7:18" x14ac:dyDescent="0.25">
      <c r="G2237" s="97"/>
      <c r="H2237" s="98"/>
      <c r="I2237" s="98"/>
      <c r="J2237" s="99"/>
      <c r="K2237" s="97"/>
      <c r="L2237" s="97"/>
      <c r="P2237" s="97"/>
      <c r="Q2237" s="97"/>
      <c r="R2237" s="93"/>
    </row>
    <row r="2238" spans="7:18" x14ac:dyDescent="0.25">
      <c r="G2238" s="97"/>
      <c r="H2238" s="98"/>
      <c r="I2238" s="98"/>
      <c r="J2238" s="99"/>
      <c r="K2238" s="97"/>
      <c r="L2238" s="97"/>
      <c r="P2238" s="97"/>
      <c r="Q2238" s="97"/>
      <c r="R2238" s="93"/>
    </row>
    <row r="2239" spans="7:18" x14ac:dyDescent="0.25">
      <c r="G2239" s="97"/>
      <c r="H2239" s="98"/>
      <c r="I2239" s="98"/>
      <c r="J2239" s="99"/>
      <c r="K2239" s="97"/>
      <c r="L2239" s="97"/>
      <c r="P2239" s="97"/>
      <c r="Q2239" s="97"/>
      <c r="R2239" s="93"/>
    </row>
    <row r="2240" spans="7:18" x14ac:dyDescent="0.25">
      <c r="G2240" s="97"/>
      <c r="H2240" s="98"/>
      <c r="I2240" s="98"/>
      <c r="J2240" s="99"/>
      <c r="K2240" s="97"/>
      <c r="L2240" s="97"/>
      <c r="P2240" s="97"/>
      <c r="Q2240" s="97"/>
      <c r="R2240" s="93"/>
    </row>
    <row r="2241" spans="7:18" x14ac:dyDescent="0.25">
      <c r="G2241" s="97"/>
      <c r="H2241" s="98"/>
      <c r="I2241" s="98"/>
      <c r="J2241" s="99"/>
      <c r="K2241" s="97"/>
      <c r="L2241" s="97"/>
      <c r="P2241" s="97"/>
      <c r="Q2241" s="97"/>
      <c r="R2241" s="93"/>
    </row>
    <row r="2242" spans="7:18" x14ac:dyDescent="0.25">
      <c r="G2242" s="97"/>
      <c r="H2242" s="98"/>
      <c r="I2242" s="98"/>
      <c r="J2242" s="99"/>
      <c r="K2242" s="97"/>
      <c r="L2242" s="97"/>
      <c r="P2242" s="97"/>
      <c r="Q2242" s="97"/>
      <c r="R2242" s="93"/>
    </row>
    <row r="2243" spans="7:18" x14ac:dyDescent="0.25">
      <c r="G2243" s="97"/>
      <c r="H2243" s="98"/>
      <c r="I2243" s="98"/>
      <c r="J2243" s="99"/>
      <c r="K2243" s="97"/>
      <c r="L2243" s="97"/>
      <c r="P2243" s="97"/>
      <c r="Q2243" s="97"/>
      <c r="R2243" s="93"/>
    </row>
    <row r="2244" spans="7:18" x14ac:dyDescent="0.25">
      <c r="G2244" s="97"/>
      <c r="H2244" s="98"/>
      <c r="I2244" s="98"/>
      <c r="J2244" s="99"/>
      <c r="K2244" s="97"/>
      <c r="L2244" s="97"/>
      <c r="P2244" s="97"/>
      <c r="Q2244" s="97"/>
      <c r="R2244" s="93"/>
    </row>
    <row r="2245" spans="7:18" x14ac:dyDescent="0.25">
      <c r="G2245" s="97"/>
      <c r="H2245" s="98"/>
      <c r="I2245" s="98"/>
      <c r="J2245" s="99"/>
      <c r="K2245" s="97"/>
      <c r="L2245" s="97"/>
      <c r="P2245" s="97"/>
      <c r="Q2245" s="97"/>
      <c r="R2245" s="93"/>
    </row>
    <row r="2246" spans="7:18" x14ac:dyDescent="0.25">
      <c r="G2246" s="97"/>
      <c r="H2246" s="98"/>
      <c r="I2246" s="98"/>
      <c r="J2246" s="99"/>
      <c r="K2246" s="97"/>
      <c r="L2246" s="97"/>
      <c r="P2246" s="97"/>
      <c r="Q2246" s="97"/>
      <c r="R2246" s="93"/>
    </row>
    <row r="2247" spans="7:18" x14ac:dyDescent="0.25">
      <c r="G2247" s="97"/>
      <c r="H2247" s="98"/>
      <c r="I2247" s="98"/>
      <c r="J2247" s="99"/>
      <c r="K2247" s="97"/>
      <c r="L2247" s="97"/>
      <c r="P2247" s="97"/>
      <c r="Q2247" s="97"/>
      <c r="R2247" s="93"/>
    </row>
    <row r="2248" spans="7:18" x14ac:dyDescent="0.25">
      <c r="G2248" s="97"/>
      <c r="H2248" s="98"/>
      <c r="I2248" s="98"/>
      <c r="J2248" s="99"/>
      <c r="K2248" s="97"/>
      <c r="L2248" s="97"/>
      <c r="P2248" s="97"/>
      <c r="Q2248" s="97"/>
      <c r="R2248" s="93"/>
    </row>
    <row r="2249" spans="7:18" x14ac:dyDescent="0.25">
      <c r="G2249" s="97"/>
      <c r="H2249" s="98"/>
      <c r="I2249" s="98"/>
      <c r="J2249" s="99"/>
      <c r="K2249" s="97"/>
      <c r="L2249" s="97"/>
      <c r="P2249" s="97"/>
      <c r="Q2249" s="97"/>
      <c r="R2249" s="93"/>
    </row>
    <row r="2250" spans="7:18" x14ac:dyDescent="0.25">
      <c r="G2250" s="97"/>
      <c r="H2250" s="98"/>
      <c r="I2250" s="98"/>
      <c r="J2250" s="99"/>
      <c r="K2250" s="97"/>
      <c r="L2250" s="97"/>
      <c r="P2250" s="97"/>
      <c r="Q2250" s="97"/>
      <c r="R2250" s="93"/>
    </row>
    <row r="2251" spans="7:18" x14ac:dyDescent="0.25">
      <c r="G2251" s="97"/>
      <c r="H2251" s="98"/>
      <c r="I2251" s="98"/>
      <c r="J2251" s="99"/>
      <c r="K2251" s="97"/>
      <c r="L2251" s="97"/>
      <c r="P2251" s="97"/>
      <c r="Q2251" s="97"/>
      <c r="R2251" s="93"/>
    </row>
    <row r="2252" spans="7:18" x14ac:dyDescent="0.25">
      <c r="G2252" s="97"/>
      <c r="H2252" s="98"/>
      <c r="I2252" s="98"/>
      <c r="J2252" s="99"/>
      <c r="K2252" s="97"/>
      <c r="L2252" s="97"/>
      <c r="P2252" s="97"/>
      <c r="Q2252" s="97"/>
      <c r="R2252" s="93"/>
    </row>
    <row r="2253" spans="7:18" x14ac:dyDescent="0.25">
      <c r="G2253" s="97"/>
      <c r="H2253" s="98"/>
      <c r="I2253" s="98"/>
      <c r="J2253" s="99"/>
      <c r="K2253" s="97"/>
      <c r="L2253" s="97"/>
      <c r="P2253" s="97"/>
      <c r="Q2253" s="97"/>
      <c r="R2253" s="93"/>
    </row>
    <row r="2254" spans="7:18" x14ac:dyDescent="0.25">
      <c r="G2254" s="97"/>
      <c r="H2254" s="98"/>
      <c r="I2254" s="98"/>
      <c r="J2254" s="99"/>
      <c r="K2254" s="97"/>
      <c r="L2254" s="97"/>
      <c r="P2254" s="97"/>
      <c r="Q2254" s="97"/>
      <c r="R2254" s="93"/>
    </row>
    <row r="2255" spans="7:18" x14ac:dyDescent="0.25">
      <c r="G2255" s="97"/>
      <c r="H2255" s="98"/>
      <c r="I2255" s="98"/>
      <c r="J2255" s="99"/>
      <c r="K2255" s="97"/>
      <c r="L2255" s="97"/>
      <c r="P2255" s="97"/>
      <c r="Q2255" s="97"/>
      <c r="R2255" s="93"/>
    </row>
    <row r="2256" spans="7:18" x14ac:dyDescent="0.25">
      <c r="G2256" s="97"/>
      <c r="H2256" s="98"/>
      <c r="I2256" s="98"/>
      <c r="J2256" s="99"/>
      <c r="K2256" s="97"/>
      <c r="L2256" s="97"/>
      <c r="P2256" s="97"/>
      <c r="Q2256" s="97"/>
      <c r="R2256" s="93"/>
    </row>
    <row r="2257" spans="7:18" x14ac:dyDescent="0.25">
      <c r="G2257" s="97"/>
      <c r="H2257" s="98"/>
      <c r="I2257" s="98"/>
      <c r="J2257" s="99"/>
      <c r="K2257" s="97"/>
      <c r="L2257" s="97"/>
      <c r="P2257" s="97"/>
      <c r="Q2257" s="97"/>
      <c r="R2257" s="93"/>
    </row>
    <row r="2258" spans="7:18" x14ac:dyDescent="0.25">
      <c r="G2258" s="97"/>
      <c r="H2258" s="98"/>
      <c r="I2258" s="98"/>
      <c r="J2258" s="99"/>
      <c r="K2258" s="97"/>
      <c r="L2258" s="97"/>
      <c r="P2258" s="97"/>
      <c r="Q2258" s="97"/>
      <c r="R2258" s="93"/>
    </row>
    <row r="2259" spans="7:18" x14ac:dyDescent="0.25">
      <c r="G2259" s="97"/>
      <c r="H2259" s="98"/>
      <c r="I2259" s="98"/>
      <c r="J2259" s="99"/>
      <c r="K2259" s="97"/>
      <c r="L2259" s="97"/>
      <c r="P2259" s="97"/>
      <c r="Q2259" s="97"/>
      <c r="R2259" s="93"/>
    </row>
    <row r="2260" spans="7:18" x14ac:dyDescent="0.25">
      <c r="G2260" s="97"/>
      <c r="H2260" s="98"/>
      <c r="I2260" s="98"/>
      <c r="J2260" s="99"/>
      <c r="K2260" s="97"/>
      <c r="L2260" s="97"/>
      <c r="P2260" s="97"/>
      <c r="Q2260" s="97"/>
      <c r="R2260" s="93"/>
    </row>
    <row r="2261" spans="7:18" x14ac:dyDescent="0.25">
      <c r="G2261" s="97"/>
      <c r="H2261" s="98"/>
      <c r="I2261" s="98"/>
      <c r="J2261" s="99"/>
      <c r="K2261" s="97"/>
      <c r="L2261" s="97"/>
      <c r="P2261" s="97"/>
      <c r="Q2261" s="97"/>
      <c r="R2261" s="93"/>
    </row>
    <row r="2262" spans="7:18" x14ac:dyDescent="0.25">
      <c r="G2262" s="97"/>
      <c r="H2262" s="98"/>
      <c r="I2262" s="98"/>
      <c r="J2262" s="99"/>
      <c r="K2262" s="97"/>
      <c r="L2262" s="97"/>
      <c r="P2262" s="97"/>
      <c r="Q2262" s="97"/>
      <c r="R2262" s="93"/>
    </row>
    <row r="2263" spans="7:18" x14ac:dyDescent="0.25">
      <c r="G2263" s="97"/>
      <c r="H2263" s="98"/>
      <c r="I2263" s="98"/>
      <c r="J2263" s="99"/>
      <c r="K2263" s="97"/>
      <c r="L2263" s="97"/>
      <c r="P2263" s="97"/>
      <c r="Q2263" s="97"/>
      <c r="R2263" s="93"/>
    </row>
    <row r="2264" spans="7:18" x14ac:dyDescent="0.25">
      <c r="G2264" s="97"/>
      <c r="H2264" s="98"/>
      <c r="I2264" s="98"/>
      <c r="J2264" s="99"/>
      <c r="K2264" s="97"/>
      <c r="L2264" s="97"/>
      <c r="P2264" s="97"/>
      <c r="Q2264" s="97"/>
      <c r="R2264" s="93"/>
    </row>
    <row r="2265" spans="7:18" x14ac:dyDescent="0.25">
      <c r="G2265" s="97"/>
      <c r="H2265" s="98"/>
      <c r="I2265" s="98"/>
      <c r="J2265" s="99"/>
      <c r="K2265" s="97"/>
      <c r="L2265" s="97"/>
      <c r="P2265" s="97"/>
      <c r="Q2265" s="97"/>
      <c r="R2265" s="93"/>
    </row>
    <row r="2266" spans="7:18" x14ac:dyDescent="0.25">
      <c r="G2266" s="97"/>
      <c r="H2266" s="98"/>
      <c r="I2266" s="98"/>
      <c r="J2266" s="99"/>
      <c r="K2266" s="97"/>
      <c r="L2266" s="97"/>
      <c r="P2266" s="97"/>
      <c r="Q2266" s="97"/>
      <c r="R2266" s="93"/>
    </row>
    <row r="2267" spans="7:18" x14ac:dyDescent="0.25">
      <c r="G2267" s="97"/>
      <c r="H2267" s="98"/>
      <c r="I2267" s="98"/>
      <c r="J2267" s="99"/>
      <c r="K2267" s="97"/>
      <c r="L2267" s="97"/>
      <c r="P2267" s="97"/>
      <c r="Q2267" s="97"/>
      <c r="R2267" s="93"/>
    </row>
    <row r="2268" spans="7:18" x14ac:dyDescent="0.25">
      <c r="G2268" s="97"/>
      <c r="H2268" s="98"/>
      <c r="I2268" s="98"/>
      <c r="J2268" s="99"/>
      <c r="K2268" s="97"/>
      <c r="L2268" s="97"/>
      <c r="P2268" s="97"/>
      <c r="Q2268" s="97"/>
      <c r="R2268" s="93"/>
    </row>
    <row r="2269" spans="7:18" x14ac:dyDescent="0.25">
      <c r="G2269" s="97"/>
      <c r="H2269" s="98"/>
      <c r="I2269" s="98"/>
      <c r="J2269" s="99"/>
      <c r="K2269" s="97"/>
      <c r="L2269" s="97"/>
      <c r="P2269" s="97"/>
      <c r="Q2269" s="97"/>
      <c r="R2269" s="93"/>
    </row>
    <row r="2270" spans="7:18" x14ac:dyDescent="0.25">
      <c r="G2270" s="97"/>
      <c r="H2270" s="98"/>
      <c r="I2270" s="98"/>
      <c r="J2270" s="99"/>
      <c r="K2270" s="97"/>
      <c r="L2270" s="97"/>
      <c r="P2270" s="97"/>
      <c r="Q2270" s="97"/>
      <c r="R2270" s="93"/>
    </row>
    <row r="2271" spans="7:18" x14ac:dyDescent="0.25">
      <c r="G2271" s="97"/>
      <c r="H2271" s="98"/>
      <c r="I2271" s="98"/>
      <c r="J2271" s="99"/>
      <c r="K2271" s="97"/>
      <c r="L2271" s="97"/>
      <c r="P2271" s="97"/>
      <c r="Q2271" s="97"/>
      <c r="R2271" s="93"/>
    </row>
    <row r="2272" spans="7:18" x14ac:dyDescent="0.25">
      <c r="G2272" s="97"/>
      <c r="H2272" s="98"/>
      <c r="I2272" s="98"/>
      <c r="J2272" s="99"/>
      <c r="K2272" s="97"/>
      <c r="L2272" s="97"/>
      <c r="P2272" s="97"/>
      <c r="Q2272" s="97"/>
      <c r="R2272" s="93"/>
    </row>
    <row r="2273" spans="7:18" x14ac:dyDescent="0.25">
      <c r="G2273" s="97"/>
      <c r="H2273" s="98"/>
      <c r="I2273" s="98"/>
      <c r="J2273" s="99"/>
      <c r="K2273" s="97"/>
      <c r="L2273" s="97"/>
      <c r="P2273" s="97"/>
      <c r="Q2273" s="97"/>
      <c r="R2273" s="93"/>
    </row>
    <row r="2274" spans="7:18" x14ac:dyDescent="0.25">
      <c r="G2274" s="97"/>
      <c r="H2274" s="98"/>
      <c r="I2274" s="98"/>
      <c r="J2274" s="99"/>
      <c r="K2274" s="97"/>
      <c r="L2274" s="97"/>
      <c r="P2274" s="97"/>
      <c r="Q2274" s="97"/>
      <c r="R2274" s="93"/>
    </row>
    <row r="2275" spans="7:18" x14ac:dyDescent="0.25">
      <c r="G2275" s="97"/>
      <c r="H2275" s="98"/>
      <c r="I2275" s="98"/>
      <c r="J2275" s="99"/>
      <c r="K2275" s="97"/>
      <c r="L2275" s="97"/>
      <c r="P2275" s="97"/>
      <c r="Q2275" s="97"/>
      <c r="R2275" s="93"/>
    </row>
    <row r="2276" spans="7:18" x14ac:dyDescent="0.25">
      <c r="G2276" s="97"/>
      <c r="H2276" s="98"/>
      <c r="I2276" s="98"/>
      <c r="J2276" s="99"/>
      <c r="K2276" s="97"/>
      <c r="L2276" s="97"/>
      <c r="P2276" s="97"/>
      <c r="Q2276" s="97"/>
      <c r="R2276" s="93"/>
    </row>
    <row r="2277" spans="7:18" x14ac:dyDescent="0.25">
      <c r="G2277" s="97"/>
      <c r="H2277" s="98"/>
      <c r="I2277" s="98"/>
      <c r="J2277" s="99"/>
      <c r="K2277" s="97"/>
      <c r="L2277" s="97"/>
      <c r="P2277" s="97"/>
      <c r="Q2277" s="97"/>
      <c r="R2277" s="93"/>
    </row>
    <row r="2278" spans="7:18" x14ac:dyDescent="0.25">
      <c r="G2278" s="97"/>
      <c r="H2278" s="98"/>
      <c r="I2278" s="98"/>
      <c r="J2278" s="99"/>
      <c r="K2278" s="97"/>
      <c r="L2278" s="97"/>
      <c r="P2278" s="97"/>
      <c r="Q2278" s="97"/>
      <c r="R2278" s="93"/>
    </row>
    <row r="2279" spans="7:18" x14ac:dyDescent="0.25">
      <c r="G2279" s="97"/>
      <c r="H2279" s="98"/>
      <c r="I2279" s="98"/>
      <c r="J2279" s="99"/>
      <c r="K2279" s="97"/>
      <c r="L2279" s="97"/>
      <c r="P2279" s="97"/>
      <c r="Q2279" s="97"/>
      <c r="R2279" s="93"/>
    </row>
    <row r="2280" spans="7:18" x14ac:dyDescent="0.25">
      <c r="G2280" s="97"/>
      <c r="H2280" s="98"/>
      <c r="I2280" s="98"/>
      <c r="J2280" s="99"/>
      <c r="K2280" s="97"/>
      <c r="L2280" s="97"/>
      <c r="P2280" s="97"/>
      <c r="Q2280" s="97"/>
      <c r="R2280" s="93"/>
    </row>
    <row r="2281" spans="7:18" x14ac:dyDescent="0.25">
      <c r="G2281" s="97"/>
      <c r="H2281" s="98"/>
      <c r="I2281" s="98"/>
      <c r="J2281" s="99"/>
      <c r="K2281" s="97"/>
      <c r="L2281" s="97"/>
      <c r="P2281" s="97"/>
      <c r="Q2281" s="97"/>
      <c r="R2281" s="93"/>
    </row>
    <row r="2282" spans="7:18" x14ac:dyDescent="0.25">
      <c r="G2282" s="97"/>
      <c r="H2282" s="98"/>
      <c r="I2282" s="98"/>
      <c r="J2282" s="99"/>
      <c r="K2282" s="97"/>
      <c r="L2282" s="97"/>
      <c r="P2282" s="97"/>
      <c r="Q2282" s="97"/>
      <c r="R2282" s="93"/>
    </row>
    <row r="2283" spans="7:18" x14ac:dyDescent="0.25">
      <c r="G2283" s="97"/>
      <c r="H2283" s="98"/>
      <c r="I2283" s="98"/>
      <c r="J2283" s="99"/>
      <c r="K2283" s="97"/>
      <c r="L2283" s="97"/>
      <c r="P2283" s="97"/>
      <c r="Q2283" s="97"/>
      <c r="R2283" s="93"/>
    </row>
    <row r="2284" spans="7:18" x14ac:dyDescent="0.25">
      <c r="G2284" s="97"/>
      <c r="H2284" s="98"/>
      <c r="I2284" s="98"/>
      <c r="J2284" s="99"/>
      <c r="K2284" s="97"/>
      <c r="L2284" s="97"/>
      <c r="P2284" s="97"/>
      <c r="Q2284" s="97"/>
      <c r="R2284" s="93"/>
    </row>
    <row r="2285" spans="7:18" x14ac:dyDescent="0.25">
      <c r="G2285" s="97"/>
      <c r="H2285" s="98"/>
      <c r="I2285" s="98"/>
      <c r="J2285" s="99"/>
      <c r="K2285" s="97"/>
      <c r="L2285" s="97"/>
      <c r="P2285" s="97"/>
      <c r="Q2285" s="97"/>
      <c r="R2285" s="93"/>
    </row>
    <row r="2286" spans="7:18" x14ac:dyDescent="0.25">
      <c r="G2286" s="97"/>
      <c r="H2286" s="98"/>
      <c r="I2286" s="98"/>
      <c r="J2286" s="99"/>
      <c r="K2286" s="97"/>
      <c r="L2286" s="97"/>
      <c r="P2286" s="97"/>
      <c r="Q2286" s="97"/>
      <c r="R2286" s="93"/>
    </row>
    <row r="2287" spans="7:18" x14ac:dyDescent="0.25">
      <c r="G2287" s="97"/>
      <c r="H2287" s="98"/>
      <c r="I2287" s="98"/>
      <c r="J2287" s="99"/>
      <c r="K2287" s="97"/>
      <c r="L2287" s="97"/>
      <c r="P2287" s="97"/>
      <c r="Q2287" s="97"/>
      <c r="R2287" s="93"/>
    </row>
    <row r="2288" spans="7:18" x14ac:dyDescent="0.25">
      <c r="G2288" s="97"/>
      <c r="H2288" s="98"/>
      <c r="I2288" s="98"/>
      <c r="J2288" s="99"/>
      <c r="K2288" s="97"/>
      <c r="L2288" s="97"/>
      <c r="P2288" s="97"/>
      <c r="Q2288" s="97"/>
      <c r="R2288" s="93"/>
    </row>
    <row r="2289" spans="7:18" x14ac:dyDescent="0.25">
      <c r="G2289" s="97"/>
      <c r="H2289" s="98"/>
      <c r="I2289" s="98"/>
      <c r="J2289" s="99"/>
      <c r="K2289" s="97"/>
      <c r="L2289" s="97"/>
      <c r="P2289" s="97"/>
      <c r="Q2289" s="97"/>
      <c r="R2289" s="93"/>
    </row>
    <row r="2290" spans="7:18" x14ac:dyDescent="0.25">
      <c r="G2290" s="97"/>
      <c r="H2290" s="98"/>
      <c r="I2290" s="98"/>
      <c r="J2290" s="99"/>
      <c r="K2290" s="97"/>
      <c r="L2290" s="97"/>
      <c r="P2290" s="97"/>
      <c r="Q2290" s="97"/>
      <c r="R2290" s="93"/>
    </row>
    <row r="2291" spans="7:18" x14ac:dyDescent="0.25">
      <c r="G2291" s="97"/>
      <c r="H2291" s="98"/>
      <c r="I2291" s="98"/>
      <c r="J2291" s="99"/>
      <c r="K2291" s="97"/>
      <c r="L2291" s="97"/>
      <c r="P2291" s="97"/>
      <c r="Q2291" s="97"/>
      <c r="R2291" s="93"/>
    </row>
    <row r="2292" spans="7:18" x14ac:dyDescent="0.25">
      <c r="G2292" s="97"/>
      <c r="H2292" s="98"/>
      <c r="I2292" s="98"/>
      <c r="J2292" s="99"/>
      <c r="K2292" s="97"/>
      <c r="L2292" s="97"/>
      <c r="P2292" s="97"/>
      <c r="Q2292" s="97"/>
      <c r="R2292" s="93"/>
    </row>
    <row r="2293" spans="7:18" x14ac:dyDescent="0.25">
      <c r="G2293" s="97"/>
      <c r="H2293" s="98"/>
      <c r="I2293" s="98"/>
      <c r="J2293" s="99"/>
      <c r="K2293" s="97"/>
      <c r="L2293" s="97"/>
      <c r="P2293" s="97"/>
      <c r="Q2293" s="97"/>
      <c r="R2293" s="93"/>
    </row>
    <row r="2294" spans="7:18" x14ac:dyDescent="0.25">
      <c r="G2294" s="97"/>
      <c r="H2294" s="98"/>
      <c r="I2294" s="98"/>
      <c r="J2294" s="99"/>
      <c r="K2294" s="97"/>
      <c r="L2294" s="97"/>
      <c r="P2294" s="97"/>
      <c r="Q2294" s="97"/>
      <c r="R2294" s="93"/>
    </row>
    <row r="2295" spans="7:18" x14ac:dyDescent="0.25">
      <c r="G2295" s="97"/>
      <c r="H2295" s="98"/>
      <c r="I2295" s="98"/>
      <c r="J2295" s="99"/>
      <c r="K2295" s="97"/>
      <c r="L2295" s="97"/>
      <c r="P2295" s="97"/>
      <c r="Q2295" s="97"/>
      <c r="R2295" s="93"/>
    </row>
    <row r="2296" spans="7:18" x14ac:dyDescent="0.25">
      <c r="G2296" s="97"/>
      <c r="H2296" s="98"/>
      <c r="I2296" s="98"/>
      <c r="J2296" s="99"/>
      <c r="K2296" s="97"/>
      <c r="L2296" s="97"/>
      <c r="P2296" s="97"/>
      <c r="Q2296" s="97"/>
      <c r="R2296" s="93"/>
    </row>
    <row r="2297" spans="7:18" x14ac:dyDescent="0.25">
      <c r="G2297" s="97"/>
      <c r="H2297" s="98"/>
      <c r="I2297" s="98"/>
      <c r="J2297" s="99"/>
      <c r="K2297" s="97"/>
      <c r="L2297" s="97"/>
      <c r="P2297" s="97"/>
      <c r="Q2297" s="97"/>
      <c r="R2297" s="93"/>
    </row>
    <row r="2298" spans="7:18" x14ac:dyDescent="0.25">
      <c r="G2298" s="97"/>
      <c r="H2298" s="98"/>
      <c r="I2298" s="98"/>
      <c r="J2298" s="99"/>
      <c r="K2298" s="97"/>
      <c r="L2298" s="97"/>
      <c r="P2298" s="97"/>
      <c r="Q2298" s="97"/>
      <c r="R2298" s="93"/>
    </row>
    <row r="2299" spans="7:18" x14ac:dyDescent="0.25">
      <c r="G2299" s="97"/>
      <c r="H2299" s="98"/>
      <c r="I2299" s="98"/>
      <c r="J2299" s="99"/>
      <c r="K2299" s="97"/>
      <c r="L2299" s="97"/>
      <c r="P2299" s="97"/>
      <c r="Q2299" s="97"/>
      <c r="R2299" s="93"/>
    </row>
    <row r="2300" spans="7:18" x14ac:dyDescent="0.25">
      <c r="G2300" s="97"/>
      <c r="H2300" s="98"/>
      <c r="I2300" s="98"/>
      <c r="J2300" s="99"/>
      <c r="K2300" s="97"/>
      <c r="L2300" s="97"/>
      <c r="P2300" s="97"/>
      <c r="Q2300" s="97"/>
      <c r="R2300" s="93"/>
    </row>
    <row r="2301" spans="7:18" x14ac:dyDescent="0.25">
      <c r="G2301" s="97"/>
      <c r="H2301" s="98"/>
      <c r="I2301" s="98"/>
      <c r="J2301" s="99"/>
      <c r="K2301" s="97"/>
      <c r="L2301" s="97"/>
      <c r="P2301" s="97"/>
      <c r="Q2301" s="97"/>
      <c r="R2301" s="93"/>
    </row>
    <row r="2302" spans="7:18" x14ac:dyDescent="0.25">
      <c r="G2302" s="97"/>
      <c r="H2302" s="98"/>
      <c r="I2302" s="98"/>
      <c r="J2302" s="99"/>
      <c r="K2302" s="97"/>
      <c r="L2302" s="97"/>
      <c r="P2302" s="97"/>
      <c r="Q2302" s="97"/>
      <c r="R2302" s="93"/>
    </row>
    <row r="2303" spans="7:18" x14ac:dyDescent="0.25">
      <c r="G2303" s="97"/>
      <c r="H2303" s="98"/>
      <c r="I2303" s="98"/>
      <c r="J2303" s="99"/>
      <c r="K2303" s="97"/>
      <c r="L2303" s="97"/>
      <c r="P2303" s="97"/>
      <c r="Q2303" s="97"/>
      <c r="R2303" s="93"/>
    </row>
    <row r="2304" spans="7:18" x14ac:dyDescent="0.25">
      <c r="G2304" s="97"/>
      <c r="H2304" s="98"/>
      <c r="I2304" s="98"/>
      <c r="J2304" s="99"/>
      <c r="K2304" s="97"/>
      <c r="L2304" s="97"/>
      <c r="P2304" s="97"/>
      <c r="Q2304" s="97"/>
      <c r="R2304" s="93"/>
    </row>
    <row r="2305" spans="7:18" x14ac:dyDescent="0.25">
      <c r="G2305" s="97"/>
      <c r="H2305" s="98"/>
      <c r="I2305" s="98"/>
      <c r="J2305" s="99"/>
      <c r="K2305" s="97"/>
      <c r="L2305" s="97"/>
      <c r="P2305" s="97"/>
      <c r="Q2305" s="97"/>
      <c r="R2305" s="93"/>
    </row>
    <row r="2306" spans="7:18" x14ac:dyDescent="0.25">
      <c r="G2306" s="97"/>
      <c r="H2306" s="98"/>
      <c r="I2306" s="98"/>
      <c r="J2306" s="99"/>
      <c r="K2306" s="97"/>
      <c r="L2306" s="97"/>
      <c r="P2306" s="97"/>
      <c r="Q2306" s="97"/>
      <c r="R2306" s="93"/>
    </row>
    <row r="2307" spans="7:18" x14ac:dyDescent="0.25">
      <c r="G2307" s="97"/>
      <c r="H2307" s="98"/>
      <c r="I2307" s="98"/>
      <c r="J2307" s="99"/>
      <c r="K2307" s="97"/>
      <c r="L2307" s="97"/>
      <c r="P2307" s="97"/>
      <c r="Q2307" s="97"/>
      <c r="R2307" s="93"/>
    </row>
    <row r="2308" spans="7:18" x14ac:dyDescent="0.25">
      <c r="G2308" s="97"/>
      <c r="H2308" s="98"/>
      <c r="I2308" s="98"/>
      <c r="J2308" s="99"/>
      <c r="K2308" s="97"/>
      <c r="L2308" s="97"/>
      <c r="P2308" s="97"/>
      <c r="Q2308" s="97"/>
      <c r="R2308" s="93"/>
    </row>
    <row r="2309" spans="7:18" x14ac:dyDescent="0.25">
      <c r="G2309" s="97"/>
      <c r="H2309" s="98"/>
      <c r="I2309" s="98"/>
      <c r="J2309" s="99"/>
      <c r="K2309" s="97"/>
      <c r="L2309" s="97"/>
      <c r="P2309" s="97"/>
      <c r="Q2309" s="97"/>
      <c r="R2309" s="93"/>
    </row>
    <row r="2310" spans="7:18" x14ac:dyDescent="0.25">
      <c r="G2310" s="97"/>
      <c r="H2310" s="98"/>
      <c r="I2310" s="98"/>
      <c r="J2310" s="99"/>
      <c r="K2310" s="97"/>
      <c r="L2310" s="97"/>
      <c r="P2310" s="97"/>
      <c r="Q2310" s="97"/>
      <c r="R2310" s="93"/>
    </row>
    <row r="2311" spans="7:18" x14ac:dyDescent="0.25">
      <c r="G2311" s="97"/>
      <c r="H2311" s="98"/>
      <c r="I2311" s="98"/>
      <c r="J2311" s="99"/>
      <c r="K2311" s="97"/>
      <c r="L2311" s="97"/>
      <c r="P2311" s="97"/>
      <c r="Q2311" s="97"/>
      <c r="R2311" s="93"/>
    </row>
    <row r="2312" spans="7:18" x14ac:dyDescent="0.25">
      <c r="G2312" s="97"/>
      <c r="H2312" s="98"/>
      <c r="I2312" s="98"/>
      <c r="J2312" s="99"/>
      <c r="K2312" s="97"/>
      <c r="L2312" s="97"/>
      <c r="P2312" s="97"/>
      <c r="Q2312" s="97"/>
      <c r="R2312" s="93"/>
    </row>
    <row r="2313" spans="7:18" x14ac:dyDescent="0.25">
      <c r="G2313" s="97"/>
      <c r="H2313" s="98"/>
      <c r="I2313" s="98"/>
      <c r="J2313" s="99"/>
      <c r="K2313" s="97"/>
      <c r="L2313" s="97"/>
      <c r="P2313" s="97"/>
      <c r="Q2313" s="97"/>
      <c r="R2313" s="93"/>
    </row>
    <row r="2314" spans="7:18" x14ac:dyDescent="0.25">
      <c r="G2314" s="97"/>
      <c r="H2314" s="98"/>
      <c r="I2314" s="98"/>
      <c r="J2314" s="99"/>
      <c r="K2314" s="97"/>
      <c r="L2314" s="97"/>
      <c r="P2314" s="97"/>
      <c r="Q2314" s="97"/>
      <c r="R2314" s="93"/>
    </row>
    <row r="2315" spans="7:18" x14ac:dyDescent="0.25">
      <c r="G2315" s="97"/>
      <c r="H2315" s="98"/>
      <c r="I2315" s="98"/>
      <c r="J2315" s="99"/>
      <c r="K2315" s="97"/>
      <c r="L2315" s="97"/>
      <c r="P2315" s="97"/>
      <c r="Q2315" s="97"/>
      <c r="R2315" s="93"/>
    </row>
    <row r="2316" spans="7:18" x14ac:dyDescent="0.25">
      <c r="G2316" s="97"/>
      <c r="H2316" s="98"/>
      <c r="I2316" s="98"/>
      <c r="J2316" s="99"/>
      <c r="K2316" s="97"/>
      <c r="L2316" s="97"/>
      <c r="P2316" s="97"/>
      <c r="Q2316" s="97"/>
      <c r="R2316" s="93"/>
    </row>
    <row r="2317" spans="7:18" x14ac:dyDescent="0.25">
      <c r="G2317" s="97"/>
      <c r="H2317" s="98"/>
      <c r="I2317" s="98"/>
      <c r="J2317" s="99"/>
      <c r="K2317" s="97"/>
      <c r="L2317" s="97"/>
      <c r="P2317" s="97"/>
      <c r="Q2317" s="97"/>
      <c r="R2317" s="93"/>
    </row>
    <row r="2318" spans="7:18" x14ac:dyDescent="0.25">
      <c r="G2318" s="97"/>
      <c r="H2318" s="98"/>
      <c r="I2318" s="98"/>
      <c r="J2318" s="99"/>
      <c r="K2318" s="97"/>
      <c r="L2318" s="97"/>
      <c r="P2318" s="97"/>
      <c r="Q2318" s="97"/>
      <c r="R2318" s="93"/>
    </row>
    <row r="2319" spans="7:18" x14ac:dyDescent="0.25">
      <c r="G2319" s="97"/>
      <c r="H2319" s="98"/>
      <c r="I2319" s="98"/>
      <c r="J2319" s="99"/>
      <c r="K2319" s="97"/>
      <c r="L2319" s="97"/>
      <c r="P2319" s="97"/>
      <c r="Q2319" s="97"/>
      <c r="R2319" s="93"/>
    </row>
    <row r="2320" spans="7:18" x14ac:dyDescent="0.25">
      <c r="G2320" s="97"/>
      <c r="H2320" s="98"/>
      <c r="I2320" s="98"/>
      <c r="J2320" s="99"/>
      <c r="K2320" s="97"/>
      <c r="L2320" s="97"/>
      <c r="P2320" s="97"/>
      <c r="Q2320" s="97"/>
      <c r="R2320" s="93"/>
    </row>
    <row r="2321" spans="7:18" x14ac:dyDescent="0.25">
      <c r="G2321" s="97"/>
      <c r="H2321" s="98"/>
      <c r="I2321" s="98"/>
      <c r="J2321" s="99"/>
      <c r="K2321" s="97"/>
      <c r="L2321" s="97"/>
      <c r="P2321" s="97"/>
      <c r="Q2321" s="97"/>
      <c r="R2321" s="93"/>
    </row>
    <row r="2322" spans="7:18" x14ac:dyDescent="0.25">
      <c r="G2322" s="97"/>
      <c r="H2322" s="98"/>
      <c r="I2322" s="98"/>
      <c r="J2322" s="99"/>
      <c r="K2322" s="97"/>
      <c r="L2322" s="97"/>
      <c r="P2322" s="97"/>
      <c r="Q2322" s="97"/>
      <c r="R2322" s="93"/>
    </row>
    <row r="2323" spans="7:18" x14ac:dyDescent="0.25">
      <c r="G2323" s="97"/>
      <c r="H2323" s="98"/>
      <c r="I2323" s="98"/>
      <c r="J2323" s="99"/>
      <c r="K2323" s="97"/>
      <c r="L2323" s="97"/>
      <c r="P2323" s="97"/>
      <c r="Q2323" s="97"/>
      <c r="R2323" s="93"/>
    </row>
    <row r="2324" spans="7:18" x14ac:dyDescent="0.25">
      <c r="G2324" s="97"/>
      <c r="H2324" s="98"/>
      <c r="I2324" s="98"/>
      <c r="J2324" s="99"/>
      <c r="K2324" s="97"/>
      <c r="L2324" s="97"/>
      <c r="P2324" s="97"/>
      <c r="Q2324" s="97"/>
      <c r="R2324" s="93"/>
    </row>
    <row r="2325" spans="7:18" x14ac:dyDescent="0.25">
      <c r="G2325" s="97"/>
      <c r="H2325" s="98"/>
      <c r="I2325" s="98"/>
      <c r="J2325" s="99"/>
      <c r="K2325" s="97"/>
      <c r="L2325" s="97"/>
      <c r="P2325" s="97"/>
      <c r="Q2325" s="97"/>
      <c r="R2325" s="93"/>
    </row>
    <row r="2326" spans="7:18" x14ac:dyDescent="0.25">
      <c r="G2326" s="97"/>
      <c r="H2326" s="98"/>
      <c r="I2326" s="98"/>
      <c r="J2326" s="99"/>
      <c r="K2326" s="97"/>
      <c r="L2326" s="97"/>
      <c r="P2326" s="97"/>
      <c r="Q2326" s="97"/>
      <c r="R2326" s="93"/>
    </row>
    <row r="2327" spans="7:18" x14ac:dyDescent="0.25">
      <c r="G2327" s="97"/>
      <c r="H2327" s="98"/>
      <c r="I2327" s="98"/>
      <c r="J2327" s="99"/>
      <c r="K2327" s="97"/>
      <c r="L2327" s="97"/>
      <c r="P2327" s="97"/>
      <c r="Q2327" s="97"/>
      <c r="R2327" s="93"/>
    </row>
    <row r="2328" spans="7:18" x14ac:dyDescent="0.25">
      <c r="G2328" s="97"/>
      <c r="H2328" s="98"/>
      <c r="I2328" s="98"/>
      <c r="J2328" s="99"/>
      <c r="K2328" s="97"/>
      <c r="L2328" s="97"/>
      <c r="P2328" s="97"/>
      <c r="Q2328" s="97"/>
      <c r="R2328" s="93"/>
    </row>
    <row r="2329" spans="7:18" x14ac:dyDescent="0.25">
      <c r="G2329" s="97"/>
      <c r="H2329" s="98"/>
      <c r="I2329" s="98"/>
      <c r="J2329" s="99"/>
      <c r="K2329" s="97"/>
      <c r="L2329" s="97"/>
      <c r="P2329" s="97"/>
      <c r="Q2329" s="97"/>
      <c r="R2329" s="93"/>
    </row>
    <row r="2330" spans="7:18" x14ac:dyDescent="0.25">
      <c r="G2330" s="97"/>
      <c r="H2330" s="98"/>
      <c r="I2330" s="98"/>
      <c r="J2330" s="99"/>
      <c r="K2330" s="97"/>
      <c r="L2330" s="97"/>
      <c r="P2330" s="97"/>
      <c r="Q2330" s="97"/>
      <c r="R2330" s="93"/>
    </row>
    <row r="2331" spans="7:18" x14ac:dyDescent="0.25">
      <c r="G2331" s="97"/>
      <c r="H2331" s="98"/>
      <c r="I2331" s="98"/>
      <c r="J2331" s="99"/>
      <c r="K2331" s="97"/>
      <c r="L2331" s="97"/>
      <c r="P2331" s="97"/>
      <c r="Q2331" s="97"/>
      <c r="R2331" s="93"/>
    </row>
    <row r="2332" spans="7:18" x14ac:dyDescent="0.25">
      <c r="G2332" s="97"/>
      <c r="H2332" s="98"/>
      <c r="I2332" s="98"/>
      <c r="J2332" s="99"/>
      <c r="K2332" s="97"/>
      <c r="L2332" s="97"/>
      <c r="P2332" s="97"/>
      <c r="Q2332" s="97"/>
      <c r="R2332" s="93"/>
    </row>
    <row r="2333" spans="7:18" x14ac:dyDescent="0.25">
      <c r="G2333" s="97"/>
      <c r="H2333" s="98"/>
      <c r="I2333" s="98"/>
      <c r="J2333" s="99"/>
      <c r="K2333" s="97"/>
      <c r="L2333" s="97"/>
      <c r="P2333" s="97"/>
      <c r="Q2333" s="97"/>
      <c r="R2333" s="93"/>
    </row>
    <row r="2334" spans="7:18" x14ac:dyDescent="0.25">
      <c r="G2334" s="97"/>
      <c r="H2334" s="98"/>
      <c r="I2334" s="98"/>
      <c r="J2334" s="99"/>
      <c r="K2334" s="97"/>
      <c r="L2334" s="97"/>
      <c r="P2334" s="97"/>
      <c r="Q2334" s="97"/>
      <c r="R2334" s="93"/>
    </row>
    <row r="2335" spans="7:18" x14ac:dyDescent="0.25">
      <c r="G2335" s="97"/>
      <c r="H2335" s="98"/>
      <c r="I2335" s="98"/>
      <c r="J2335" s="99"/>
      <c r="K2335" s="97"/>
      <c r="L2335" s="97"/>
      <c r="P2335" s="97"/>
      <c r="Q2335" s="97"/>
      <c r="R2335" s="93"/>
    </row>
    <row r="2336" spans="7:18" x14ac:dyDescent="0.25">
      <c r="G2336" s="97"/>
      <c r="H2336" s="98"/>
      <c r="I2336" s="98"/>
      <c r="J2336" s="99"/>
      <c r="K2336" s="97"/>
      <c r="L2336" s="97"/>
      <c r="P2336" s="97"/>
      <c r="Q2336" s="97"/>
      <c r="R2336" s="93"/>
    </row>
    <row r="2337" spans="7:18" x14ac:dyDescent="0.25">
      <c r="G2337" s="97"/>
      <c r="H2337" s="98"/>
      <c r="I2337" s="98"/>
      <c r="J2337" s="99"/>
      <c r="K2337" s="97"/>
      <c r="L2337" s="97"/>
      <c r="P2337" s="97"/>
      <c r="Q2337" s="97"/>
      <c r="R2337" s="93"/>
    </row>
    <row r="2338" spans="7:18" x14ac:dyDescent="0.25">
      <c r="G2338" s="97"/>
      <c r="H2338" s="98"/>
      <c r="I2338" s="98"/>
      <c r="J2338" s="99"/>
      <c r="K2338" s="97"/>
      <c r="L2338" s="97"/>
      <c r="P2338" s="97"/>
      <c r="Q2338" s="97"/>
      <c r="R2338" s="93"/>
    </row>
    <row r="2339" spans="7:18" x14ac:dyDescent="0.25">
      <c r="G2339" s="97"/>
      <c r="H2339" s="98"/>
      <c r="I2339" s="98"/>
      <c r="J2339" s="99"/>
      <c r="K2339" s="97"/>
      <c r="L2339" s="97"/>
      <c r="P2339" s="97"/>
      <c r="Q2339" s="97"/>
      <c r="R2339" s="93"/>
    </row>
    <row r="2340" spans="7:18" x14ac:dyDescent="0.25">
      <c r="G2340" s="97"/>
      <c r="H2340" s="98"/>
      <c r="I2340" s="98"/>
      <c r="J2340" s="99"/>
      <c r="K2340" s="97"/>
      <c r="L2340" s="97"/>
      <c r="P2340" s="97"/>
      <c r="Q2340" s="97"/>
      <c r="R2340" s="93"/>
    </row>
    <row r="2341" spans="7:18" x14ac:dyDescent="0.25">
      <c r="G2341" s="97"/>
      <c r="H2341" s="98"/>
      <c r="I2341" s="98"/>
      <c r="J2341" s="99"/>
      <c r="K2341" s="97"/>
      <c r="L2341" s="97"/>
      <c r="P2341" s="97"/>
      <c r="Q2341" s="97"/>
      <c r="R2341" s="93"/>
    </row>
    <row r="2342" spans="7:18" x14ac:dyDescent="0.25">
      <c r="G2342" s="97"/>
      <c r="H2342" s="98"/>
      <c r="I2342" s="98"/>
      <c r="J2342" s="99"/>
      <c r="K2342" s="97"/>
      <c r="L2342" s="97"/>
      <c r="P2342" s="97"/>
      <c r="Q2342" s="97"/>
      <c r="R2342" s="93"/>
    </row>
    <row r="2343" spans="7:18" x14ac:dyDescent="0.25">
      <c r="G2343" s="97"/>
      <c r="H2343" s="98"/>
      <c r="I2343" s="98"/>
      <c r="J2343" s="99"/>
      <c r="K2343" s="97"/>
      <c r="L2343" s="97"/>
      <c r="P2343" s="97"/>
      <c r="Q2343" s="97"/>
      <c r="R2343" s="93"/>
    </row>
    <row r="2344" spans="7:18" x14ac:dyDescent="0.25">
      <c r="G2344" s="97"/>
      <c r="H2344" s="98"/>
      <c r="I2344" s="98"/>
      <c r="J2344" s="99"/>
      <c r="K2344" s="97"/>
      <c r="L2344" s="97"/>
      <c r="P2344" s="97"/>
      <c r="Q2344" s="97"/>
      <c r="R2344" s="93"/>
    </row>
    <row r="2345" spans="7:18" x14ac:dyDescent="0.25">
      <c r="G2345" s="97"/>
      <c r="H2345" s="98"/>
      <c r="I2345" s="98"/>
      <c r="J2345" s="99"/>
      <c r="K2345" s="97"/>
      <c r="L2345" s="97"/>
      <c r="P2345" s="97"/>
      <c r="Q2345" s="97"/>
      <c r="R2345" s="93"/>
    </row>
    <row r="2346" spans="7:18" x14ac:dyDescent="0.25">
      <c r="G2346" s="97"/>
      <c r="H2346" s="98"/>
      <c r="I2346" s="98"/>
      <c r="J2346" s="99"/>
      <c r="K2346" s="97"/>
      <c r="L2346" s="97"/>
      <c r="P2346" s="97"/>
      <c r="Q2346" s="97"/>
      <c r="R2346" s="93"/>
    </row>
    <row r="2347" spans="7:18" x14ac:dyDescent="0.25">
      <c r="G2347" s="97"/>
      <c r="H2347" s="98"/>
      <c r="I2347" s="98"/>
      <c r="J2347" s="99"/>
      <c r="K2347" s="97"/>
      <c r="L2347" s="97"/>
      <c r="P2347" s="97"/>
      <c r="Q2347" s="97"/>
      <c r="R2347" s="93"/>
    </row>
    <row r="2348" spans="7:18" x14ac:dyDescent="0.25">
      <c r="G2348" s="97"/>
      <c r="H2348" s="98"/>
      <c r="I2348" s="98"/>
      <c r="J2348" s="99"/>
      <c r="K2348" s="97"/>
      <c r="L2348" s="97"/>
      <c r="P2348" s="97"/>
      <c r="Q2348" s="97"/>
      <c r="R2348" s="93"/>
    </row>
    <row r="2349" spans="7:18" x14ac:dyDescent="0.25">
      <c r="G2349" s="97"/>
      <c r="H2349" s="98"/>
      <c r="I2349" s="98"/>
      <c r="J2349" s="99"/>
      <c r="K2349" s="97"/>
      <c r="L2349" s="97"/>
      <c r="P2349" s="97"/>
      <c r="Q2349" s="97"/>
      <c r="R2349" s="93"/>
    </row>
    <row r="2350" spans="7:18" x14ac:dyDescent="0.25">
      <c r="G2350" s="97"/>
      <c r="H2350" s="98"/>
      <c r="I2350" s="98"/>
      <c r="J2350" s="99"/>
      <c r="K2350" s="97"/>
      <c r="L2350" s="97"/>
      <c r="P2350" s="97"/>
      <c r="Q2350" s="97"/>
      <c r="R2350" s="93"/>
    </row>
    <row r="2351" spans="7:18" x14ac:dyDescent="0.25">
      <c r="G2351" s="97"/>
      <c r="H2351" s="98"/>
      <c r="I2351" s="98"/>
      <c r="J2351" s="99"/>
      <c r="K2351" s="97"/>
      <c r="L2351" s="97"/>
      <c r="P2351" s="97"/>
      <c r="Q2351" s="97"/>
      <c r="R2351" s="93"/>
    </row>
    <row r="2352" spans="7:18" x14ac:dyDescent="0.25">
      <c r="G2352" s="97"/>
      <c r="H2352" s="98"/>
      <c r="I2352" s="98"/>
      <c r="J2352" s="99"/>
      <c r="K2352" s="97"/>
      <c r="L2352" s="97"/>
      <c r="P2352" s="97"/>
      <c r="Q2352" s="97"/>
      <c r="R2352" s="93"/>
    </row>
    <row r="2353" spans="7:18" x14ac:dyDescent="0.25">
      <c r="G2353" s="97"/>
      <c r="H2353" s="98"/>
      <c r="I2353" s="98"/>
      <c r="J2353" s="99"/>
      <c r="K2353" s="97"/>
      <c r="L2353" s="97"/>
      <c r="P2353" s="97"/>
      <c r="Q2353" s="97"/>
      <c r="R2353" s="93"/>
    </row>
    <row r="2354" spans="7:18" x14ac:dyDescent="0.25">
      <c r="G2354" s="97"/>
      <c r="H2354" s="98"/>
      <c r="I2354" s="98"/>
      <c r="J2354" s="99"/>
      <c r="K2354" s="97"/>
      <c r="L2354" s="97"/>
      <c r="P2354" s="97"/>
      <c r="Q2354" s="97"/>
      <c r="R2354" s="93"/>
    </row>
    <row r="2355" spans="7:18" x14ac:dyDescent="0.25">
      <c r="G2355" s="97"/>
      <c r="H2355" s="98"/>
      <c r="I2355" s="98"/>
      <c r="J2355" s="99"/>
      <c r="K2355" s="97"/>
      <c r="L2355" s="97"/>
      <c r="P2355" s="97"/>
      <c r="Q2355" s="97"/>
      <c r="R2355" s="93"/>
    </row>
    <row r="2356" spans="7:18" x14ac:dyDescent="0.25">
      <c r="G2356" s="97"/>
      <c r="H2356" s="98"/>
      <c r="I2356" s="98"/>
      <c r="J2356" s="99"/>
      <c r="K2356" s="97"/>
      <c r="L2356" s="97"/>
      <c r="P2356" s="97"/>
      <c r="Q2356" s="97"/>
      <c r="R2356" s="93"/>
    </row>
    <row r="2357" spans="7:18" x14ac:dyDescent="0.25">
      <c r="G2357" s="97"/>
      <c r="H2357" s="98"/>
      <c r="I2357" s="98"/>
      <c r="J2357" s="99"/>
      <c r="K2357" s="97"/>
      <c r="L2357" s="97"/>
      <c r="P2357" s="97"/>
      <c r="Q2357" s="97"/>
      <c r="R2357" s="93"/>
    </row>
    <row r="2358" spans="7:18" x14ac:dyDescent="0.25">
      <c r="G2358" s="97"/>
      <c r="H2358" s="98"/>
      <c r="I2358" s="98"/>
      <c r="J2358" s="99"/>
      <c r="K2358" s="97"/>
      <c r="L2358" s="97"/>
      <c r="P2358" s="97"/>
      <c r="Q2358" s="97"/>
      <c r="R2358" s="93"/>
    </row>
    <row r="2359" spans="7:18" x14ac:dyDescent="0.25">
      <c r="G2359" s="97"/>
      <c r="H2359" s="98"/>
      <c r="I2359" s="98"/>
      <c r="J2359" s="99"/>
      <c r="K2359" s="97"/>
      <c r="L2359" s="97"/>
      <c r="P2359" s="97"/>
      <c r="Q2359" s="97"/>
      <c r="R2359" s="93"/>
    </row>
    <row r="2360" spans="7:18" x14ac:dyDescent="0.25">
      <c r="G2360" s="97"/>
      <c r="H2360" s="98"/>
      <c r="I2360" s="98"/>
      <c r="J2360" s="99"/>
      <c r="K2360" s="97"/>
      <c r="L2360" s="97"/>
      <c r="P2360" s="97"/>
      <c r="Q2360" s="97"/>
      <c r="R2360" s="93"/>
    </row>
    <row r="2361" spans="7:18" x14ac:dyDescent="0.25">
      <c r="G2361" s="97"/>
      <c r="H2361" s="98"/>
      <c r="I2361" s="98"/>
      <c r="J2361" s="99"/>
      <c r="K2361" s="97"/>
      <c r="L2361" s="97"/>
      <c r="P2361" s="97"/>
      <c r="Q2361" s="97"/>
      <c r="R2361" s="93"/>
    </row>
    <row r="2362" spans="7:18" x14ac:dyDescent="0.25">
      <c r="G2362" s="97"/>
      <c r="H2362" s="98"/>
      <c r="I2362" s="98"/>
      <c r="J2362" s="99"/>
      <c r="K2362" s="97"/>
      <c r="L2362" s="97"/>
      <c r="P2362" s="97"/>
      <c r="Q2362" s="97"/>
      <c r="R2362" s="93"/>
    </row>
    <row r="2363" spans="7:18" x14ac:dyDescent="0.25">
      <c r="G2363" s="97"/>
      <c r="H2363" s="98"/>
      <c r="I2363" s="98"/>
      <c r="J2363" s="99"/>
      <c r="K2363" s="97"/>
      <c r="L2363" s="97"/>
      <c r="P2363" s="97"/>
      <c r="Q2363" s="97"/>
      <c r="R2363" s="93"/>
    </row>
    <row r="2364" spans="7:18" x14ac:dyDescent="0.25">
      <c r="G2364" s="97"/>
      <c r="H2364" s="98"/>
      <c r="I2364" s="98"/>
      <c r="J2364" s="99"/>
      <c r="K2364" s="97"/>
      <c r="L2364" s="97"/>
      <c r="P2364" s="97"/>
      <c r="Q2364" s="97"/>
      <c r="R2364" s="93"/>
    </row>
    <row r="2365" spans="7:18" x14ac:dyDescent="0.25">
      <c r="G2365" s="97"/>
      <c r="H2365" s="98"/>
      <c r="I2365" s="98"/>
      <c r="J2365" s="99"/>
      <c r="K2365" s="97"/>
      <c r="L2365" s="97"/>
      <c r="P2365" s="97"/>
      <c r="Q2365" s="97"/>
      <c r="R2365" s="93"/>
    </row>
    <row r="2366" spans="7:18" x14ac:dyDescent="0.25">
      <c r="G2366" s="97"/>
      <c r="H2366" s="98"/>
      <c r="I2366" s="98"/>
      <c r="J2366" s="99"/>
      <c r="K2366" s="97"/>
      <c r="L2366" s="97"/>
      <c r="P2366" s="97"/>
      <c r="Q2366" s="97"/>
      <c r="R2366" s="93"/>
    </row>
    <row r="2367" spans="7:18" x14ac:dyDescent="0.25">
      <c r="G2367" s="97"/>
      <c r="H2367" s="98"/>
      <c r="I2367" s="98"/>
      <c r="J2367" s="99"/>
      <c r="K2367" s="97"/>
      <c r="L2367" s="97"/>
      <c r="P2367" s="97"/>
      <c r="Q2367" s="97"/>
      <c r="R2367" s="93"/>
    </row>
    <row r="2368" spans="7:18" x14ac:dyDescent="0.25">
      <c r="G2368" s="97"/>
      <c r="H2368" s="98"/>
      <c r="I2368" s="98"/>
      <c r="J2368" s="99"/>
      <c r="K2368" s="97"/>
      <c r="L2368" s="97"/>
      <c r="P2368" s="97"/>
      <c r="Q2368" s="97"/>
      <c r="R2368" s="93"/>
    </row>
    <row r="2369" spans="7:18" x14ac:dyDescent="0.25">
      <c r="G2369" s="97"/>
      <c r="H2369" s="98"/>
      <c r="I2369" s="98"/>
      <c r="J2369" s="99"/>
      <c r="K2369" s="97"/>
      <c r="L2369" s="97"/>
      <c r="P2369" s="97"/>
      <c r="Q2369" s="97"/>
      <c r="R2369" s="93"/>
    </row>
    <row r="2370" spans="7:18" x14ac:dyDescent="0.25">
      <c r="G2370" s="97"/>
      <c r="H2370" s="98"/>
      <c r="I2370" s="98"/>
      <c r="J2370" s="99"/>
      <c r="K2370" s="97"/>
      <c r="L2370" s="97"/>
      <c r="P2370" s="97"/>
      <c r="Q2370" s="97"/>
      <c r="R2370" s="93"/>
    </row>
    <row r="2371" spans="7:18" x14ac:dyDescent="0.25">
      <c r="G2371" s="97"/>
      <c r="H2371" s="98"/>
      <c r="I2371" s="98"/>
      <c r="J2371" s="99"/>
      <c r="K2371" s="97"/>
      <c r="L2371" s="97"/>
      <c r="P2371" s="97"/>
      <c r="Q2371" s="97"/>
      <c r="R2371" s="93"/>
    </row>
    <row r="2372" spans="7:18" x14ac:dyDescent="0.25">
      <c r="G2372" s="97"/>
      <c r="H2372" s="98"/>
      <c r="I2372" s="98"/>
      <c r="J2372" s="99"/>
      <c r="K2372" s="97"/>
      <c r="L2372" s="97"/>
      <c r="P2372" s="97"/>
      <c r="Q2372" s="97"/>
      <c r="R2372" s="93"/>
    </row>
    <row r="2373" spans="7:18" x14ac:dyDescent="0.25">
      <c r="G2373" s="97"/>
      <c r="H2373" s="98"/>
      <c r="I2373" s="98"/>
      <c r="J2373" s="99"/>
      <c r="K2373" s="97"/>
      <c r="L2373" s="97"/>
      <c r="P2373" s="97"/>
      <c r="Q2373" s="97"/>
      <c r="R2373" s="93"/>
    </row>
    <row r="2374" spans="7:18" x14ac:dyDescent="0.25">
      <c r="G2374" s="97"/>
      <c r="H2374" s="98"/>
      <c r="I2374" s="98"/>
      <c r="J2374" s="99"/>
      <c r="K2374" s="97"/>
      <c r="L2374" s="97"/>
      <c r="P2374" s="97"/>
      <c r="Q2374" s="97"/>
      <c r="R2374" s="93"/>
    </row>
    <row r="2375" spans="7:18" x14ac:dyDescent="0.25">
      <c r="G2375" s="97"/>
      <c r="H2375" s="98"/>
      <c r="I2375" s="98"/>
      <c r="J2375" s="99"/>
      <c r="K2375" s="97"/>
      <c r="L2375" s="97"/>
      <c r="P2375" s="97"/>
      <c r="Q2375" s="97"/>
      <c r="R2375" s="93"/>
    </row>
    <row r="2376" spans="7:18" x14ac:dyDescent="0.25">
      <c r="G2376" s="97"/>
      <c r="H2376" s="98"/>
      <c r="I2376" s="98"/>
      <c r="J2376" s="99"/>
      <c r="K2376" s="97"/>
      <c r="L2376" s="97"/>
      <c r="P2376" s="97"/>
      <c r="Q2376" s="97"/>
      <c r="R2376" s="93"/>
    </row>
    <row r="2377" spans="7:18" x14ac:dyDescent="0.25">
      <c r="G2377" s="97"/>
      <c r="H2377" s="98"/>
      <c r="I2377" s="98"/>
      <c r="J2377" s="99"/>
      <c r="K2377" s="97"/>
      <c r="L2377" s="97"/>
      <c r="P2377" s="97"/>
      <c r="Q2377" s="97"/>
      <c r="R2377" s="93"/>
    </row>
    <row r="2378" spans="7:18" x14ac:dyDescent="0.25">
      <c r="G2378" s="97"/>
      <c r="H2378" s="98"/>
      <c r="I2378" s="98"/>
      <c r="J2378" s="99"/>
      <c r="K2378" s="97"/>
      <c r="L2378" s="97"/>
      <c r="P2378" s="97"/>
      <c r="Q2378" s="97"/>
      <c r="R2378" s="93"/>
    </row>
    <row r="2379" spans="7:18" x14ac:dyDescent="0.25">
      <c r="G2379" s="97"/>
      <c r="H2379" s="98"/>
      <c r="I2379" s="98"/>
      <c r="J2379" s="99"/>
      <c r="K2379" s="97"/>
      <c r="L2379" s="97"/>
      <c r="P2379" s="97"/>
      <c r="Q2379" s="97"/>
      <c r="R2379" s="93"/>
    </row>
    <row r="2380" spans="7:18" x14ac:dyDescent="0.25">
      <c r="G2380" s="97"/>
      <c r="H2380" s="98"/>
      <c r="I2380" s="98"/>
      <c r="J2380" s="99"/>
      <c r="K2380" s="97"/>
      <c r="L2380" s="97"/>
      <c r="P2380" s="97"/>
      <c r="Q2380" s="97"/>
      <c r="R2380" s="93"/>
    </row>
    <row r="2381" spans="7:18" x14ac:dyDescent="0.25">
      <c r="G2381" s="97"/>
      <c r="H2381" s="98"/>
      <c r="I2381" s="98"/>
      <c r="J2381" s="99"/>
      <c r="K2381" s="97"/>
      <c r="L2381" s="97"/>
      <c r="P2381" s="97"/>
      <c r="Q2381" s="97"/>
      <c r="R2381" s="93"/>
    </row>
    <row r="2382" spans="7:18" x14ac:dyDescent="0.25">
      <c r="G2382" s="97"/>
      <c r="H2382" s="98"/>
      <c r="I2382" s="98"/>
      <c r="J2382" s="99"/>
      <c r="K2382" s="97"/>
      <c r="L2382" s="97"/>
      <c r="P2382" s="97"/>
      <c r="Q2382" s="97"/>
      <c r="R2382" s="93"/>
    </row>
    <row r="2383" spans="7:18" x14ac:dyDescent="0.25">
      <c r="G2383" s="97"/>
      <c r="H2383" s="98"/>
      <c r="I2383" s="98"/>
      <c r="J2383" s="99"/>
      <c r="K2383" s="97"/>
      <c r="L2383" s="97"/>
      <c r="P2383" s="97"/>
      <c r="Q2383" s="97"/>
      <c r="R2383" s="93"/>
    </row>
    <row r="2384" spans="7:18" x14ac:dyDescent="0.25">
      <c r="G2384" s="97"/>
      <c r="H2384" s="98"/>
      <c r="I2384" s="98"/>
      <c r="J2384" s="99"/>
      <c r="K2384" s="97"/>
      <c r="L2384" s="97"/>
      <c r="P2384" s="97"/>
      <c r="Q2384" s="97"/>
      <c r="R2384" s="93"/>
    </row>
    <row r="2385" spans="7:18" x14ac:dyDescent="0.25">
      <c r="G2385" s="97"/>
      <c r="H2385" s="98"/>
      <c r="I2385" s="98"/>
      <c r="J2385" s="99"/>
      <c r="K2385" s="97"/>
      <c r="L2385" s="97"/>
      <c r="P2385" s="97"/>
      <c r="Q2385" s="97"/>
      <c r="R2385" s="93"/>
    </row>
    <row r="2386" spans="7:18" x14ac:dyDescent="0.25">
      <c r="G2386" s="97"/>
      <c r="H2386" s="98"/>
      <c r="I2386" s="98"/>
      <c r="J2386" s="99"/>
      <c r="K2386" s="97"/>
      <c r="L2386" s="97"/>
      <c r="P2386" s="97"/>
      <c r="Q2386" s="97"/>
      <c r="R2386" s="93"/>
    </row>
    <row r="2387" spans="7:18" x14ac:dyDescent="0.25">
      <c r="G2387" s="97"/>
      <c r="H2387" s="98"/>
      <c r="I2387" s="98"/>
      <c r="J2387" s="99"/>
      <c r="K2387" s="97"/>
      <c r="L2387" s="97"/>
      <c r="P2387" s="97"/>
      <c r="Q2387" s="97"/>
      <c r="R2387" s="93"/>
    </row>
    <row r="2388" spans="7:18" x14ac:dyDescent="0.25">
      <c r="G2388" s="97"/>
      <c r="H2388" s="98"/>
      <c r="I2388" s="98"/>
      <c r="J2388" s="99"/>
      <c r="K2388" s="97"/>
      <c r="L2388" s="97"/>
      <c r="P2388" s="97"/>
      <c r="Q2388" s="97"/>
      <c r="R2388" s="93"/>
    </row>
    <row r="2389" spans="7:18" x14ac:dyDescent="0.25">
      <c r="G2389" s="97"/>
      <c r="H2389" s="98"/>
      <c r="I2389" s="98"/>
      <c r="J2389" s="99"/>
      <c r="K2389" s="97"/>
      <c r="L2389" s="97"/>
      <c r="P2389" s="97"/>
      <c r="Q2389" s="97"/>
      <c r="R2389" s="93"/>
    </row>
    <row r="2390" spans="7:18" x14ac:dyDescent="0.25">
      <c r="G2390" s="97"/>
      <c r="H2390" s="98"/>
      <c r="I2390" s="98"/>
      <c r="J2390" s="99"/>
      <c r="K2390" s="97"/>
      <c r="L2390" s="97"/>
      <c r="P2390" s="97"/>
      <c r="Q2390" s="97"/>
      <c r="R2390" s="93"/>
    </row>
    <row r="2391" spans="7:18" x14ac:dyDescent="0.25">
      <c r="G2391" s="97"/>
      <c r="H2391" s="98"/>
      <c r="I2391" s="98"/>
      <c r="J2391" s="99"/>
      <c r="K2391" s="97"/>
      <c r="L2391" s="97"/>
      <c r="P2391" s="97"/>
      <c r="Q2391" s="97"/>
      <c r="R2391" s="93"/>
    </row>
    <row r="2392" spans="7:18" x14ac:dyDescent="0.25">
      <c r="G2392" s="97"/>
      <c r="H2392" s="98"/>
      <c r="I2392" s="98"/>
      <c r="J2392" s="99"/>
      <c r="K2392" s="97"/>
      <c r="L2392" s="97"/>
      <c r="P2392" s="97"/>
      <c r="Q2392" s="97"/>
      <c r="R2392" s="93"/>
    </row>
    <row r="2393" spans="7:18" x14ac:dyDescent="0.25">
      <c r="G2393" s="97"/>
      <c r="H2393" s="98"/>
      <c r="I2393" s="98"/>
      <c r="J2393" s="99"/>
      <c r="K2393" s="97"/>
      <c r="L2393" s="97"/>
      <c r="P2393" s="97"/>
      <c r="Q2393" s="97"/>
      <c r="R2393" s="93"/>
    </row>
    <row r="2394" spans="7:18" x14ac:dyDescent="0.25">
      <c r="G2394" s="97"/>
      <c r="H2394" s="98"/>
      <c r="I2394" s="98"/>
      <c r="J2394" s="99"/>
      <c r="K2394" s="97"/>
      <c r="L2394" s="97"/>
      <c r="P2394" s="97"/>
      <c r="Q2394" s="97"/>
      <c r="R2394" s="93"/>
    </row>
    <row r="2395" spans="7:18" x14ac:dyDescent="0.25">
      <c r="G2395" s="97"/>
      <c r="H2395" s="98"/>
      <c r="I2395" s="98"/>
      <c r="J2395" s="99"/>
      <c r="K2395" s="97"/>
      <c r="L2395" s="97"/>
      <c r="P2395" s="97"/>
      <c r="Q2395" s="97"/>
      <c r="R2395" s="93"/>
    </row>
    <row r="2396" spans="7:18" x14ac:dyDescent="0.25">
      <c r="G2396" s="97"/>
      <c r="H2396" s="98"/>
      <c r="I2396" s="98"/>
      <c r="J2396" s="99"/>
      <c r="K2396" s="97"/>
      <c r="L2396" s="97"/>
      <c r="P2396" s="97"/>
      <c r="Q2396" s="97"/>
      <c r="R2396" s="93"/>
    </row>
    <row r="2397" spans="7:18" x14ac:dyDescent="0.25">
      <c r="G2397" s="97"/>
      <c r="H2397" s="98"/>
      <c r="I2397" s="98"/>
      <c r="J2397" s="99"/>
      <c r="K2397" s="97"/>
      <c r="L2397" s="97"/>
      <c r="P2397" s="97"/>
      <c r="Q2397" s="97"/>
      <c r="R2397" s="93"/>
    </row>
    <row r="2398" spans="7:18" x14ac:dyDescent="0.25">
      <c r="G2398" s="97"/>
      <c r="H2398" s="98"/>
      <c r="I2398" s="98"/>
      <c r="J2398" s="99"/>
      <c r="K2398" s="97"/>
      <c r="L2398" s="97"/>
      <c r="P2398" s="97"/>
      <c r="Q2398" s="97"/>
      <c r="R2398" s="93"/>
    </row>
    <row r="2399" spans="7:18" x14ac:dyDescent="0.25">
      <c r="G2399" s="97"/>
      <c r="H2399" s="98"/>
      <c r="I2399" s="98"/>
      <c r="J2399" s="99"/>
      <c r="K2399" s="97"/>
      <c r="L2399" s="97"/>
      <c r="P2399" s="97"/>
      <c r="Q2399" s="97"/>
      <c r="R2399" s="93"/>
    </row>
    <row r="2400" spans="7:18" x14ac:dyDescent="0.25">
      <c r="G2400" s="97"/>
      <c r="H2400" s="98"/>
      <c r="I2400" s="98"/>
      <c r="J2400" s="99"/>
      <c r="K2400" s="97"/>
      <c r="L2400" s="97"/>
      <c r="P2400" s="97"/>
      <c r="Q2400" s="97"/>
      <c r="R2400" s="93"/>
    </row>
    <row r="2401" spans="7:18" x14ac:dyDescent="0.25">
      <c r="G2401" s="97"/>
      <c r="H2401" s="98"/>
      <c r="I2401" s="98"/>
      <c r="J2401" s="99"/>
      <c r="K2401" s="97"/>
      <c r="L2401" s="97"/>
      <c r="P2401" s="97"/>
      <c r="Q2401" s="97"/>
      <c r="R2401" s="93"/>
    </row>
    <row r="2402" spans="7:18" x14ac:dyDescent="0.25">
      <c r="G2402" s="97"/>
      <c r="H2402" s="98"/>
      <c r="I2402" s="98"/>
      <c r="J2402" s="99"/>
      <c r="K2402" s="97"/>
      <c r="L2402" s="97"/>
      <c r="P2402" s="97"/>
      <c r="Q2402" s="97"/>
      <c r="R2402" s="93"/>
    </row>
    <row r="2403" spans="7:18" x14ac:dyDescent="0.25">
      <c r="G2403" s="97"/>
      <c r="H2403" s="98"/>
      <c r="I2403" s="98"/>
      <c r="J2403" s="99"/>
      <c r="K2403" s="97"/>
      <c r="L2403" s="97"/>
      <c r="P2403" s="97"/>
      <c r="Q2403" s="97"/>
      <c r="R2403" s="93"/>
    </row>
    <row r="2404" spans="7:18" x14ac:dyDescent="0.25">
      <c r="G2404" s="97"/>
      <c r="H2404" s="98"/>
      <c r="I2404" s="98"/>
      <c r="J2404" s="99"/>
      <c r="K2404" s="97"/>
      <c r="L2404" s="97"/>
      <c r="P2404" s="97"/>
      <c r="Q2404" s="97"/>
      <c r="R2404" s="93"/>
    </row>
    <row r="2405" spans="7:18" x14ac:dyDescent="0.25">
      <c r="G2405" s="97"/>
      <c r="H2405" s="98"/>
      <c r="I2405" s="98"/>
      <c r="J2405" s="99"/>
      <c r="K2405" s="97"/>
      <c r="L2405" s="97"/>
      <c r="P2405" s="97"/>
      <c r="Q2405" s="97"/>
      <c r="R2405" s="93"/>
    </row>
    <row r="2406" spans="7:18" x14ac:dyDescent="0.25">
      <c r="G2406" s="97"/>
      <c r="H2406" s="98"/>
      <c r="I2406" s="98"/>
      <c r="J2406" s="99"/>
      <c r="K2406" s="97"/>
      <c r="L2406" s="97"/>
      <c r="P2406" s="97"/>
      <c r="Q2406" s="97"/>
      <c r="R2406" s="93"/>
    </row>
    <row r="2407" spans="7:18" x14ac:dyDescent="0.25">
      <c r="G2407" s="97"/>
      <c r="H2407" s="98"/>
      <c r="I2407" s="98"/>
      <c r="J2407" s="99"/>
      <c r="K2407" s="97"/>
      <c r="L2407" s="97"/>
      <c r="P2407" s="97"/>
      <c r="Q2407" s="97"/>
      <c r="R2407" s="93"/>
    </row>
    <row r="2408" spans="7:18" x14ac:dyDescent="0.25">
      <c r="G2408" s="97"/>
      <c r="H2408" s="98"/>
      <c r="I2408" s="98"/>
      <c r="J2408" s="99"/>
      <c r="K2408" s="97"/>
      <c r="L2408" s="97"/>
      <c r="P2408" s="97"/>
      <c r="Q2408" s="97"/>
      <c r="R2408" s="93"/>
    </row>
    <row r="2409" spans="7:18" x14ac:dyDescent="0.25">
      <c r="G2409" s="97"/>
      <c r="H2409" s="98"/>
      <c r="I2409" s="98"/>
      <c r="J2409" s="99"/>
      <c r="K2409" s="97"/>
      <c r="L2409" s="97"/>
      <c r="P2409" s="97"/>
      <c r="Q2409" s="97"/>
      <c r="R2409" s="93"/>
    </row>
    <row r="2410" spans="7:18" x14ac:dyDescent="0.25">
      <c r="G2410" s="97"/>
      <c r="H2410" s="98"/>
      <c r="I2410" s="98"/>
      <c r="J2410" s="99"/>
      <c r="K2410" s="97"/>
      <c r="L2410" s="97"/>
      <c r="P2410" s="97"/>
      <c r="Q2410" s="97"/>
      <c r="R2410" s="93"/>
    </row>
    <row r="2411" spans="7:18" x14ac:dyDescent="0.25">
      <c r="G2411" s="97"/>
      <c r="H2411" s="98"/>
      <c r="I2411" s="98"/>
      <c r="J2411" s="99"/>
      <c r="K2411" s="97"/>
      <c r="L2411" s="97"/>
      <c r="P2411" s="97"/>
      <c r="Q2411" s="97"/>
      <c r="R2411" s="93"/>
    </row>
    <row r="2412" spans="7:18" x14ac:dyDescent="0.25">
      <c r="G2412" s="97"/>
      <c r="H2412" s="98"/>
      <c r="I2412" s="98"/>
      <c r="J2412" s="99"/>
      <c r="K2412" s="97"/>
      <c r="L2412" s="97"/>
      <c r="P2412" s="97"/>
      <c r="Q2412" s="97"/>
      <c r="R2412" s="93"/>
    </row>
    <row r="2413" spans="7:18" x14ac:dyDescent="0.25">
      <c r="G2413" s="97"/>
      <c r="H2413" s="98"/>
      <c r="I2413" s="98"/>
      <c r="J2413" s="99"/>
      <c r="K2413" s="97"/>
      <c r="L2413" s="97"/>
      <c r="P2413" s="97"/>
      <c r="Q2413" s="97"/>
      <c r="R2413" s="93"/>
    </row>
    <row r="2414" spans="7:18" x14ac:dyDescent="0.25">
      <c r="G2414" s="97"/>
      <c r="H2414" s="98"/>
      <c r="I2414" s="98"/>
      <c r="J2414" s="99"/>
      <c r="K2414" s="97"/>
      <c r="L2414" s="97"/>
      <c r="P2414" s="97"/>
      <c r="Q2414" s="97"/>
      <c r="R2414" s="93"/>
    </row>
    <row r="2415" spans="7:18" x14ac:dyDescent="0.25">
      <c r="G2415" s="97"/>
      <c r="H2415" s="98"/>
      <c r="I2415" s="98"/>
      <c r="J2415" s="99"/>
      <c r="K2415" s="97"/>
      <c r="L2415" s="97"/>
      <c r="P2415" s="97"/>
      <c r="Q2415" s="97"/>
      <c r="R2415" s="93"/>
    </row>
    <row r="2416" spans="7:18" x14ac:dyDescent="0.25">
      <c r="G2416" s="97"/>
      <c r="H2416" s="98"/>
      <c r="I2416" s="98"/>
      <c r="J2416" s="99"/>
      <c r="K2416" s="97"/>
      <c r="L2416" s="97"/>
      <c r="P2416" s="97"/>
      <c r="Q2416" s="97"/>
      <c r="R2416" s="93"/>
    </row>
    <row r="2417" spans="7:18" x14ac:dyDescent="0.25">
      <c r="G2417" s="97"/>
      <c r="H2417" s="98"/>
      <c r="I2417" s="98"/>
      <c r="J2417" s="99"/>
      <c r="K2417" s="97"/>
      <c r="L2417" s="97"/>
      <c r="P2417" s="97"/>
      <c r="Q2417" s="97"/>
      <c r="R2417" s="93"/>
    </row>
    <row r="2418" spans="7:18" x14ac:dyDescent="0.25">
      <c r="G2418" s="97"/>
      <c r="H2418" s="98"/>
      <c r="I2418" s="98"/>
      <c r="J2418" s="99"/>
      <c r="K2418" s="97"/>
      <c r="L2418" s="97"/>
      <c r="P2418" s="97"/>
      <c r="Q2418" s="97"/>
      <c r="R2418" s="93"/>
    </row>
    <row r="2419" spans="7:18" x14ac:dyDescent="0.25">
      <c r="G2419" s="97"/>
      <c r="H2419" s="98"/>
      <c r="I2419" s="98"/>
      <c r="J2419" s="99"/>
      <c r="K2419" s="97"/>
      <c r="L2419" s="97"/>
      <c r="P2419" s="97"/>
      <c r="Q2419" s="97"/>
      <c r="R2419" s="93"/>
    </row>
    <row r="2420" spans="7:18" x14ac:dyDescent="0.25">
      <c r="G2420" s="97"/>
      <c r="H2420" s="98"/>
      <c r="I2420" s="98"/>
      <c r="J2420" s="99"/>
      <c r="K2420" s="97"/>
      <c r="L2420" s="97"/>
      <c r="P2420" s="97"/>
      <c r="Q2420" s="97"/>
      <c r="R2420" s="93"/>
    </row>
    <row r="2421" spans="7:18" x14ac:dyDescent="0.25">
      <c r="G2421" s="97"/>
      <c r="H2421" s="98"/>
      <c r="I2421" s="98"/>
      <c r="J2421" s="99"/>
      <c r="K2421" s="97"/>
      <c r="L2421" s="97"/>
      <c r="P2421" s="97"/>
      <c r="Q2421" s="97"/>
      <c r="R2421" s="93"/>
    </row>
    <row r="2422" spans="7:18" x14ac:dyDescent="0.25">
      <c r="G2422" s="97"/>
      <c r="H2422" s="98"/>
      <c r="I2422" s="98"/>
      <c r="J2422" s="99"/>
      <c r="K2422" s="97"/>
      <c r="L2422" s="97"/>
      <c r="P2422" s="97"/>
      <c r="Q2422" s="97"/>
      <c r="R2422" s="93"/>
    </row>
    <row r="2423" spans="7:18" x14ac:dyDescent="0.25">
      <c r="G2423" s="97"/>
      <c r="H2423" s="98"/>
      <c r="I2423" s="98"/>
      <c r="J2423" s="99"/>
      <c r="K2423" s="97"/>
      <c r="L2423" s="97"/>
      <c r="P2423" s="97"/>
      <c r="Q2423" s="97"/>
      <c r="R2423" s="93"/>
    </row>
    <row r="2424" spans="7:18" x14ac:dyDescent="0.25">
      <c r="G2424" s="97"/>
      <c r="H2424" s="98"/>
      <c r="I2424" s="98"/>
      <c r="J2424" s="99"/>
      <c r="K2424" s="97"/>
      <c r="L2424" s="97"/>
      <c r="P2424" s="97"/>
      <c r="Q2424" s="97"/>
      <c r="R2424" s="93"/>
    </row>
    <row r="2425" spans="7:18" x14ac:dyDescent="0.25">
      <c r="G2425" s="97"/>
      <c r="H2425" s="98"/>
      <c r="I2425" s="98"/>
      <c r="J2425" s="99"/>
      <c r="K2425" s="97"/>
      <c r="L2425" s="97"/>
      <c r="P2425" s="97"/>
      <c r="Q2425" s="97"/>
      <c r="R2425" s="93"/>
    </row>
    <row r="2426" spans="7:18" x14ac:dyDescent="0.25">
      <c r="G2426" s="97"/>
      <c r="H2426" s="98"/>
      <c r="I2426" s="98"/>
      <c r="J2426" s="99"/>
      <c r="K2426" s="97"/>
      <c r="L2426" s="97"/>
      <c r="P2426" s="97"/>
      <c r="Q2426" s="97"/>
      <c r="R2426" s="93"/>
    </row>
    <row r="2427" spans="7:18" x14ac:dyDescent="0.25">
      <c r="G2427" s="97"/>
      <c r="H2427" s="98"/>
      <c r="I2427" s="98"/>
      <c r="J2427" s="99"/>
      <c r="K2427" s="97"/>
      <c r="L2427" s="97"/>
      <c r="P2427" s="97"/>
      <c r="Q2427" s="97"/>
      <c r="R2427" s="93"/>
    </row>
    <row r="2428" spans="7:18" x14ac:dyDescent="0.25">
      <c r="G2428" s="97"/>
      <c r="H2428" s="98"/>
      <c r="I2428" s="98"/>
      <c r="J2428" s="99"/>
      <c r="K2428" s="97"/>
      <c r="L2428" s="97"/>
      <c r="P2428" s="97"/>
      <c r="Q2428" s="97"/>
      <c r="R2428" s="93"/>
    </row>
    <row r="2429" spans="7:18" x14ac:dyDescent="0.25">
      <c r="G2429" s="97"/>
      <c r="H2429" s="98"/>
      <c r="I2429" s="98"/>
      <c r="J2429" s="99"/>
      <c r="K2429" s="97"/>
      <c r="L2429" s="97"/>
      <c r="P2429" s="97"/>
      <c r="Q2429" s="97"/>
      <c r="R2429" s="93"/>
    </row>
    <row r="2430" spans="7:18" x14ac:dyDescent="0.25">
      <c r="G2430" s="97"/>
      <c r="H2430" s="98"/>
      <c r="I2430" s="98"/>
      <c r="J2430" s="99"/>
      <c r="K2430" s="97"/>
      <c r="L2430" s="97"/>
      <c r="P2430" s="97"/>
      <c r="Q2430" s="97"/>
      <c r="R2430" s="93"/>
    </row>
    <row r="2431" spans="7:18" x14ac:dyDescent="0.25">
      <c r="G2431" s="97"/>
      <c r="H2431" s="98"/>
      <c r="I2431" s="98"/>
      <c r="J2431" s="99"/>
      <c r="K2431" s="97"/>
      <c r="L2431" s="97"/>
      <c r="P2431" s="97"/>
      <c r="Q2431" s="97"/>
      <c r="R2431" s="93"/>
    </row>
    <row r="2432" spans="7:18" x14ac:dyDescent="0.25">
      <c r="G2432" s="97"/>
      <c r="H2432" s="98"/>
      <c r="I2432" s="98"/>
      <c r="J2432" s="99"/>
      <c r="K2432" s="97"/>
      <c r="L2432" s="97"/>
      <c r="P2432" s="97"/>
      <c r="Q2432" s="97"/>
      <c r="R2432" s="93"/>
    </row>
    <row r="2433" spans="7:18" x14ac:dyDescent="0.25">
      <c r="G2433" s="97"/>
      <c r="H2433" s="98"/>
      <c r="I2433" s="98"/>
      <c r="J2433" s="99"/>
      <c r="K2433" s="97"/>
      <c r="L2433" s="97"/>
      <c r="P2433" s="97"/>
      <c r="Q2433" s="97"/>
      <c r="R2433" s="93"/>
    </row>
    <row r="2434" spans="7:18" x14ac:dyDescent="0.25">
      <c r="G2434" s="97"/>
      <c r="H2434" s="98"/>
      <c r="I2434" s="98"/>
      <c r="J2434" s="99"/>
      <c r="K2434" s="97"/>
      <c r="L2434" s="97"/>
      <c r="P2434" s="97"/>
      <c r="Q2434" s="97"/>
      <c r="R2434" s="93"/>
    </row>
    <row r="2435" spans="7:18" x14ac:dyDescent="0.25">
      <c r="G2435" s="97"/>
      <c r="H2435" s="98"/>
      <c r="I2435" s="98"/>
      <c r="J2435" s="99"/>
      <c r="K2435" s="97"/>
      <c r="L2435" s="97"/>
      <c r="P2435" s="97"/>
      <c r="Q2435" s="97"/>
      <c r="R2435" s="93"/>
    </row>
    <row r="2436" spans="7:18" x14ac:dyDescent="0.25">
      <c r="G2436" s="97"/>
      <c r="H2436" s="98"/>
      <c r="I2436" s="98"/>
      <c r="J2436" s="99"/>
      <c r="K2436" s="97"/>
      <c r="L2436" s="97"/>
      <c r="P2436" s="97"/>
      <c r="Q2436" s="97"/>
      <c r="R2436" s="93"/>
    </row>
    <row r="2437" spans="7:18" x14ac:dyDescent="0.25">
      <c r="G2437" s="97"/>
      <c r="H2437" s="98"/>
      <c r="I2437" s="98"/>
      <c r="J2437" s="99"/>
      <c r="K2437" s="97"/>
      <c r="L2437" s="97"/>
      <c r="P2437" s="97"/>
      <c r="Q2437" s="97"/>
      <c r="R2437" s="93"/>
    </row>
    <row r="2438" spans="7:18" x14ac:dyDescent="0.25">
      <c r="G2438" s="97"/>
      <c r="H2438" s="98"/>
      <c r="I2438" s="98"/>
      <c r="J2438" s="99"/>
      <c r="K2438" s="97"/>
      <c r="L2438" s="97"/>
      <c r="P2438" s="97"/>
      <c r="Q2438" s="97"/>
      <c r="R2438" s="93"/>
    </row>
    <row r="2439" spans="7:18" x14ac:dyDescent="0.25">
      <c r="G2439" s="97"/>
      <c r="H2439" s="98"/>
      <c r="I2439" s="98"/>
      <c r="J2439" s="99"/>
      <c r="K2439" s="97"/>
      <c r="L2439" s="97"/>
      <c r="P2439" s="97"/>
      <c r="Q2439" s="97"/>
      <c r="R2439" s="93"/>
    </row>
    <row r="2440" spans="7:18" x14ac:dyDescent="0.25">
      <c r="G2440" s="97"/>
      <c r="H2440" s="98"/>
      <c r="I2440" s="98"/>
      <c r="J2440" s="99"/>
      <c r="K2440" s="97"/>
      <c r="L2440" s="97"/>
      <c r="P2440" s="97"/>
      <c r="Q2440" s="97"/>
      <c r="R2440" s="93"/>
    </row>
    <row r="2441" spans="7:18" x14ac:dyDescent="0.25">
      <c r="G2441" s="97"/>
      <c r="H2441" s="98"/>
      <c r="I2441" s="98"/>
      <c r="J2441" s="99"/>
      <c r="K2441" s="97"/>
      <c r="L2441" s="97"/>
      <c r="P2441" s="97"/>
      <c r="Q2441" s="97"/>
      <c r="R2441" s="93"/>
    </row>
    <row r="2442" spans="7:18" x14ac:dyDescent="0.25">
      <c r="G2442" s="97"/>
      <c r="H2442" s="98"/>
      <c r="I2442" s="98"/>
      <c r="J2442" s="99"/>
      <c r="K2442" s="97"/>
      <c r="L2442" s="97"/>
      <c r="P2442" s="97"/>
      <c r="Q2442" s="97"/>
      <c r="R2442" s="93"/>
    </row>
    <row r="2443" spans="7:18" x14ac:dyDescent="0.25">
      <c r="G2443" s="97"/>
      <c r="H2443" s="98"/>
      <c r="I2443" s="98"/>
      <c r="J2443" s="99"/>
      <c r="K2443" s="97"/>
      <c r="L2443" s="97"/>
      <c r="P2443" s="97"/>
      <c r="Q2443" s="97"/>
      <c r="R2443" s="93"/>
    </row>
    <row r="2444" spans="7:18" x14ac:dyDescent="0.25">
      <c r="G2444" s="97"/>
      <c r="H2444" s="98"/>
      <c r="I2444" s="98"/>
      <c r="J2444" s="99"/>
      <c r="K2444" s="97"/>
      <c r="L2444" s="97"/>
      <c r="P2444" s="97"/>
      <c r="Q2444" s="97"/>
      <c r="R2444" s="93"/>
    </row>
    <row r="2445" spans="7:18" x14ac:dyDescent="0.25">
      <c r="G2445" s="97"/>
      <c r="H2445" s="98"/>
      <c r="I2445" s="98"/>
      <c r="J2445" s="99"/>
      <c r="K2445" s="97"/>
      <c r="L2445" s="97"/>
      <c r="P2445" s="97"/>
      <c r="Q2445" s="97"/>
      <c r="R2445" s="93"/>
    </row>
    <row r="2446" spans="7:18" x14ac:dyDescent="0.25">
      <c r="G2446" s="97"/>
      <c r="H2446" s="98"/>
      <c r="I2446" s="98"/>
      <c r="J2446" s="99"/>
      <c r="K2446" s="97"/>
      <c r="L2446" s="97"/>
      <c r="P2446" s="97"/>
      <c r="Q2446" s="97"/>
      <c r="R2446" s="93"/>
    </row>
    <row r="2447" spans="7:18" x14ac:dyDescent="0.25">
      <c r="G2447" s="97"/>
      <c r="H2447" s="98"/>
      <c r="I2447" s="98"/>
      <c r="J2447" s="99"/>
      <c r="K2447" s="97"/>
      <c r="L2447" s="97"/>
      <c r="P2447" s="97"/>
      <c r="Q2447" s="97"/>
      <c r="R2447" s="93"/>
    </row>
    <row r="2448" spans="7:18" x14ac:dyDescent="0.25">
      <c r="G2448" s="97"/>
      <c r="H2448" s="98"/>
      <c r="I2448" s="98"/>
      <c r="J2448" s="99"/>
      <c r="K2448" s="97"/>
      <c r="L2448" s="97"/>
      <c r="P2448" s="97"/>
      <c r="Q2448" s="97"/>
      <c r="R2448" s="93"/>
    </row>
    <row r="2449" spans="7:18" x14ac:dyDescent="0.25">
      <c r="G2449" s="97"/>
      <c r="H2449" s="98"/>
      <c r="I2449" s="98"/>
      <c r="J2449" s="99"/>
      <c r="K2449" s="97"/>
      <c r="L2449" s="97"/>
      <c r="P2449" s="97"/>
      <c r="Q2449" s="97"/>
      <c r="R2449" s="93"/>
    </row>
    <row r="2450" spans="7:18" x14ac:dyDescent="0.25">
      <c r="G2450" s="97"/>
      <c r="H2450" s="98"/>
      <c r="I2450" s="98"/>
      <c r="J2450" s="99"/>
      <c r="K2450" s="97"/>
      <c r="L2450" s="97"/>
      <c r="P2450" s="97"/>
      <c r="Q2450" s="97"/>
      <c r="R2450" s="93"/>
    </row>
    <row r="2451" spans="7:18" x14ac:dyDescent="0.25">
      <c r="G2451" s="97"/>
      <c r="H2451" s="98"/>
      <c r="I2451" s="98"/>
      <c r="J2451" s="99"/>
      <c r="K2451" s="97"/>
      <c r="L2451" s="97"/>
      <c r="P2451" s="97"/>
      <c r="Q2451" s="97"/>
      <c r="R2451" s="93"/>
    </row>
    <row r="2452" spans="7:18" x14ac:dyDescent="0.25">
      <c r="G2452" s="97"/>
      <c r="H2452" s="98"/>
      <c r="I2452" s="98"/>
      <c r="J2452" s="99"/>
      <c r="K2452" s="97"/>
      <c r="L2452" s="97"/>
      <c r="P2452" s="97"/>
      <c r="Q2452" s="97"/>
      <c r="R2452" s="93"/>
    </row>
    <row r="2453" spans="7:18" x14ac:dyDescent="0.25">
      <c r="G2453" s="97"/>
      <c r="H2453" s="98"/>
      <c r="I2453" s="98"/>
      <c r="J2453" s="99"/>
      <c r="K2453" s="97"/>
      <c r="L2453" s="97"/>
      <c r="P2453" s="97"/>
      <c r="Q2453" s="97"/>
      <c r="R2453" s="93"/>
    </row>
    <row r="2454" spans="7:18" x14ac:dyDescent="0.25">
      <c r="G2454" s="97"/>
      <c r="H2454" s="98"/>
      <c r="I2454" s="98"/>
      <c r="J2454" s="99"/>
      <c r="K2454" s="97"/>
      <c r="L2454" s="97"/>
      <c r="P2454" s="97"/>
      <c r="Q2454" s="97"/>
      <c r="R2454" s="93"/>
    </row>
    <row r="2455" spans="7:18" x14ac:dyDescent="0.25">
      <c r="G2455" s="97"/>
      <c r="H2455" s="98"/>
      <c r="I2455" s="98"/>
      <c r="J2455" s="99"/>
      <c r="K2455" s="97"/>
      <c r="L2455" s="97"/>
      <c r="P2455" s="97"/>
      <c r="Q2455" s="97"/>
      <c r="R2455" s="93"/>
    </row>
    <row r="2456" spans="7:18" x14ac:dyDescent="0.25">
      <c r="G2456" s="97"/>
      <c r="H2456" s="98"/>
      <c r="I2456" s="98"/>
      <c r="J2456" s="99"/>
      <c r="K2456" s="97"/>
      <c r="L2456" s="97"/>
      <c r="P2456" s="97"/>
      <c r="Q2456" s="97"/>
      <c r="R2456" s="93"/>
    </row>
    <row r="2457" spans="7:18" x14ac:dyDescent="0.25">
      <c r="G2457" s="97"/>
      <c r="H2457" s="98"/>
      <c r="I2457" s="98"/>
      <c r="J2457" s="99"/>
      <c r="K2457" s="97"/>
      <c r="L2457" s="97"/>
      <c r="P2457" s="97"/>
      <c r="Q2457" s="97"/>
      <c r="R2457" s="93"/>
    </row>
    <row r="2458" spans="7:18" x14ac:dyDescent="0.25">
      <c r="G2458" s="97"/>
      <c r="H2458" s="98"/>
      <c r="I2458" s="98"/>
      <c r="J2458" s="99"/>
      <c r="K2458" s="97"/>
      <c r="L2458" s="97"/>
      <c r="P2458" s="97"/>
      <c r="Q2458" s="97"/>
      <c r="R2458" s="93"/>
    </row>
    <row r="2459" spans="7:18" x14ac:dyDescent="0.25">
      <c r="G2459" s="97"/>
      <c r="H2459" s="98"/>
      <c r="I2459" s="98"/>
      <c r="J2459" s="99"/>
      <c r="K2459" s="97"/>
      <c r="L2459" s="97"/>
      <c r="P2459" s="97"/>
      <c r="Q2459" s="97"/>
      <c r="R2459" s="93"/>
    </row>
    <row r="2460" spans="7:18" x14ac:dyDescent="0.25">
      <c r="G2460" s="97"/>
      <c r="H2460" s="98"/>
      <c r="I2460" s="98"/>
      <c r="J2460" s="99"/>
      <c r="K2460" s="97"/>
      <c r="L2460" s="97"/>
      <c r="P2460" s="97"/>
      <c r="Q2460" s="97"/>
      <c r="R2460" s="93"/>
    </row>
    <row r="2461" spans="7:18" x14ac:dyDescent="0.25">
      <c r="G2461" s="97"/>
      <c r="H2461" s="98"/>
      <c r="I2461" s="98"/>
      <c r="J2461" s="99"/>
      <c r="K2461" s="97"/>
      <c r="L2461" s="97"/>
      <c r="P2461" s="97"/>
      <c r="Q2461" s="97"/>
      <c r="R2461" s="93"/>
    </row>
    <row r="2462" spans="7:18" x14ac:dyDescent="0.25">
      <c r="G2462" s="97"/>
      <c r="H2462" s="98"/>
      <c r="I2462" s="98"/>
      <c r="J2462" s="99"/>
      <c r="K2462" s="97"/>
      <c r="L2462" s="97"/>
      <c r="P2462" s="97"/>
      <c r="Q2462" s="97"/>
      <c r="R2462" s="93"/>
    </row>
    <row r="2463" spans="7:18" x14ac:dyDescent="0.25">
      <c r="G2463" s="97"/>
      <c r="H2463" s="98"/>
      <c r="I2463" s="98"/>
      <c r="J2463" s="99"/>
      <c r="K2463" s="97"/>
      <c r="L2463" s="97"/>
      <c r="P2463" s="97"/>
      <c r="Q2463" s="97"/>
      <c r="R2463" s="93"/>
    </row>
    <row r="2464" spans="7:18" x14ac:dyDescent="0.25">
      <c r="G2464" s="97"/>
      <c r="H2464" s="98"/>
      <c r="I2464" s="98"/>
      <c r="J2464" s="99"/>
      <c r="K2464" s="97"/>
      <c r="L2464" s="97"/>
      <c r="P2464" s="97"/>
      <c r="Q2464" s="97"/>
      <c r="R2464" s="93"/>
    </row>
    <row r="2465" spans="7:18" x14ac:dyDescent="0.25">
      <c r="G2465" s="97"/>
      <c r="H2465" s="98"/>
      <c r="I2465" s="98"/>
      <c r="J2465" s="99"/>
      <c r="K2465" s="97"/>
      <c r="L2465" s="97"/>
      <c r="P2465" s="97"/>
      <c r="Q2465" s="97"/>
      <c r="R2465" s="93"/>
    </row>
    <row r="2466" spans="7:18" x14ac:dyDescent="0.25">
      <c r="G2466" s="97"/>
      <c r="H2466" s="98"/>
      <c r="I2466" s="98"/>
      <c r="J2466" s="99"/>
      <c r="K2466" s="97"/>
      <c r="L2466" s="97"/>
      <c r="P2466" s="97"/>
      <c r="Q2466" s="97"/>
      <c r="R2466" s="93"/>
    </row>
    <row r="2467" spans="7:18" x14ac:dyDescent="0.25">
      <c r="G2467" s="97"/>
      <c r="H2467" s="98"/>
      <c r="I2467" s="98"/>
      <c r="J2467" s="99"/>
      <c r="K2467" s="97"/>
      <c r="L2467" s="97"/>
      <c r="P2467" s="97"/>
      <c r="Q2467" s="97"/>
      <c r="R2467" s="93"/>
    </row>
    <row r="2468" spans="7:18" x14ac:dyDescent="0.25">
      <c r="G2468" s="97"/>
      <c r="H2468" s="98"/>
      <c r="I2468" s="98"/>
      <c r="J2468" s="99"/>
      <c r="K2468" s="97"/>
      <c r="L2468" s="97"/>
      <c r="P2468" s="97"/>
      <c r="Q2468" s="97"/>
      <c r="R2468" s="93"/>
    </row>
    <row r="2469" spans="7:18" x14ac:dyDescent="0.25">
      <c r="G2469" s="97"/>
      <c r="H2469" s="98"/>
      <c r="I2469" s="98"/>
      <c r="J2469" s="99"/>
      <c r="K2469" s="97"/>
      <c r="L2469" s="97"/>
      <c r="P2469" s="97"/>
      <c r="Q2469" s="97"/>
      <c r="R2469" s="93"/>
    </row>
    <row r="2470" spans="7:18" x14ac:dyDescent="0.25">
      <c r="G2470" s="97"/>
      <c r="H2470" s="98"/>
      <c r="I2470" s="98"/>
      <c r="J2470" s="99"/>
      <c r="K2470" s="97"/>
      <c r="L2470" s="97"/>
      <c r="P2470" s="97"/>
      <c r="Q2470" s="97"/>
      <c r="R2470" s="93"/>
    </row>
    <row r="2471" spans="7:18" x14ac:dyDescent="0.25">
      <c r="G2471" s="97"/>
      <c r="H2471" s="98"/>
      <c r="I2471" s="98"/>
      <c r="J2471" s="99"/>
      <c r="K2471" s="97"/>
      <c r="L2471" s="97"/>
      <c r="P2471" s="97"/>
      <c r="Q2471" s="97"/>
      <c r="R2471" s="93"/>
    </row>
    <row r="2472" spans="7:18" x14ac:dyDescent="0.25">
      <c r="G2472" s="97"/>
      <c r="H2472" s="98"/>
      <c r="I2472" s="98"/>
      <c r="J2472" s="99"/>
      <c r="K2472" s="97"/>
      <c r="L2472" s="97"/>
      <c r="P2472" s="97"/>
      <c r="Q2472" s="97"/>
      <c r="R2472" s="93"/>
    </row>
    <row r="2473" spans="7:18" x14ac:dyDescent="0.25">
      <c r="G2473" s="97"/>
      <c r="H2473" s="98"/>
      <c r="I2473" s="98"/>
      <c r="J2473" s="99"/>
      <c r="K2473" s="97"/>
      <c r="L2473" s="97"/>
      <c r="P2473" s="97"/>
      <c r="Q2473" s="97"/>
      <c r="R2473" s="93"/>
    </row>
    <row r="2474" spans="7:18" x14ac:dyDescent="0.25">
      <c r="G2474" s="97"/>
      <c r="H2474" s="98"/>
      <c r="I2474" s="98"/>
      <c r="J2474" s="99"/>
      <c r="K2474" s="97"/>
      <c r="L2474" s="97"/>
      <c r="P2474" s="97"/>
      <c r="Q2474" s="97"/>
      <c r="R2474" s="93"/>
    </row>
    <row r="2475" spans="7:18" x14ac:dyDescent="0.25">
      <c r="G2475" s="97"/>
      <c r="H2475" s="98"/>
      <c r="I2475" s="98"/>
      <c r="J2475" s="99"/>
      <c r="K2475" s="97"/>
      <c r="L2475" s="97"/>
      <c r="P2475" s="97"/>
      <c r="Q2475" s="97"/>
      <c r="R2475" s="93"/>
    </row>
    <row r="2476" spans="7:18" x14ac:dyDescent="0.25">
      <c r="G2476" s="97"/>
      <c r="H2476" s="98"/>
      <c r="I2476" s="98"/>
      <c r="J2476" s="99"/>
      <c r="K2476" s="97"/>
      <c r="L2476" s="97"/>
      <c r="P2476" s="97"/>
      <c r="Q2476" s="97"/>
      <c r="R2476" s="93"/>
    </row>
    <row r="2477" spans="7:18" x14ac:dyDescent="0.25">
      <c r="G2477" s="97"/>
      <c r="H2477" s="98"/>
      <c r="I2477" s="98"/>
      <c r="J2477" s="99"/>
      <c r="K2477" s="97"/>
      <c r="L2477" s="97"/>
      <c r="P2477" s="97"/>
      <c r="Q2477" s="97"/>
      <c r="R2477" s="93"/>
    </row>
    <row r="2478" spans="7:18" x14ac:dyDescent="0.25">
      <c r="G2478" s="97"/>
      <c r="H2478" s="98"/>
      <c r="I2478" s="98"/>
      <c r="J2478" s="99"/>
      <c r="K2478" s="97"/>
      <c r="L2478" s="97"/>
      <c r="P2478" s="97"/>
      <c r="Q2478" s="97"/>
      <c r="R2478" s="93"/>
    </row>
    <row r="2479" spans="7:18" x14ac:dyDescent="0.25">
      <c r="G2479" s="97"/>
      <c r="H2479" s="98"/>
      <c r="I2479" s="98"/>
      <c r="J2479" s="99"/>
      <c r="K2479" s="97"/>
      <c r="L2479" s="97"/>
      <c r="P2479" s="97"/>
      <c r="Q2479" s="97"/>
      <c r="R2479" s="93"/>
    </row>
    <row r="2480" spans="7:18" x14ac:dyDescent="0.25">
      <c r="G2480" s="97"/>
      <c r="H2480" s="98"/>
      <c r="I2480" s="98"/>
      <c r="J2480" s="99"/>
      <c r="K2480" s="97"/>
      <c r="L2480" s="97"/>
      <c r="P2480" s="97"/>
      <c r="Q2480" s="97"/>
      <c r="R2480" s="93"/>
    </row>
    <row r="2481" spans="7:18" x14ac:dyDescent="0.25">
      <c r="G2481" s="97"/>
      <c r="H2481" s="98"/>
      <c r="I2481" s="98"/>
      <c r="J2481" s="99"/>
      <c r="K2481" s="97"/>
      <c r="L2481" s="97"/>
      <c r="P2481" s="97"/>
      <c r="Q2481" s="97"/>
      <c r="R2481" s="93"/>
    </row>
    <row r="2482" spans="7:18" x14ac:dyDescent="0.25">
      <c r="G2482" s="97"/>
      <c r="H2482" s="98"/>
      <c r="I2482" s="98"/>
      <c r="J2482" s="99"/>
      <c r="K2482" s="97"/>
      <c r="L2482" s="97"/>
      <c r="P2482" s="97"/>
      <c r="Q2482" s="97"/>
      <c r="R2482" s="93"/>
    </row>
    <row r="2483" spans="7:18" x14ac:dyDescent="0.25">
      <c r="G2483" s="97"/>
      <c r="H2483" s="98"/>
      <c r="I2483" s="98"/>
      <c r="J2483" s="99"/>
      <c r="K2483" s="97"/>
      <c r="L2483" s="97"/>
      <c r="P2483" s="97"/>
      <c r="Q2483" s="97"/>
      <c r="R2483" s="93"/>
    </row>
    <row r="2484" spans="7:18" x14ac:dyDescent="0.25">
      <c r="G2484" s="97"/>
      <c r="H2484" s="98"/>
      <c r="I2484" s="98"/>
      <c r="J2484" s="99"/>
      <c r="K2484" s="97"/>
      <c r="L2484" s="97"/>
      <c r="P2484" s="97"/>
      <c r="Q2484" s="97"/>
      <c r="R2484" s="93"/>
    </row>
    <row r="2485" spans="7:18" x14ac:dyDescent="0.25">
      <c r="G2485" s="97"/>
      <c r="H2485" s="98"/>
      <c r="I2485" s="98"/>
      <c r="J2485" s="99"/>
      <c r="K2485" s="97"/>
      <c r="L2485" s="97"/>
      <c r="P2485" s="97"/>
      <c r="Q2485" s="97"/>
      <c r="R2485" s="93"/>
    </row>
    <row r="2486" spans="7:18" x14ac:dyDescent="0.25">
      <c r="G2486" s="97"/>
      <c r="H2486" s="98"/>
      <c r="I2486" s="98"/>
      <c r="J2486" s="99"/>
      <c r="K2486" s="97"/>
      <c r="L2486" s="97"/>
      <c r="P2486" s="97"/>
      <c r="Q2486" s="97"/>
      <c r="R2486" s="93"/>
    </row>
    <row r="2487" spans="7:18" x14ac:dyDescent="0.25">
      <c r="G2487" s="97"/>
      <c r="H2487" s="98"/>
      <c r="I2487" s="98"/>
      <c r="J2487" s="99"/>
      <c r="K2487" s="97"/>
      <c r="L2487" s="97"/>
      <c r="P2487" s="97"/>
      <c r="Q2487" s="97"/>
      <c r="R2487" s="93"/>
    </row>
    <row r="2488" spans="7:18" x14ac:dyDescent="0.25">
      <c r="G2488" s="97"/>
      <c r="H2488" s="98"/>
      <c r="I2488" s="98"/>
      <c r="J2488" s="99"/>
      <c r="K2488" s="97"/>
      <c r="L2488" s="97"/>
      <c r="P2488" s="97"/>
      <c r="Q2488" s="97"/>
      <c r="R2488" s="93"/>
    </row>
    <row r="2489" spans="7:18" x14ac:dyDescent="0.25">
      <c r="G2489" s="97"/>
      <c r="H2489" s="98"/>
      <c r="I2489" s="98"/>
      <c r="J2489" s="99"/>
      <c r="K2489" s="97"/>
      <c r="L2489" s="97"/>
      <c r="P2489" s="97"/>
      <c r="Q2489" s="97"/>
      <c r="R2489" s="93"/>
    </row>
    <row r="2490" spans="7:18" x14ac:dyDescent="0.25">
      <c r="G2490" s="97"/>
      <c r="H2490" s="98"/>
      <c r="I2490" s="98"/>
      <c r="J2490" s="99"/>
      <c r="K2490" s="97"/>
      <c r="L2490" s="97"/>
      <c r="P2490" s="97"/>
      <c r="Q2490" s="97"/>
      <c r="R2490" s="93"/>
    </row>
    <row r="2491" spans="7:18" x14ac:dyDescent="0.25">
      <c r="G2491" s="97"/>
      <c r="H2491" s="98"/>
      <c r="I2491" s="98"/>
      <c r="J2491" s="99"/>
      <c r="K2491" s="97"/>
      <c r="L2491" s="97"/>
      <c r="P2491" s="97"/>
      <c r="Q2491" s="97"/>
      <c r="R2491" s="93"/>
    </row>
    <row r="2492" spans="7:18" x14ac:dyDescent="0.25">
      <c r="G2492" s="97"/>
      <c r="H2492" s="98"/>
      <c r="I2492" s="98"/>
      <c r="J2492" s="99"/>
      <c r="K2492" s="97"/>
      <c r="L2492" s="97"/>
      <c r="P2492" s="97"/>
      <c r="Q2492" s="97"/>
      <c r="R2492" s="93"/>
    </row>
    <row r="2493" spans="7:18" x14ac:dyDescent="0.25">
      <c r="G2493" s="97"/>
      <c r="H2493" s="98"/>
      <c r="I2493" s="98"/>
      <c r="J2493" s="99"/>
      <c r="K2493" s="97"/>
      <c r="L2493" s="97"/>
      <c r="P2493" s="97"/>
      <c r="Q2493" s="97"/>
      <c r="R2493" s="93"/>
    </row>
    <row r="2494" spans="7:18" x14ac:dyDescent="0.25">
      <c r="G2494" s="97"/>
      <c r="H2494" s="98"/>
      <c r="I2494" s="98"/>
      <c r="J2494" s="99"/>
      <c r="K2494" s="97"/>
      <c r="L2494" s="97"/>
      <c r="P2494" s="97"/>
      <c r="Q2494" s="97"/>
      <c r="R2494" s="93"/>
    </row>
    <row r="2495" spans="7:18" x14ac:dyDescent="0.25">
      <c r="G2495" s="97"/>
      <c r="H2495" s="98"/>
      <c r="I2495" s="98"/>
      <c r="J2495" s="99"/>
      <c r="K2495" s="97"/>
      <c r="L2495" s="97"/>
      <c r="P2495" s="97"/>
      <c r="Q2495" s="97"/>
      <c r="R2495" s="93"/>
    </row>
    <row r="2496" spans="7:18" x14ac:dyDescent="0.25">
      <c r="G2496" s="97"/>
      <c r="H2496" s="98"/>
      <c r="I2496" s="98"/>
      <c r="J2496" s="99"/>
      <c r="K2496" s="97"/>
      <c r="L2496" s="97"/>
      <c r="P2496" s="97"/>
      <c r="Q2496" s="97"/>
      <c r="R2496" s="93"/>
    </row>
    <row r="2497" spans="7:18" x14ac:dyDescent="0.25">
      <c r="G2497" s="97"/>
      <c r="H2497" s="98"/>
      <c r="I2497" s="98"/>
      <c r="J2497" s="99"/>
      <c r="K2497" s="97"/>
      <c r="L2497" s="97"/>
      <c r="P2497" s="97"/>
      <c r="Q2497" s="97"/>
      <c r="R2497" s="93"/>
    </row>
    <row r="2498" spans="7:18" x14ac:dyDescent="0.25">
      <c r="G2498" s="97"/>
      <c r="H2498" s="98"/>
      <c r="I2498" s="98"/>
      <c r="J2498" s="99"/>
      <c r="K2498" s="97"/>
      <c r="L2498" s="97"/>
      <c r="P2498" s="97"/>
      <c r="Q2498" s="97"/>
      <c r="R2498" s="93"/>
    </row>
    <row r="2499" spans="7:18" x14ac:dyDescent="0.25">
      <c r="G2499" s="97"/>
      <c r="H2499" s="98"/>
      <c r="I2499" s="98"/>
      <c r="J2499" s="99"/>
      <c r="K2499" s="97"/>
      <c r="L2499" s="97"/>
      <c r="P2499" s="97"/>
      <c r="Q2499" s="97"/>
      <c r="R2499" s="93"/>
    </row>
    <row r="2500" spans="7:18" x14ac:dyDescent="0.25">
      <c r="G2500" s="97"/>
      <c r="H2500" s="98"/>
      <c r="I2500" s="98"/>
      <c r="J2500" s="99"/>
      <c r="K2500" s="97"/>
      <c r="L2500" s="97"/>
      <c r="P2500" s="97"/>
      <c r="Q2500" s="97"/>
      <c r="R2500" s="93"/>
    </row>
    <row r="2501" spans="7:18" x14ac:dyDescent="0.25">
      <c r="G2501" s="97"/>
      <c r="H2501" s="98"/>
      <c r="I2501" s="98"/>
      <c r="J2501" s="99"/>
      <c r="K2501" s="97"/>
      <c r="L2501" s="97"/>
      <c r="P2501" s="97"/>
      <c r="Q2501" s="97"/>
      <c r="R2501" s="93"/>
    </row>
    <row r="2502" spans="7:18" x14ac:dyDescent="0.25">
      <c r="G2502" s="97"/>
      <c r="H2502" s="98"/>
      <c r="I2502" s="98"/>
      <c r="J2502" s="99"/>
      <c r="K2502" s="97"/>
      <c r="L2502" s="97"/>
      <c r="P2502" s="97"/>
      <c r="Q2502" s="97"/>
      <c r="R2502" s="93"/>
    </row>
    <row r="2503" spans="7:18" x14ac:dyDescent="0.25">
      <c r="G2503" s="97"/>
      <c r="H2503" s="98"/>
      <c r="I2503" s="98"/>
      <c r="J2503" s="99"/>
      <c r="K2503" s="97"/>
      <c r="L2503" s="97"/>
      <c r="P2503" s="97"/>
      <c r="Q2503" s="97"/>
      <c r="R2503" s="93"/>
    </row>
    <row r="2504" spans="7:18" x14ac:dyDescent="0.25">
      <c r="G2504" s="97"/>
      <c r="H2504" s="98"/>
      <c r="I2504" s="98"/>
      <c r="J2504" s="99"/>
      <c r="K2504" s="97"/>
      <c r="L2504" s="97"/>
      <c r="P2504" s="97"/>
      <c r="Q2504" s="97"/>
      <c r="R2504" s="93"/>
    </row>
    <row r="2505" spans="7:18" x14ac:dyDescent="0.25">
      <c r="G2505" s="97"/>
      <c r="H2505" s="98"/>
      <c r="I2505" s="98"/>
      <c r="J2505" s="99"/>
      <c r="K2505" s="97"/>
      <c r="L2505" s="97"/>
      <c r="P2505" s="97"/>
      <c r="Q2505" s="97"/>
      <c r="R2505" s="93"/>
    </row>
    <row r="2506" spans="7:18" x14ac:dyDescent="0.25">
      <c r="G2506" s="97"/>
      <c r="H2506" s="98"/>
      <c r="I2506" s="98"/>
      <c r="J2506" s="99"/>
      <c r="K2506" s="97"/>
      <c r="L2506" s="97"/>
      <c r="P2506" s="97"/>
      <c r="Q2506" s="97"/>
      <c r="R2506" s="93"/>
    </row>
    <row r="2507" spans="7:18" x14ac:dyDescent="0.25">
      <c r="G2507" s="97"/>
      <c r="H2507" s="98"/>
      <c r="I2507" s="98"/>
      <c r="J2507" s="99"/>
      <c r="K2507" s="97"/>
      <c r="L2507" s="97"/>
      <c r="P2507" s="97"/>
      <c r="Q2507" s="97"/>
      <c r="R2507" s="93"/>
    </row>
    <row r="2508" spans="7:18" x14ac:dyDescent="0.25">
      <c r="G2508" s="97"/>
      <c r="H2508" s="98"/>
      <c r="I2508" s="98"/>
      <c r="J2508" s="99"/>
      <c r="K2508" s="97"/>
      <c r="L2508" s="97"/>
      <c r="P2508" s="97"/>
      <c r="Q2508" s="97"/>
      <c r="R2508" s="93"/>
    </row>
    <row r="2509" spans="7:18" x14ac:dyDescent="0.25">
      <c r="G2509" s="97"/>
      <c r="H2509" s="98"/>
      <c r="I2509" s="98"/>
      <c r="J2509" s="99"/>
      <c r="K2509" s="97"/>
      <c r="L2509" s="97"/>
      <c r="P2509" s="97"/>
      <c r="Q2509" s="97"/>
      <c r="R2509" s="93"/>
    </row>
    <row r="2510" spans="7:18" x14ac:dyDescent="0.25">
      <c r="G2510" s="97"/>
      <c r="H2510" s="98"/>
      <c r="I2510" s="98"/>
      <c r="J2510" s="99"/>
      <c r="K2510" s="97"/>
      <c r="L2510" s="97"/>
      <c r="P2510" s="97"/>
      <c r="Q2510" s="97"/>
      <c r="R2510" s="93"/>
    </row>
    <row r="2511" spans="7:18" x14ac:dyDescent="0.25">
      <c r="G2511" s="97"/>
      <c r="H2511" s="98"/>
      <c r="I2511" s="98"/>
      <c r="J2511" s="99"/>
      <c r="K2511" s="97"/>
      <c r="L2511" s="97"/>
      <c r="P2511" s="97"/>
      <c r="Q2511" s="97"/>
      <c r="R2511" s="93"/>
    </row>
    <row r="2512" spans="7:18" x14ac:dyDescent="0.25">
      <c r="G2512" s="97"/>
      <c r="H2512" s="98"/>
      <c r="I2512" s="98"/>
      <c r="J2512" s="99"/>
      <c r="K2512" s="97"/>
      <c r="L2512" s="97"/>
      <c r="P2512" s="97"/>
      <c r="Q2512" s="97"/>
      <c r="R2512" s="93"/>
    </row>
    <row r="2513" spans="7:18" x14ac:dyDescent="0.25">
      <c r="G2513" s="97"/>
      <c r="H2513" s="98"/>
      <c r="I2513" s="98"/>
      <c r="J2513" s="99"/>
      <c r="K2513" s="97"/>
      <c r="L2513" s="97"/>
      <c r="P2513" s="97"/>
      <c r="Q2513" s="97"/>
      <c r="R2513" s="93"/>
    </row>
    <row r="2514" spans="7:18" x14ac:dyDescent="0.25">
      <c r="G2514" s="97"/>
      <c r="H2514" s="98"/>
      <c r="I2514" s="98"/>
      <c r="J2514" s="99"/>
      <c r="K2514" s="97"/>
      <c r="L2514" s="97"/>
      <c r="P2514" s="97"/>
      <c r="Q2514" s="97"/>
      <c r="R2514" s="93"/>
    </row>
    <row r="2515" spans="7:18" x14ac:dyDescent="0.25">
      <c r="G2515" s="97"/>
      <c r="H2515" s="98"/>
      <c r="I2515" s="98"/>
      <c r="J2515" s="99"/>
      <c r="K2515" s="97"/>
      <c r="L2515" s="97"/>
      <c r="P2515" s="97"/>
      <c r="Q2515" s="97"/>
      <c r="R2515" s="93"/>
    </row>
    <row r="2516" spans="7:18" x14ac:dyDescent="0.25">
      <c r="G2516" s="97"/>
      <c r="H2516" s="98"/>
      <c r="I2516" s="98"/>
      <c r="J2516" s="99"/>
      <c r="K2516" s="97"/>
      <c r="L2516" s="97"/>
      <c r="P2516" s="97"/>
      <c r="Q2516" s="97"/>
      <c r="R2516" s="93"/>
    </row>
    <row r="2517" spans="7:18" x14ac:dyDescent="0.25">
      <c r="G2517" s="97"/>
      <c r="H2517" s="98"/>
      <c r="I2517" s="98"/>
      <c r="J2517" s="99"/>
      <c r="K2517" s="97"/>
      <c r="L2517" s="97"/>
      <c r="P2517" s="97"/>
      <c r="Q2517" s="97"/>
      <c r="R2517" s="93"/>
    </row>
    <row r="2518" spans="7:18" x14ac:dyDescent="0.25">
      <c r="G2518" s="97"/>
      <c r="H2518" s="98"/>
      <c r="I2518" s="98"/>
      <c r="J2518" s="99"/>
      <c r="K2518" s="97"/>
      <c r="L2518" s="97"/>
      <c r="P2518" s="97"/>
      <c r="Q2518" s="97"/>
      <c r="R2518" s="93"/>
    </row>
    <row r="2519" spans="7:18" x14ac:dyDescent="0.25">
      <c r="G2519" s="97"/>
      <c r="H2519" s="98"/>
      <c r="I2519" s="98"/>
      <c r="J2519" s="99"/>
      <c r="K2519" s="97"/>
      <c r="L2519" s="97"/>
      <c r="P2519" s="97"/>
      <c r="Q2519" s="97"/>
      <c r="R2519" s="93"/>
    </row>
    <row r="2520" spans="7:18" x14ac:dyDescent="0.25">
      <c r="G2520" s="97"/>
      <c r="H2520" s="98"/>
      <c r="I2520" s="98"/>
      <c r="J2520" s="99"/>
      <c r="K2520" s="97"/>
      <c r="L2520" s="97"/>
      <c r="P2520" s="97"/>
      <c r="Q2520" s="97"/>
      <c r="R2520" s="93"/>
    </row>
    <row r="2521" spans="7:18" x14ac:dyDescent="0.25">
      <c r="G2521" s="97"/>
      <c r="H2521" s="98"/>
      <c r="I2521" s="98"/>
      <c r="J2521" s="99"/>
      <c r="K2521" s="97"/>
      <c r="L2521" s="97"/>
      <c r="P2521" s="97"/>
      <c r="Q2521" s="97"/>
      <c r="R2521" s="93"/>
    </row>
    <row r="2522" spans="7:18" x14ac:dyDescent="0.25">
      <c r="G2522" s="97"/>
      <c r="H2522" s="98"/>
      <c r="I2522" s="98"/>
      <c r="J2522" s="99"/>
      <c r="K2522" s="97"/>
      <c r="L2522" s="97"/>
      <c r="P2522" s="97"/>
      <c r="Q2522" s="97"/>
      <c r="R2522" s="93"/>
    </row>
    <row r="2523" spans="7:18" x14ac:dyDescent="0.25">
      <c r="G2523" s="97"/>
      <c r="H2523" s="98"/>
      <c r="I2523" s="98"/>
      <c r="J2523" s="99"/>
      <c r="K2523" s="97"/>
      <c r="L2523" s="97"/>
      <c r="P2523" s="97"/>
      <c r="Q2523" s="97"/>
      <c r="R2523" s="93"/>
    </row>
    <row r="2524" spans="7:18" x14ac:dyDescent="0.25">
      <c r="G2524" s="97"/>
      <c r="H2524" s="98"/>
      <c r="I2524" s="98"/>
      <c r="J2524" s="99"/>
      <c r="K2524" s="97"/>
      <c r="L2524" s="97"/>
      <c r="P2524" s="97"/>
      <c r="Q2524" s="97"/>
      <c r="R2524" s="93"/>
    </row>
    <row r="2525" spans="7:18" x14ac:dyDescent="0.25">
      <c r="G2525" s="97"/>
      <c r="H2525" s="98"/>
      <c r="I2525" s="98"/>
      <c r="J2525" s="99"/>
      <c r="K2525" s="97"/>
      <c r="L2525" s="97"/>
      <c r="P2525" s="97"/>
      <c r="Q2525" s="97"/>
      <c r="R2525" s="93"/>
    </row>
    <row r="2526" spans="7:18" x14ac:dyDescent="0.25">
      <c r="G2526" s="97"/>
      <c r="H2526" s="98"/>
      <c r="I2526" s="98"/>
      <c r="J2526" s="99"/>
      <c r="K2526" s="97"/>
      <c r="L2526" s="97"/>
      <c r="P2526" s="97"/>
      <c r="Q2526" s="97"/>
      <c r="R2526" s="93"/>
    </row>
    <row r="2527" spans="7:18" x14ac:dyDescent="0.25">
      <c r="G2527" s="97"/>
      <c r="H2527" s="98"/>
      <c r="I2527" s="98"/>
      <c r="J2527" s="99"/>
      <c r="K2527" s="97"/>
      <c r="L2527" s="97"/>
      <c r="P2527" s="97"/>
      <c r="Q2527" s="97"/>
      <c r="R2527" s="93"/>
    </row>
    <row r="2528" spans="7:18" x14ac:dyDescent="0.25">
      <c r="G2528" s="97"/>
      <c r="H2528" s="98"/>
      <c r="I2528" s="98"/>
      <c r="J2528" s="99"/>
      <c r="K2528" s="97"/>
      <c r="L2528" s="97"/>
      <c r="P2528" s="97"/>
      <c r="Q2528" s="97"/>
      <c r="R2528" s="93"/>
    </row>
    <row r="2529" spans="7:18" x14ac:dyDescent="0.25">
      <c r="G2529" s="97"/>
      <c r="H2529" s="98"/>
      <c r="I2529" s="98"/>
      <c r="J2529" s="99"/>
      <c r="K2529" s="97"/>
      <c r="L2529" s="97"/>
      <c r="P2529" s="97"/>
      <c r="Q2529" s="97"/>
      <c r="R2529" s="93"/>
    </row>
    <row r="2530" spans="7:18" x14ac:dyDescent="0.25">
      <c r="G2530" s="97"/>
      <c r="H2530" s="98"/>
      <c r="I2530" s="98"/>
      <c r="J2530" s="99"/>
      <c r="K2530" s="97"/>
      <c r="L2530" s="97"/>
      <c r="P2530" s="97"/>
      <c r="Q2530" s="97"/>
      <c r="R2530" s="93"/>
    </row>
    <row r="2531" spans="7:18" x14ac:dyDescent="0.25">
      <c r="G2531" s="97"/>
      <c r="H2531" s="98"/>
      <c r="I2531" s="98"/>
      <c r="J2531" s="99"/>
      <c r="K2531" s="97"/>
      <c r="L2531" s="97"/>
      <c r="P2531" s="97"/>
      <c r="Q2531" s="97"/>
      <c r="R2531" s="93"/>
    </row>
    <row r="2532" spans="7:18" x14ac:dyDescent="0.25">
      <c r="G2532" s="97"/>
      <c r="H2532" s="98"/>
      <c r="I2532" s="98"/>
      <c r="J2532" s="99"/>
      <c r="K2532" s="97"/>
      <c r="L2532" s="97"/>
      <c r="P2532" s="97"/>
      <c r="Q2532" s="97"/>
      <c r="R2532" s="93"/>
    </row>
    <row r="2533" spans="7:18" x14ac:dyDescent="0.25">
      <c r="G2533" s="97"/>
      <c r="H2533" s="98"/>
      <c r="I2533" s="98"/>
      <c r="J2533" s="99"/>
      <c r="K2533" s="97"/>
      <c r="L2533" s="97"/>
      <c r="P2533" s="97"/>
      <c r="Q2533" s="97"/>
      <c r="R2533" s="93"/>
    </row>
    <row r="2534" spans="7:18" x14ac:dyDescent="0.25">
      <c r="G2534" s="97"/>
      <c r="H2534" s="98"/>
      <c r="I2534" s="98"/>
      <c r="J2534" s="99"/>
      <c r="K2534" s="97"/>
      <c r="L2534" s="97"/>
      <c r="P2534" s="97"/>
      <c r="Q2534" s="97"/>
      <c r="R2534" s="93"/>
    </row>
    <row r="2535" spans="7:18" x14ac:dyDescent="0.25">
      <c r="G2535" s="97"/>
      <c r="H2535" s="98"/>
      <c r="I2535" s="98"/>
      <c r="J2535" s="99"/>
      <c r="K2535" s="97"/>
      <c r="L2535" s="97"/>
      <c r="P2535" s="97"/>
      <c r="Q2535" s="97"/>
      <c r="R2535" s="93"/>
    </row>
    <row r="2536" spans="7:18" x14ac:dyDescent="0.25">
      <c r="G2536" s="97"/>
      <c r="H2536" s="98"/>
      <c r="I2536" s="98"/>
      <c r="J2536" s="99"/>
      <c r="K2536" s="97"/>
      <c r="L2536" s="97"/>
      <c r="P2536" s="97"/>
      <c r="Q2536" s="97"/>
      <c r="R2536" s="93"/>
    </row>
    <row r="2537" spans="7:18" x14ac:dyDescent="0.25">
      <c r="G2537" s="97"/>
      <c r="H2537" s="98"/>
      <c r="I2537" s="98"/>
      <c r="J2537" s="99"/>
      <c r="K2537" s="97"/>
      <c r="L2537" s="97"/>
      <c r="P2537" s="97"/>
      <c r="Q2537" s="97"/>
      <c r="R2537" s="93"/>
    </row>
    <row r="2538" spans="7:18" x14ac:dyDescent="0.25">
      <c r="G2538" s="97"/>
      <c r="H2538" s="98"/>
      <c r="I2538" s="98"/>
      <c r="J2538" s="99"/>
      <c r="K2538" s="97"/>
      <c r="L2538" s="97"/>
      <c r="P2538" s="97"/>
      <c r="Q2538" s="97"/>
      <c r="R2538" s="93"/>
    </row>
    <row r="2539" spans="7:18" x14ac:dyDescent="0.25">
      <c r="G2539" s="97"/>
      <c r="H2539" s="98"/>
      <c r="I2539" s="98"/>
      <c r="J2539" s="99"/>
      <c r="K2539" s="97"/>
      <c r="L2539" s="97"/>
      <c r="P2539" s="97"/>
      <c r="Q2539" s="97"/>
      <c r="R2539" s="93"/>
    </row>
    <row r="2540" spans="7:18" x14ac:dyDescent="0.25">
      <c r="G2540" s="97"/>
      <c r="H2540" s="98"/>
      <c r="I2540" s="98"/>
      <c r="J2540" s="99"/>
      <c r="K2540" s="97"/>
      <c r="L2540" s="97"/>
      <c r="P2540" s="97"/>
      <c r="Q2540" s="97"/>
      <c r="R2540" s="93"/>
    </row>
    <row r="2541" spans="7:18" x14ac:dyDescent="0.25">
      <c r="G2541" s="97"/>
      <c r="H2541" s="98"/>
      <c r="I2541" s="98"/>
      <c r="J2541" s="99"/>
      <c r="K2541" s="97"/>
      <c r="L2541" s="97"/>
      <c r="P2541" s="97"/>
      <c r="Q2541" s="97"/>
      <c r="R2541" s="93"/>
    </row>
    <row r="2542" spans="7:18" x14ac:dyDescent="0.25">
      <c r="G2542" s="97"/>
      <c r="H2542" s="98"/>
      <c r="I2542" s="98"/>
      <c r="J2542" s="99"/>
      <c r="K2542" s="97"/>
      <c r="L2542" s="97"/>
      <c r="P2542" s="97"/>
      <c r="Q2542" s="97"/>
      <c r="R2542" s="93"/>
    </row>
    <row r="2543" spans="7:18" x14ac:dyDescent="0.25">
      <c r="G2543" s="97"/>
      <c r="H2543" s="98"/>
      <c r="I2543" s="98"/>
      <c r="J2543" s="99"/>
      <c r="K2543" s="97"/>
      <c r="L2543" s="97"/>
      <c r="P2543" s="97"/>
      <c r="Q2543" s="97"/>
      <c r="R2543" s="93"/>
    </row>
    <row r="2544" spans="7:18" x14ac:dyDescent="0.25">
      <c r="G2544" s="97"/>
      <c r="H2544" s="98"/>
      <c r="I2544" s="98"/>
      <c r="J2544" s="99"/>
      <c r="K2544" s="97"/>
      <c r="L2544" s="97"/>
      <c r="P2544" s="97"/>
      <c r="Q2544" s="97"/>
      <c r="R2544" s="93"/>
    </row>
    <row r="2545" spans="7:18" x14ac:dyDescent="0.25">
      <c r="G2545" s="97"/>
      <c r="H2545" s="98"/>
      <c r="I2545" s="98"/>
      <c r="J2545" s="99"/>
      <c r="K2545" s="97"/>
      <c r="L2545" s="97"/>
      <c r="P2545" s="97"/>
      <c r="Q2545" s="97"/>
      <c r="R2545" s="93"/>
    </row>
    <row r="2546" spans="7:18" x14ac:dyDescent="0.25">
      <c r="G2546" s="97"/>
      <c r="H2546" s="98"/>
      <c r="I2546" s="98"/>
      <c r="J2546" s="99"/>
      <c r="K2546" s="97"/>
      <c r="L2546" s="97"/>
      <c r="P2546" s="97"/>
      <c r="Q2546" s="97"/>
      <c r="R2546" s="93"/>
    </row>
    <row r="2547" spans="7:18" x14ac:dyDescent="0.25">
      <c r="G2547" s="97"/>
      <c r="H2547" s="98"/>
      <c r="I2547" s="98"/>
      <c r="J2547" s="99"/>
      <c r="K2547" s="97"/>
      <c r="L2547" s="97"/>
      <c r="P2547" s="97"/>
      <c r="Q2547" s="97"/>
      <c r="R2547" s="93"/>
    </row>
    <row r="2548" spans="7:18" x14ac:dyDescent="0.25">
      <c r="G2548" s="97"/>
      <c r="H2548" s="98"/>
      <c r="I2548" s="98"/>
      <c r="J2548" s="99"/>
      <c r="K2548" s="97"/>
      <c r="L2548" s="97"/>
      <c r="P2548" s="97"/>
      <c r="Q2548" s="97"/>
      <c r="R2548" s="93"/>
    </row>
    <row r="2549" spans="7:18" x14ac:dyDescent="0.25">
      <c r="G2549" s="97"/>
      <c r="H2549" s="98"/>
      <c r="I2549" s="98"/>
      <c r="J2549" s="99"/>
      <c r="K2549" s="97"/>
      <c r="L2549" s="97"/>
      <c r="P2549" s="97"/>
      <c r="Q2549" s="97"/>
      <c r="R2549" s="93"/>
    </row>
    <row r="2550" spans="7:18" x14ac:dyDescent="0.25">
      <c r="G2550" s="97"/>
      <c r="H2550" s="98"/>
      <c r="I2550" s="98"/>
      <c r="J2550" s="99"/>
      <c r="K2550" s="97"/>
      <c r="L2550" s="97"/>
      <c r="P2550" s="97"/>
      <c r="Q2550" s="97"/>
      <c r="R2550" s="93"/>
    </row>
    <row r="2551" spans="7:18" x14ac:dyDescent="0.25">
      <c r="G2551" s="97"/>
      <c r="H2551" s="98"/>
      <c r="I2551" s="98"/>
      <c r="J2551" s="99"/>
      <c r="K2551" s="97"/>
      <c r="L2551" s="97"/>
      <c r="P2551" s="97"/>
      <c r="Q2551" s="97"/>
      <c r="R2551" s="93"/>
    </row>
    <row r="2552" spans="7:18" x14ac:dyDescent="0.25">
      <c r="G2552" s="97"/>
      <c r="H2552" s="98"/>
      <c r="I2552" s="98"/>
      <c r="J2552" s="99"/>
      <c r="K2552" s="97"/>
      <c r="L2552" s="97"/>
      <c r="P2552" s="97"/>
      <c r="Q2552" s="97"/>
      <c r="R2552" s="93"/>
    </row>
    <row r="2553" spans="7:18" x14ac:dyDescent="0.25">
      <c r="G2553" s="97"/>
      <c r="H2553" s="98"/>
      <c r="I2553" s="98"/>
      <c r="J2553" s="99"/>
      <c r="K2553" s="97"/>
      <c r="L2553" s="97"/>
      <c r="P2553" s="97"/>
      <c r="Q2553" s="97"/>
      <c r="R2553" s="93"/>
    </row>
    <row r="2554" spans="7:18" x14ac:dyDescent="0.25">
      <c r="G2554" s="97"/>
      <c r="H2554" s="98"/>
      <c r="I2554" s="98"/>
      <c r="J2554" s="99"/>
      <c r="K2554" s="97"/>
      <c r="L2554" s="97"/>
      <c r="P2554" s="97"/>
      <c r="Q2554" s="97"/>
      <c r="R2554" s="93"/>
    </row>
    <row r="2555" spans="7:18" x14ac:dyDescent="0.25">
      <c r="G2555" s="97"/>
      <c r="H2555" s="98"/>
      <c r="I2555" s="98"/>
      <c r="J2555" s="99"/>
      <c r="K2555" s="97"/>
      <c r="L2555" s="97"/>
      <c r="P2555" s="97"/>
      <c r="Q2555" s="97"/>
      <c r="R2555" s="93"/>
    </row>
    <row r="2556" spans="7:18" x14ac:dyDescent="0.25">
      <c r="G2556" s="97"/>
      <c r="H2556" s="98"/>
      <c r="I2556" s="98"/>
      <c r="J2556" s="99"/>
      <c r="K2556" s="97"/>
      <c r="L2556" s="97"/>
      <c r="P2556" s="97"/>
      <c r="Q2556" s="97"/>
      <c r="R2556" s="93"/>
    </row>
    <row r="2557" spans="7:18" x14ac:dyDescent="0.25">
      <c r="G2557" s="97"/>
      <c r="H2557" s="98"/>
      <c r="I2557" s="98"/>
      <c r="J2557" s="99"/>
      <c r="K2557" s="97"/>
      <c r="L2557" s="97"/>
      <c r="P2557" s="97"/>
      <c r="Q2557" s="97"/>
      <c r="R2557" s="93"/>
    </row>
    <row r="2558" spans="7:18" x14ac:dyDescent="0.25">
      <c r="G2558" s="97"/>
      <c r="H2558" s="98"/>
      <c r="I2558" s="98"/>
      <c r="J2558" s="99"/>
      <c r="K2558" s="97"/>
      <c r="L2558" s="97"/>
      <c r="P2558" s="97"/>
      <c r="Q2558" s="97"/>
      <c r="R2558" s="93"/>
    </row>
    <row r="2559" spans="7:18" x14ac:dyDescent="0.25">
      <c r="G2559" s="97"/>
      <c r="H2559" s="98"/>
      <c r="I2559" s="98"/>
      <c r="J2559" s="99"/>
      <c r="K2559" s="97"/>
      <c r="L2559" s="97"/>
      <c r="P2559" s="97"/>
      <c r="Q2559" s="97"/>
      <c r="R2559" s="93"/>
    </row>
    <row r="2560" spans="7:18" x14ac:dyDescent="0.25">
      <c r="G2560" s="97"/>
      <c r="H2560" s="98"/>
      <c r="I2560" s="98"/>
      <c r="J2560" s="99"/>
      <c r="K2560" s="97"/>
      <c r="L2560" s="97"/>
      <c r="P2560" s="97"/>
      <c r="Q2560" s="97"/>
      <c r="R2560" s="93"/>
    </row>
    <row r="2561" spans="7:18" x14ac:dyDescent="0.25">
      <c r="G2561" s="97"/>
      <c r="H2561" s="98"/>
      <c r="I2561" s="98"/>
      <c r="J2561" s="99"/>
      <c r="K2561" s="97"/>
      <c r="L2561" s="97"/>
      <c r="P2561" s="97"/>
      <c r="Q2561" s="97"/>
      <c r="R2561" s="93"/>
    </row>
    <row r="2562" spans="7:18" x14ac:dyDescent="0.25">
      <c r="G2562" s="97"/>
      <c r="H2562" s="98"/>
      <c r="I2562" s="98"/>
      <c r="J2562" s="99"/>
      <c r="K2562" s="97"/>
      <c r="L2562" s="97"/>
      <c r="P2562" s="97"/>
      <c r="Q2562" s="97"/>
      <c r="R2562" s="93"/>
    </row>
    <row r="2563" spans="7:18" x14ac:dyDescent="0.25">
      <c r="G2563" s="97"/>
      <c r="H2563" s="98"/>
      <c r="I2563" s="98"/>
      <c r="J2563" s="99"/>
      <c r="K2563" s="97"/>
      <c r="L2563" s="97"/>
      <c r="P2563" s="97"/>
      <c r="Q2563" s="97"/>
      <c r="R2563" s="93"/>
    </row>
    <row r="2564" spans="7:18" x14ac:dyDescent="0.25">
      <c r="G2564" s="97"/>
      <c r="H2564" s="98"/>
      <c r="I2564" s="98"/>
      <c r="J2564" s="99"/>
      <c r="K2564" s="97"/>
      <c r="L2564" s="97"/>
      <c r="P2564" s="97"/>
      <c r="Q2564" s="97"/>
      <c r="R2564" s="93"/>
    </row>
    <row r="2565" spans="7:18" x14ac:dyDescent="0.25">
      <c r="G2565" s="97"/>
      <c r="H2565" s="98"/>
      <c r="I2565" s="98"/>
      <c r="J2565" s="99"/>
      <c r="K2565" s="97"/>
      <c r="L2565" s="97"/>
      <c r="P2565" s="97"/>
      <c r="Q2565" s="97"/>
      <c r="R2565" s="93"/>
    </row>
    <row r="2566" spans="7:18" x14ac:dyDescent="0.25">
      <c r="G2566" s="97"/>
      <c r="H2566" s="98"/>
      <c r="I2566" s="98"/>
      <c r="J2566" s="99"/>
      <c r="K2566" s="97"/>
      <c r="L2566" s="97"/>
      <c r="P2566" s="97"/>
      <c r="Q2566" s="97"/>
      <c r="R2566" s="93"/>
    </row>
    <row r="2567" spans="7:18" x14ac:dyDescent="0.25">
      <c r="G2567" s="97"/>
      <c r="H2567" s="98"/>
      <c r="I2567" s="98"/>
      <c r="J2567" s="99"/>
      <c r="K2567" s="97"/>
      <c r="L2567" s="97"/>
      <c r="P2567" s="97"/>
      <c r="Q2567" s="97"/>
      <c r="R2567" s="93"/>
    </row>
    <row r="2568" spans="7:18" x14ac:dyDescent="0.25">
      <c r="G2568" s="97"/>
      <c r="H2568" s="98"/>
      <c r="I2568" s="98"/>
      <c r="J2568" s="99"/>
      <c r="K2568" s="97"/>
      <c r="L2568" s="97"/>
      <c r="P2568" s="97"/>
      <c r="Q2568" s="97"/>
      <c r="R2568" s="93"/>
    </row>
    <row r="2569" spans="7:18" x14ac:dyDescent="0.25">
      <c r="G2569" s="97"/>
      <c r="H2569" s="98"/>
      <c r="I2569" s="98"/>
      <c r="J2569" s="99"/>
      <c r="K2569" s="97"/>
      <c r="L2569" s="97"/>
      <c r="P2569" s="97"/>
      <c r="Q2569" s="97"/>
      <c r="R2569" s="93"/>
    </row>
    <row r="2570" spans="7:18" x14ac:dyDescent="0.25">
      <c r="G2570" s="97"/>
      <c r="H2570" s="98"/>
      <c r="I2570" s="98"/>
      <c r="J2570" s="99"/>
      <c r="K2570" s="97"/>
      <c r="L2570" s="97"/>
      <c r="P2570" s="97"/>
      <c r="Q2570" s="97"/>
      <c r="R2570" s="93"/>
    </row>
    <row r="2571" spans="7:18" x14ac:dyDescent="0.25">
      <c r="G2571" s="97"/>
      <c r="H2571" s="98"/>
      <c r="I2571" s="98"/>
      <c r="J2571" s="99"/>
      <c r="K2571" s="97"/>
      <c r="L2571" s="97"/>
      <c r="P2571" s="97"/>
      <c r="Q2571" s="97"/>
      <c r="R2571" s="93"/>
    </row>
    <row r="2572" spans="7:18" x14ac:dyDescent="0.25">
      <c r="G2572" s="97"/>
      <c r="H2572" s="98"/>
      <c r="I2572" s="98"/>
      <c r="J2572" s="99"/>
      <c r="K2572" s="97"/>
      <c r="L2572" s="97"/>
      <c r="P2572" s="97"/>
      <c r="Q2572" s="97"/>
      <c r="R2572" s="93"/>
    </row>
    <row r="2573" spans="7:18" x14ac:dyDescent="0.25">
      <c r="G2573" s="97"/>
      <c r="H2573" s="98"/>
      <c r="I2573" s="98"/>
      <c r="J2573" s="99"/>
      <c r="K2573" s="97"/>
      <c r="L2573" s="97"/>
      <c r="P2573" s="97"/>
      <c r="Q2573" s="97"/>
      <c r="R2573" s="93"/>
    </row>
    <row r="2574" spans="7:18" x14ac:dyDescent="0.25">
      <c r="G2574" s="97"/>
      <c r="H2574" s="98"/>
      <c r="I2574" s="98"/>
      <c r="J2574" s="99"/>
      <c r="K2574" s="97"/>
      <c r="L2574" s="97"/>
      <c r="P2574" s="97"/>
      <c r="Q2574" s="97"/>
      <c r="R2574" s="93"/>
    </row>
    <row r="2575" spans="7:18" x14ac:dyDescent="0.25">
      <c r="G2575" s="97"/>
      <c r="H2575" s="98"/>
      <c r="I2575" s="98"/>
      <c r="J2575" s="99"/>
      <c r="K2575" s="97"/>
      <c r="L2575" s="97"/>
      <c r="P2575" s="97"/>
      <c r="Q2575" s="97"/>
      <c r="R2575" s="93"/>
    </row>
    <row r="2576" spans="7:18" x14ac:dyDescent="0.25">
      <c r="G2576" s="97"/>
      <c r="H2576" s="98"/>
      <c r="I2576" s="98"/>
      <c r="J2576" s="99"/>
      <c r="K2576" s="97"/>
      <c r="L2576" s="97"/>
      <c r="P2576" s="97"/>
      <c r="Q2576" s="97"/>
      <c r="R2576" s="93"/>
    </row>
    <row r="2577" spans="7:18" x14ac:dyDescent="0.25">
      <c r="G2577" s="97"/>
      <c r="H2577" s="98"/>
      <c r="I2577" s="98"/>
      <c r="J2577" s="99"/>
      <c r="K2577" s="97"/>
      <c r="L2577" s="97"/>
      <c r="P2577" s="97"/>
      <c r="Q2577" s="97"/>
      <c r="R2577" s="93"/>
    </row>
    <row r="2578" spans="7:18" x14ac:dyDescent="0.25">
      <c r="G2578" s="97"/>
      <c r="H2578" s="98"/>
      <c r="I2578" s="98"/>
      <c r="J2578" s="99"/>
      <c r="K2578" s="97"/>
      <c r="L2578" s="97"/>
      <c r="P2578" s="97"/>
      <c r="Q2578" s="97"/>
      <c r="R2578" s="93"/>
    </row>
    <row r="2579" spans="7:18" x14ac:dyDescent="0.25">
      <c r="G2579" s="97"/>
      <c r="H2579" s="98"/>
      <c r="I2579" s="98"/>
      <c r="J2579" s="99"/>
      <c r="K2579" s="97"/>
      <c r="L2579" s="97"/>
      <c r="P2579" s="97"/>
      <c r="Q2579" s="97"/>
      <c r="R2579" s="93"/>
    </row>
    <row r="2580" spans="7:18" x14ac:dyDescent="0.25">
      <c r="G2580" s="97"/>
      <c r="H2580" s="98"/>
      <c r="I2580" s="98"/>
      <c r="J2580" s="99"/>
      <c r="K2580" s="97"/>
      <c r="L2580" s="97"/>
      <c r="P2580" s="97"/>
      <c r="Q2580" s="97"/>
      <c r="R2580" s="93"/>
    </row>
    <row r="2581" spans="7:18" x14ac:dyDescent="0.25">
      <c r="G2581" s="97"/>
      <c r="H2581" s="98"/>
      <c r="I2581" s="98"/>
      <c r="J2581" s="99"/>
      <c r="K2581" s="97"/>
      <c r="L2581" s="97"/>
      <c r="P2581" s="97"/>
      <c r="Q2581" s="97"/>
      <c r="R2581" s="93"/>
    </row>
    <row r="2582" spans="7:18" x14ac:dyDescent="0.25">
      <c r="G2582" s="97"/>
      <c r="H2582" s="98"/>
      <c r="I2582" s="98"/>
      <c r="J2582" s="99"/>
      <c r="K2582" s="97"/>
      <c r="L2582" s="97"/>
      <c r="P2582" s="97"/>
      <c r="Q2582" s="97"/>
      <c r="R2582" s="93"/>
    </row>
    <row r="2583" spans="7:18" x14ac:dyDescent="0.25">
      <c r="G2583" s="97"/>
      <c r="H2583" s="98"/>
      <c r="I2583" s="98"/>
      <c r="J2583" s="99"/>
      <c r="K2583" s="97"/>
      <c r="L2583" s="97"/>
      <c r="P2583" s="97"/>
      <c r="Q2583" s="97"/>
      <c r="R2583" s="93"/>
    </row>
    <row r="2584" spans="7:18" x14ac:dyDescent="0.25">
      <c r="G2584" s="97"/>
      <c r="H2584" s="98"/>
      <c r="I2584" s="98"/>
      <c r="J2584" s="99"/>
      <c r="K2584" s="97"/>
      <c r="L2584" s="97"/>
      <c r="P2584" s="97"/>
      <c r="Q2584" s="97"/>
      <c r="R2584" s="93"/>
    </row>
    <row r="2585" spans="7:18" x14ac:dyDescent="0.25">
      <c r="G2585" s="97"/>
      <c r="H2585" s="98"/>
      <c r="I2585" s="98"/>
      <c r="J2585" s="99"/>
      <c r="K2585" s="97"/>
      <c r="L2585" s="97"/>
      <c r="P2585" s="97"/>
      <c r="Q2585" s="97"/>
      <c r="R2585" s="93"/>
    </row>
    <row r="2586" spans="7:18" x14ac:dyDescent="0.25">
      <c r="G2586" s="97"/>
      <c r="H2586" s="98"/>
      <c r="I2586" s="98"/>
      <c r="J2586" s="99"/>
      <c r="K2586" s="97"/>
      <c r="L2586" s="97"/>
      <c r="P2586" s="97"/>
      <c r="Q2586" s="97"/>
      <c r="R2586" s="93"/>
    </row>
    <row r="2587" spans="7:18" x14ac:dyDescent="0.25">
      <c r="G2587" s="97"/>
      <c r="H2587" s="98"/>
      <c r="I2587" s="98"/>
      <c r="J2587" s="99"/>
      <c r="K2587" s="97"/>
      <c r="L2587" s="97"/>
      <c r="P2587" s="97"/>
      <c r="Q2587" s="97"/>
      <c r="R2587" s="93"/>
    </row>
    <row r="2588" spans="7:18" x14ac:dyDescent="0.25">
      <c r="G2588" s="97"/>
      <c r="H2588" s="98"/>
      <c r="I2588" s="98"/>
      <c r="J2588" s="99"/>
      <c r="K2588" s="97"/>
      <c r="L2588" s="97"/>
      <c r="P2588" s="97"/>
      <c r="Q2588" s="97"/>
      <c r="R2588" s="93"/>
    </row>
    <row r="2589" spans="7:18" x14ac:dyDescent="0.25">
      <c r="G2589" s="97"/>
      <c r="H2589" s="98"/>
      <c r="I2589" s="98"/>
      <c r="J2589" s="99"/>
      <c r="K2589" s="97"/>
      <c r="L2589" s="97"/>
      <c r="P2589" s="97"/>
      <c r="Q2589" s="97"/>
      <c r="R2589" s="93"/>
    </row>
    <row r="2590" spans="7:18" x14ac:dyDescent="0.25">
      <c r="G2590" s="97"/>
      <c r="H2590" s="98"/>
      <c r="I2590" s="98"/>
      <c r="J2590" s="99"/>
      <c r="K2590" s="97"/>
      <c r="L2590" s="97"/>
      <c r="P2590" s="97"/>
      <c r="Q2590" s="97"/>
      <c r="R2590" s="93"/>
    </row>
    <row r="2591" spans="7:18" x14ac:dyDescent="0.25">
      <c r="G2591" s="97"/>
      <c r="H2591" s="98"/>
      <c r="I2591" s="98"/>
      <c r="J2591" s="99"/>
      <c r="K2591" s="97"/>
      <c r="L2591" s="97"/>
      <c r="P2591" s="97"/>
      <c r="Q2591" s="97"/>
      <c r="R2591" s="93"/>
    </row>
    <row r="2592" spans="7:18" x14ac:dyDescent="0.25">
      <c r="G2592" s="97"/>
      <c r="H2592" s="98"/>
      <c r="I2592" s="98"/>
      <c r="J2592" s="99"/>
      <c r="K2592" s="97"/>
      <c r="L2592" s="97"/>
      <c r="P2592" s="97"/>
      <c r="Q2592" s="97"/>
      <c r="R2592" s="93"/>
    </row>
    <row r="2593" spans="7:18" x14ac:dyDescent="0.25">
      <c r="G2593" s="97"/>
      <c r="H2593" s="98"/>
      <c r="I2593" s="98"/>
      <c r="J2593" s="99"/>
      <c r="K2593" s="97"/>
      <c r="L2593" s="97"/>
      <c r="P2593" s="97"/>
      <c r="Q2593" s="97"/>
      <c r="R2593" s="93"/>
    </row>
    <row r="2594" spans="7:18" x14ac:dyDescent="0.25">
      <c r="G2594" s="97"/>
      <c r="H2594" s="98"/>
      <c r="I2594" s="98"/>
      <c r="J2594" s="99"/>
      <c r="K2594" s="97"/>
      <c r="L2594" s="97"/>
      <c r="P2594" s="97"/>
      <c r="Q2594" s="97"/>
      <c r="R2594" s="93"/>
    </row>
    <row r="2595" spans="7:18" x14ac:dyDescent="0.25">
      <c r="G2595" s="97"/>
      <c r="H2595" s="98"/>
      <c r="I2595" s="98"/>
      <c r="J2595" s="99"/>
      <c r="K2595" s="97"/>
      <c r="L2595" s="97"/>
      <c r="P2595" s="97"/>
      <c r="Q2595" s="97"/>
      <c r="R2595" s="93"/>
    </row>
    <row r="2596" spans="7:18" x14ac:dyDescent="0.25">
      <c r="G2596" s="97"/>
      <c r="H2596" s="98"/>
      <c r="I2596" s="98"/>
      <c r="J2596" s="99"/>
      <c r="K2596" s="97"/>
      <c r="L2596" s="97"/>
      <c r="P2596" s="97"/>
      <c r="Q2596" s="97"/>
      <c r="R2596" s="93"/>
    </row>
    <row r="2597" spans="7:18" x14ac:dyDescent="0.25">
      <c r="G2597" s="97"/>
      <c r="H2597" s="98"/>
      <c r="I2597" s="98"/>
      <c r="J2597" s="99"/>
      <c r="K2597" s="97"/>
      <c r="L2597" s="97"/>
      <c r="P2597" s="97"/>
      <c r="Q2597" s="97"/>
      <c r="R2597" s="93"/>
    </row>
    <row r="2598" spans="7:18" x14ac:dyDescent="0.25">
      <c r="G2598" s="97"/>
      <c r="H2598" s="98"/>
      <c r="I2598" s="98"/>
      <c r="J2598" s="99"/>
      <c r="K2598" s="97"/>
      <c r="L2598" s="97"/>
      <c r="P2598" s="97"/>
      <c r="Q2598" s="97"/>
      <c r="R2598" s="93"/>
    </row>
    <row r="2599" spans="7:18" x14ac:dyDescent="0.25">
      <c r="G2599" s="97"/>
      <c r="H2599" s="98"/>
      <c r="I2599" s="98"/>
      <c r="J2599" s="99"/>
      <c r="K2599" s="97"/>
      <c r="L2599" s="97"/>
      <c r="P2599" s="97"/>
      <c r="Q2599" s="97"/>
      <c r="R2599" s="93"/>
    </row>
    <row r="2600" spans="7:18" x14ac:dyDescent="0.25">
      <c r="G2600" s="97"/>
      <c r="H2600" s="98"/>
      <c r="I2600" s="98"/>
      <c r="J2600" s="99"/>
      <c r="K2600" s="97"/>
      <c r="L2600" s="97"/>
      <c r="P2600" s="97"/>
      <c r="Q2600" s="97"/>
      <c r="R2600" s="93"/>
    </row>
    <row r="2601" spans="7:18" x14ac:dyDescent="0.25">
      <c r="G2601" s="97"/>
      <c r="H2601" s="98"/>
      <c r="I2601" s="98"/>
      <c r="J2601" s="99"/>
      <c r="K2601" s="97"/>
      <c r="L2601" s="97"/>
      <c r="P2601" s="97"/>
      <c r="Q2601" s="97"/>
      <c r="R2601" s="93"/>
    </row>
    <row r="2602" spans="7:18" x14ac:dyDescent="0.25">
      <c r="G2602" s="97"/>
      <c r="H2602" s="98"/>
      <c r="I2602" s="98"/>
      <c r="J2602" s="99"/>
      <c r="K2602" s="97"/>
      <c r="L2602" s="97"/>
      <c r="P2602" s="97"/>
      <c r="Q2602" s="97"/>
      <c r="R2602" s="93"/>
    </row>
    <row r="2603" spans="7:18" x14ac:dyDescent="0.25">
      <c r="G2603" s="97"/>
      <c r="H2603" s="98"/>
      <c r="I2603" s="98"/>
      <c r="J2603" s="99"/>
      <c r="K2603" s="97"/>
      <c r="L2603" s="97"/>
      <c r="P2603" s="97"/>
      <c r="Q2603" s="97"/>
      <c r="R2603" s="93"/>
    </row>
    <row r="2604" spans="7:18" x14ac:dyDescent="0.25">
      <c r="G2604" s="97"/>
      <c r="H2604" s="98"/>
      <c r="I2604" s="98"/>
      <c r="J2604" s="99"/>
      <c r="K2604" s="97"/>
      <c r="L2604" s="97"/>
      <c r="P2604" s="97"/>
      <c r="Q2604" s="97"/>
      <c r="R2604" s="93"/>
    </row>
    <row r="2605" spans="7:18" x14ac:dyDescent="0.25">
      <c r="G2605" s="97"/>
      <c r="H2605" s="98"/>
      <c r="I2605" s="98"/>
      <c r="J2605" s="99"/>
      <c r="K2605" s="97"/>
      <c r="L2605" s="97"/>
      <c r="P2605" s="97"/>
      <c r="Q2605" s="97"/>
      <c r="R2605" s="93"/>
    </row>
    <row r="2606" spans="7:18" x14ac:dyDescent="0.25">
      <c r="G2606" s="97"/>
      <c r="H2606" s="98"/>
      <c r="I2606" s="98"/>
      <c r="J2606" s="99"/>
      <c r="K2606" s="97"/>
      <c r="L2606" s="97"/>
      <c r="P2606" s="97"/>
      <c r="Q2606" s="97"/>
      <c r="R2606" s="93"/>
    </row>
    <row r="2607" spans="7:18" x14ac:dyDescent="0.25">
      <c r="G2607" s="97"/>
      <c r="H2607" s="98"/>
      <c r="I2607" s="98"/>
      <c r="J2607" s="99"/>
      <c r="K2607" s="97"/>
      <c r="L2607" s="97"/>
      <c r="P2607" s="97"/>
      <c r="Q2607" s="97"/>
      <c r="R2607" s="93"/>
    </row>
    <row r="2608" spans="7:18" x14ac:dyDescent="0.25">
      <c r="G2608" s="97"/>
      <c r="H2608" s="98"/>
      <c r="I2608" s="98"/>
      <c r="J2608" s="99"/>
      <c r="K2608" s="97"/>
      <c r="L2608" s="97"/>
      <c r="P2608" s="97"/>
      <c r="Q2608" s="97"/>
      <c r="R2608" s="93"/>
    </row>
    <row r="2609" spans="7:18" x14ac:dyDescent="0.25">
      <c r="G2609" s="97"/>
      <c r="H2609" s="98"/>
      <c r="I2609" s="98"/>
      <c r="J2609" s="99"/>
      <c r="K2609" s="97"/>
      <c r="L2609" s="97"/>
      <c r="P2609" s="97"/>
      <c r="Q2609" s="97"/>
      <c r="R2609" s="93"/>
    </row>
    <row r="2610" spans="7:18" x14ac:dyDescent="0.25">
      <c r="G2610" s="97"/>
      <c r="H2610" s="98"/>
      <c r="I2610" s="98"/>
      <c r="J2610" s="99"/>
      <c r="K2610" s="97"/>
      <c r="L2610" s="97"/>
      <c r="P2610" s="97"/>
      <c r="Q2610" s="97"/>
      <c r="R2610" s="93"/>
    </row>
    <row r="2611" spans="7:18" x14ac:dyDescent="0.25">
      <c r="G2611" s="97"/>
      <c r="H2611" s="98"/>
      <c r="I2611" s="98"/>
      <c r="J2611" s="99"/>
      <c r="K2611" s="97"/>
      <c r="L2611" s="97"/>
      <c r="P2611" s="97"/>
      <c r="Q2611" s="97"/>
      <c r="R2611" s="93"/>
    </row>
    <row r="2612" spans="7:18" x14ac:dyDescent="0.25">
      <c r="G2612" s="97"/>
      <c r="H2612" s="98"/>
      <c r="I2612" s="98"/>
      <c r="J2612" s="99"/>
      <c r="K2612" s="97"/>
      <c r="L2612" s="97"/>
      <c r="P2612" s="97"/>
      <c r="Q2612" s="97"/>
      <c r="R2612" s="93"/>
    </row>
    <row r="2613" spans="7:18" x14ac:dyDescent="0.25">
      <c r="G2613" s="97"/>
      <c r="H2613" s="98"/>
      <c r="I2613" s="98"/>
      <c r="J2613" s="99"/>
      <c r="K2613" s="97"/>
      <c r="L2613" s="97"/>
      <c r="P2613" s="97"/>
      <c r="Q2613" s="97"/>
      <c r="R2613" s="93"/>
    </row>
    <row r="2614" spans="7:18" x14ac:dyDescent="0.25">
      <c r="G2614" s="97"/>
      <c r="H2614" s="98"/>
      <c r="I2614" s="98"/>
      <c r="J2614" s="99"/>
      <c r="K2614" s="97"/>
      <c r="L2614" s="97"/>
      <c r="P2614" s="97"/>
      <c r="Q2614" s="97"/>
      <c r="R2614" s="93"/>
    </row>
    <row r="2615" spans="7:18" x14ac:dyDescent="0.25">
      <c r="G2615" s="97"/>
      <c r="H2615" s="98"/>
      <c r="I2615" s="98"/>
      <c r="J2615" s="99"/>
      <c r="K2615" s="97"/>
      <c r="L2615" s="97"/>
      <c r="P2615" s="97"/>
      <c r="Q2615" s="97"/>
      <c r="R2615" s="93"/>
    </row>
    <row r="2616" spans="7:18" x14ac:dyDescent="0.25">
      <c r="G2616" s="97"/>
      <c r="H2616" s="98"/>
      <c r="I2616" s="98"/>
      <c r="J2616" s="99"/>
      <c r="K2616" s="97"/>
      <c r="L2616" s="97"/>
      <c r="P2616" s="97"/>
      <c r="Q2616" s="97"/>
      <c r="R2616" s="93"/>
    </row>
    <row r="2617" spans="7:18" x14ac:dyDescent="0.25">
      <c r="G2617" s="97"/>
      <c r="H2617" s="98"/>
      <c r="I2617" s="98"/>
      <c r="J2617" s="99"/>
      <c r="K2617" s="97"/>
      <c r="L2617" s="97"/>
      <c r="P2617" s="97"/>
      <c r="Q2617" s="97"/>
      <c r="R2617" s="93"/>
    </row>
    <row r="2618" spans="7:18" x14ac:dyDescent="0.25">
      <c r="G2618" s="97"/>
      <c r="H2618" s="98"/>
      <c r="I2618" s="98"/>
      <c r="J2618" s="99"/>
      <c r="K2618" s="97"/>
      <c r="L2618" s="97"/>
      <c r="P2618" s="97"/>
      <c r="Q2618" s="97"/>
      <c r="R2618" s="93"/>
    </row>
    <row r="2619" spans="7:18" x14ac:dyDescent="0.25">
      <c r="G2619" s="97"/>
      <c r="H2619" s="98"/>
      <c r="I2619" s="98"/>
      <c r="J2619" s="99"/>
      <c r="K2619" s="97"/>
      <c r="L2619" s="97"/>
      <c r="P2619" s="97"/>
      <c r="Q2619" s="97"/>
      <c r="R2619" s="93"/>
    </row>
    <row r="2620" spans="7:18" x14ac:dyDescent="0.25">
      <c r="G2620" s="97"/>
      <c r="H2620" s="98"/>
      <c r="I2620" s="98"/>
      <c r="J2620" s="99"/>
      <c r="K2620" s="97"/>
      <c r="L2620" s="97"/>
      <c r="P2620" s="97"/>
      <c r="Q2620" s="97"/>
      <c r="R2620" s="93"/>
    </row>
    <row r="2621" spans="7:18" x14ac:dyDescent="0.25">
      <c r="G2621" s="97"/>
      <c r="H2621" s="98"/>
      <c r="I2621" s="98"/>
      <c r="J2621" s="99"/>
      <c r="K2621" s="97"/>
      <c r="L2621" s="97"/>
      <c r="P2621" s="97"/>
      <c r="Q2621" s="97"/>
      <c r="R2621" s="93"/>
    </row>
    <row r="2622" spans="7:18" x14ac:dyDescent="0.25">
      <c r="G2622" s="97"/>
      <c r="H2622" s="98"/>
      <c r="I2622" s="98"/>
      <c r="J2622" s="99"/>
      <c r="K2622" s="97"/>
      <c r="L2622" s="97"/>
      <c r="P2622" s="97"/>
      <c r="Q2622" s="97"/>
      <c r="R2622" s="93"/>
    </row>
    <row r="2623" spans="7:18" x14ac:dyDescent="0.25">
      <c r="G2623" s="97"/>
      <c r="H2623" s="98"/>
      <c r="I2623" s="98"/>
      <c r="J2623" s="99"/>
      <c r="K2623" s="97"/>
      <c r="L2623" s="97"/>
      <c r="P2623" s="97"/>
      <c r="Q2623" s="97"/>
      <c r="R2623" s="93"/>
    </row>
    <row r="2624" spans="7:18" x14ac:dyDescent="0.25">
      <c r="G2624" s="97"/>
      <c r="H2624" s="98"/>
      <c r="I2624" s="98"/>
      <c r="J2624" s="99"/>
      <c r="K2624" s="97"/>
      <c r="L2624" s="97"/>
      <c r="P2624" s="97"/>
      <c r="Q2624" s="97"/>
      <c r="R2624" s="93"/>
    </row>
    <row r="2625" spans="7:18" x14ac:dyDescent="0.25">
      <c r="G2625" s="97"/>
      <c r="H2625" s="98"/>
      <c r="I2625" s="98"/>
      <c r="J2625" s="99"/>
      <c r="K2625" s="97"/>
      <c r="L2625" s="97"/>
      <c r="P2625" s="97"/>
      <c r="Q2625" s="97"/>
      <c r="R2625" s="93"/>
    </row>
    <row r="2626" spans="7:18" x14ac:dyDescent="0.25">
      <c r="G2626" s="97"/>
      <c r="H2626" s="98"/>
      <c r="I2626" s="98"/>
      <c r="J2626" s="99"/>
      <c r="K2626" s="97"/>
      <c r="L2626" s="97"/>
      <c r="P2626" s="97"/>
      <c r="Q2626" s="97"/>
      <c r="R2626" s="93"/>
    </row>
    <row r="2627" spans="7:18" x14ac:dyDescent="0.25">
      <c r="G2627" s="97"/>
      <c r="H2627" s="98"/>
      <c r="I2627" s="98"/>
      <c r="J2627" s="99"/>
      <c r="K2627" s="97"/>
      <c r="L2627" s="97"/>
      <c r="P2627" s="97"/>
      <c r="Q2627" s="97"/>
      <c r="R2627" s="93"/>
    </row>
    <row r="2628" spans="7:18" x14ac:dyDescent="0.25">
      <c r="G2628" s="97"/>
      <c r="H2628" s="98"/>
      <c r="I2628" s="98"/>
      <c r="J2628" s="99"/>
      <c r="K2628" s="97"/>
      <c r="L2628" s="97"/>
      <c r="P2628" s="97"/>
      <c r="Q2628" s="97"/>
      <c r="R2628" s="93"/>
    </row>
    <row r="2629" spans="7:18" x14ac:dyDescent="0.25">
      <c r="G2629" s="97"/>
      <c r="H2629" s="98"/>
      <c r="I2629" s="98"/>
      <c r="J2629" s="99"/>
      <c r="K2629" s="97"/>
      <c r="L2629" s="97"/>
      <c r="P2629" s="97"/>
      <c r="Q2629" s="97"/>
      <c r="R2629" s="93"/>
    </row>
    <row r="2630" spans="7:18" x14ac:dyDescent="0.25">
      <c r="G2630" s="97"/>
      <c r="H2630" s="98"/>
      <c r="I2630" s="98"/>
      <c r="J2630" s="99"/>
      <c r="K2630" s="97"/>
      <c r="L2630" s="97"/>
      <c r="P2630" s="97"/>
      <c r="Q2630" s="97"/>
      <c r="R2630" s="93"/>
    </row>
    <row r="2631" spans="7:18" x14ac:dyDescent="0.25">
      <c r="G2631" s="97"/>
      <c r="H2631" s="98"/>
      <c r="I2631" s="98"/>
      <c r="J2631" s="99"/>
      <c r="K2631" s="97"/>
      <c r="L2631" s="97"/>
      <c r="P2631" s="97"/>
      <c r="Q2631" s="97"/>
      <c r="R2631" s="93"/>
    </row>
    <row r="2632" spans="7:18" x14ac:dyDescent="0.25">
      <c r="G2632" s="97"/>
      <c r="H2632" s="98"/>
      <c r="I2632" s="98"/>
      <c r="J2632" s="99"/>
      <c r="K2632" s="97"/>
      <c r="L2632" s="97"/>
      <c r="P2632" s="97"/>
      <c r="Q2632" s="97"/>
      <c r="R2632" s="93"/>
    </row>
    <row r="2633" spans="7:18" x14ac:dyDescent="0.25">
      <c r="G2633" s="97"/>
      <c r="H2633" s="98"/>
      <c r="I2633" s="98"/>
      <c r="J2633" s="99"/>
      <c r="K2633" s="97"/>
      <c r="L2633" s="97"/>
      <c r="P2633" s="97"/>
      <c r="Q2633" s="97"/>
      <c r="R2633" s="93"/>
    </row>
    <row r="2634" spans="7:18" x14ac:dyDescent="0.25">
      <c r="G2634" s="97"/>
      <c r="H2634" s="98"/>
      <c r="I2634" s="98"/>
      <c r="J2634" s="99"/>
      <c r="K2634" s="97"/>
      <c r="L2634" s="97"/>
      <c r="P2634" s="97"/>
      <c r="Q2634" s="97"/>
      <c r="R2634" s="93"/>
    </row>
    <row r="2635" spans="7:18" x14ac:dyDescent="0.25">
      <c r="G2635" s="97"/>
      <c r="H2635" s="98"/>
      <c r="I2635" s="98"/>
      <c r="J2635" s="99"/>
      <c r="K2635" s="97"/>
      <c r="L2635" s="97"/>
      <c r="P2635" s="97"/>
      <c r="Q2635" s="97"/>
      <c r="R2635" s="93"/>
    </row>
    <row r="2636" spans="7:18" x14ac:dyDescent="0.25">
      <c r="G2636" s="97"/>
      <c r="H2636" s="98"/>
      <c r="I2636" s="98"/>
      <c r="J2636" s="99"/>
      <c r="K2636" s="97"/>
      <c r="L2636" s="97"/>
      <c r="P2636" s="97"/>
      <c r="Q2636" s="97"/>
      <c r="R2636" s="93"/>
    </row>
    <row r="2637" spans="7:18" x14ac:dyDescent="0.25">
      <c r="G2637" s="97"/>
      <c r="H2637" s="98"/>
      <c r="I2637" s="98"/>
      <c r="J2637" s="99"/>
      <c r="K2637" s="97"/>
      <c r="L2637" s="97"/>
      <c r="P2637" s="97"/>
      <c r="Q2637" s="97"/>
      <c r="R2637" s="93"/>
    </row>
    <row r="2638" spans="7:18" x14ac:dyDescent="0.25">
      <c r="G2638" s="97"/>
      <c r="H2638" s="98"/>
      <c r="I2638" s="98"/>
      <c r="J2638" s="99"/>
      <c r="K2638" s="97"/>
      <c r="L2638" s="97"/>
      <c r="P2638" s="97"/>
      <c r="Q2638" s="97"/>
      <c r="R2638" s="93"/>
    </row>
    <row r="2639" spans="7:18" x14ac:dyDescent="0.25">
      <c r="G2639" s="97"/>
      <c r="H2639" s="98"/>
      <c r="I2639" s="98"/>
      <c r="J2639" s="99"/>
      <c r="K2639" s="97"/>
      <c r="L2639" s="97"/>
      <c r="P2639" s="97"/>
      <c r="Q2639" s="97"/>
      <c r="R2639" s="93"/>
    </row>
    <row r="2640" spans="7:18" x14ac:dyDescent="0.25">
      <c r="G2640" s="97"/>
      <c r="H2640" s="98"/>
      <c r="I2640" s="98"/>
      <c r="J2640" s="99"/>
      <c r="K2640" s="97"/>
      <c r="L2640" s="97"/>
      <c r="P2640" s="97"/>
      <c r="Q2640" s="97"/>
      <c r="R2640" s="93"/>
    </row>
    <row r="2641" spans="7:18" x14ac:dyDescent="0.25">
      <c r="G2641" s="97"/>
      <c r="H2641" s="98"/>
      <c r="I2641" s="98"/>
      <c r="J2641" s="99"/>
      <c r="K2641" s="97"/>
      <c r="L2641" s="97"/>
      <c r="P2641" s="97"/>
      <c r="Q2641" s="97"/>
      <c r="R2641" s="93"/>
    </row>
    <row r="2642" spans="7:18" x14ac:dyDescent="0.25">
      <c r="G2642" s="97"/>
      <c r="H2642" s="98"/>
      <c r="I2642" s="98"/>
      <c r="J2642" s="99"/>
      <c r="K2642" s="97"/>
      <c r="L2642" s="97"/>
      <c r="P2642" s="97"/>
      <c r="Q2642" s="97"/>
      <c r="R2642" s="93"/>
    </row>
    <row r="2643" spans="7:18" x14ac:dyDescent="0.25">
      <c r="G2643" s="97"/>
      <c r="H2643" s="98"/>
      <c r="I2643" s="98"/>
      <c r="J2643" s="99"/>
      <c r="K2643" s="97"/>
      <c r="L2643" s="97"/>
      <c r="P2643" s="97"/>
      <c r="Q2643" s="97"/>
      <c r="R2643" s="93"/>
    </row>
    <row r="2644" spans="7:18" x14ac:dyDescent="0.25">
      <c r="G2644" s="97"/>
      <c r="H2644" s="98"/>
      <c r="I2644" s="98"/>
      <c r="J2644" s="99"/>
      <c r="K2644" s="97"/>
      <c r="L2644" s="97"/>
      <c r="P2644" s="97"/>
      <c r="Q2644" s="97"/>
      <c r="R2644" s="93"/>
    </row>
    <row r="2645" spans="7:18" x14ac:dyDescent="0.25">
      <c r="G2645" s="97"/>
      <c r="H2645" s="98"/>
      <c r="I2645" s="98"/>
      <c r="J2645" s="99"/>
      <c r="K2645" s="97"/>
      <c r="L2645" s="97"/>
      <c r="P2645" s="97"/>
      <c r="Q2645" s="97"/>
      <c r="R2645" s="93"/>
    </row>
    <row r="2646" spans="7:18" x14ac:dyDescent="0.25">
      <c r="G2646" s="97"/>
      <c r="H2646" s="98"/>
      <c r="I2646" s="98"/>
      <c r="J2646" s="99"/>
      <c r="K2646" s="97"/>
      <c r="L2646" s="97"/>
      <c r="P2646" s="97"/>
      <c r="Q2646" s="97"/>
      <c r="R2646" s="93"/>
    </row>
    <row r="2647" spans="7:18" x14ac:dyDescent="0.25">
      <c r="G2647" s="97"/>
      <c r="H2647" s="98"/>
      <c r="I2647" s="98"/>
      <c r="J2647" s="99"/>
      <c r="K2647" s="97"/>
      <c r="L2647" s="97"/>
      <c r="P2647" s="97"/>
      <c r="Q2647" s="97"/>
      <c r="R2647" s="93"/>
    </row>
    <row r="2648" spans="7:18" x14ac:dyDescent="0.25">
      <c r="G2648" s="97"/>
      <c r="H2648" s="98"/>
      <c r="I2648" s="98"/>
      <c r="J2648" s="99"/>
      <c r="K2648" s="97"/>
      <c r="L2648" s="97"/>
      <c r="P2648" s="97"/>
      <c r="Q2648" s="97"/>
      <c r="R2648" s="93"/>
    </row>
    <row r="2649" spans="7:18" x14ac:dyDescent="0.25">
      <c r="G2649" s="97"/>
      <c r="H2649" s="98"/>
      <c r="I2649" s="98"/>
      <c r="J2649" s="99"/>
      <c r="K2649" s="97"/>
      <c r="L2649" s="97"/>
      <c r="P2649" s="97"/>
      <c r="Q2649" s="97"/>
      <c r="R2649" s="93"/>
    </row>
    <row r="2650" spans="7:18" x14ac:dyDescent="0.25">
      <c r="G2650" s="97"/>
      <c r="H2650" s="98"/>
      <c r="I2650" s="98"/>
      <c r="J2650" s="99"/>
      <c r="K2650" s="97"/>
      <c r="L2650" s="97"/>
      <c r="P2650" s="97"/>
      <c r="Q2650" s="97"/>
      <c r="R2650" s="93"/>
    </row>
    <row r="2651" spans="7:18" x14ac:dyDescent="0.25">
      <c r="G2651" s="97"/>
      <c r="H2651" s="98"/>
      <c r="I2651" s="98"/>
      <c r="J2651" s="99"/>
      <c r="K2651" s="97"/>
      <c r="L2651" s="97"/>
      <c r="P2651" s="97"/>
      <c r="Q2651" s="97"/>
      <c r="R2651" s="93"/>
    </row>
    <row r="2652" spans="7:18" x14ac:dyDescent="0.25">
      <c r="G2652" s="97"/>
      <c r="H2652" s="98"/>
      <c r="I2652" s="98"/>
      <c r="J2652" s="99"/>
      <c r="K2652" s="97"/>
      <c r="L2652" s="97"/>
      <c r="P2652" s="97"/>
      <c r="Q2652" s="97"/>
      <c r="R2652" s="93"/>
    </row>
    <row r="2653" spans="7:18" x14ac:dyDescent="0.25">
      <c r="G2653" s="97"/>
      <c r="H2653" s="98"/>
      <c r="I2653" s="98"/>
      <c r="J2653" s="99"/>
      <c r="K2653" s="97"/>
      <c r="L2653" s="97"/>
      <c r="P2653" s="97"/>
      <c r="Q2653" s="97"/>
      <c r="R2653" s="93"/>
    </row>
    <row r="2654" spans="7:18" x14ac:dyDescent="0.25">
      <c r="G2654" s="97"/>
      <c r="H2654" s="98"/>
      <c r="I2654" s="98"/>
      <c r="J2654" s="99"/>
      <c r="K2654" s="97"/>
      <c r="L2654" s="97"/>
      <c r="P2654" s="97"/>
      <c r="Q2654" s="97"/>
      <c r="R2654" s="93"/>
    </row>
    <row r="2655" spans="7:18" x14ac:dyDescent="0.25">
      <c r="G2655" s="97"/>
      <c r="H2655" s="98"/>
      <c r="I2655" s="98"/>
      <c r="J2655" s="99"/>
      <c r="K2655" s="97"/>
      <c r="L2655" s="97"/>
      <c r="P2655" s="97"/>
      <c r="Q2655" s="97"/>
      <c r="R2655" s="93"/>
    </row>
    <row r="2656" spans="7:18" x14ac:dyDescent="0.25">
      <c r="G2656" s="97"/>
      <c r="H2656" s="98"/>
      <c r="I2656" s="98"/>
      <c r="J2656" s="99"/>
      <c r="K2656" s="97"/>
      <c r="L2656" s="97"/>
      <c r="P2656" s="97"/>
      <c r="Q2656" s="97"/>
      <c r="R2656" s="93"/>
    </row>
    <row r="2657" spans="7:18" x14ac:dyDescent="0.25">
      <c r="G2657" s="97"/>
      <c r="H2657" s="98"/>
      <c r="I2657" s="98"/>
      <c r="J2657" s="99"/>
      <c r="K2657" s="97"/>
      <c r="L2657" s="97"/>
      <c r="P2657" s="97"/>
      <c r="Q2657" s="97"/>
      <c r="R2657" s="93"/>
    </row>
    <row r="2658" spans="7:18" x14ac:dyDescent="0.25">
      <c r="G2658" s="97"/>
      <c r="H2658" s="98"/>
      <c r="I2658" s="98"/>
      <c r="J2658" s="99"/>
      <c r="K2658" s="97"/>
      <c r="L2658" s="97"/>
      <c r="P2658" s="97"/>
      <c r="Q2658" s="97"/>
      <c r="R2658" s="93"/>
    </row>
    <row r="2659" spans="7:18" x14ac:dyDescent="0.25">
      <c r="G2659" s="97"/>
      <c r="H2659" s="98"/>
      <c r="I2659" s="98"/>
      <c r="J2659" s="99"/>
      <c r="K2659" s="97"/>
      <c r="L2659" s="97"/>
      <c r="P2659" s="97"/>
      <c r="Q2659" s="97"/>
      <c r="R2659" s="93"/>
    </row>
    <row r="2660" spans="7:18" x14ac:dyDescent="0.25">
      <c r="G2660" s="97"/>
      <c r="H2660" s="98"/>
      <c r="I2660" s="98"/>
      <c r="J2660" s="99"/>
      <c r="K2660" s="97"/>
      <c r="L2660" s="97"/>
      <c r="P2660" s="97"/>
      <c r="Q2660" s="97"/>
      <c r="R2660" s="93"/>
    </row>
    <row r="2661" spans="7:18" x14ac:dyDescent="0.25">
      <c r="G2661" s="97"/>
      <c r="H2661" s="98"/>
      <c r="I2661" s="98"/>
      <c r="J2661" s="99"/>
      <c r="K2661" s="97"/>
      <c r="L2661" s="97"/>
      <c r="P2661" s="97"/>
      <c r="Q2661" s="97"/>
      <c r="R2661" s="93"/>
    </row>
    <row r="2662" spans="7:18" x14ac:dyDescent="0.25">
      <c r="G2662" s="97"/>
      <c r="H2662" s="98"/>
      <c r="I2662" s="98"/>
      <c r="J2662" s="99"/>
      <c r="K2662" s="97"/>
      <c r="L2662" s="97"/>
      <c r="P2662" s="97"/>
      <c r="Q2662" s="97"/>
      <c r="R2662" s="93"/>
    </row>
    <row r="2663" spans="7:18" x14ac:dyDescent="0.25">
      <c r="G2663" s="97"/>
      <c r="H2663" s="98"/>
      <c r="I2663" s="98"/>
      <c r="J2663" s="99"/>
      <c r="K2663" s="97"/>
      <c r="L2663" s="97"/>
      <c r="P2663" s="97"/>
      <c r="Q2663" s="97"/>
      <c r="R2663" s="93"/>
    </row>
    <row r="2664" spans="7:18" x14ac:dyDescent="0.25">
      <c r="G2664" s="97"/>
      <c r="H2664" s="98"/>
      <c r="I2664" s="98"/>
      <c r="J2664" s="99"/>
      <c r="K2664" s="97"/>
      <c r="L2664" s="97"/>
      <c r="P2664" s="97"/>
      <c r="Q2664" s="97"/>
      <c r="R2664" s="93"/>
    </row>
    <row r="2665" spans="7:18" x14ac:dyDescent="0.25">
      <c r="G2665" s="97"/>
      <c r="H2665" s="98"/>
      <c r="I2665" s="98"/>
      <c r="J2665" s="99"/>
      <c r="K2665" s="97"/>
      <c r="L2665" s="97"/>
      <c r="P2665" s="97"/>
      <c r="Q2665" s="97"/>
      <c r="R2665" s="93"/>
    </row>
    <row r="2666" spans="7:18" x14ac:dyDescent="0.25">
      <c r="G2666" s="97"/>
      <c r="H2666" s="98"/>
      <c r="I2666" s="98"/>
      <c r="J2666" s="99"/>
      <c r="K2666" s="97"/>
      <c r="L2666" s="97"/>
      <c r="P2666" s="97"/>
      <c r="Q2666" s="97"/>
      <c r="R2666" s="93"/>
    </row>
    <row r="2667" spans="7:18" x14ac:dyDescent="0.25">
      <c r="G2667" s="97"/>
      <c r="H2667" s="98"/>
      <c r="I2667" s="98"/>
      <c r="J2667" s="99"/>
      <c r="K2667" s="97"/>
      <c r="L2667" s="97"/>
      <c r="P2667" s="97"/>
      <c r="Q2667" s="97"/>
      <c r="R2667" s="93"/>
    </row>
    <row r="2668" spans="7:18" x14ac:dyDescent="0.25">
      <c r="G2668" s="97"/>
      <c r="H2668" s="98"/>
      <c r="I2668" s="98"/>
      <c r="J2668" s="99"/>
      <c r="K2668" s="97"/>
      <c r="L2668" s="97"/>
      <c r="P2668" s="97"/>
      <c r="Q2668" s="97"/>
      <c r="R2668" s="93"/>
    </row>
    <row r="2669" spans="7:18" x14ac:dyDescent="0.25">
      <c r="G2669" s="97"/>
      <c r="H2669" s="98"/>
      <c r="I2669" s="98"/>
      <c r="J2669" s="99"/>
      <c r="K2669" s="97"/>
      <c r="L2669" s="97"/>
      <c r="P2669" s="97"/>
      <c r="Q2669" s="97"/>
      <c r="R2669" s="93"/>
    </row>
    <row r="2670" spans="7:18" x14ac:dyDescent="0.25">
      <c r="G2670" s="97"/>
      <c r="H2670" s="98"/>
      <c r="I2670" s="98"/>
      <c r="J2670" s="99"/>
      <c r="K2670" s="97"/>
      <c r="L2670" s="97"/>
      <c r="P2670" s="97"/>
      <c r="Q2670" s="97"/>
      <c r="R2670" s="93"/>
    </row>
    <row r="2671" spans="7:18" x14ac:dyDescent="0.25">
      <c r="G2671" s="97"/>
      <c r="H2671" s="98"/>
      <c r="I2671" s="98"/>
      <c r="J2671" s="99"/>
      <c r="K2671" s="97"/>
      <c r="L2671" s="97"/>
      <c r="P2671" s="97"/>
      <c r="Q2671" s="97"/>
      <c r="R2671" s="93"/>
    </row>
    <row r="2672" spans="7:18" x14ac:dyDescent="0.25">
      <c r="G2672" s="97"/>
      <c r="H2672" s="98"/>
      <c r="I2672" s="98"/>
      <c r="J2672" s="99"/>
      <c r="K2672" s="97"/>
      <c r="L2672" s="97"/>
      <c r="P2672" s="97"/>
      <c r="Q2672" s="97"/>
      <c r="R2672" s="93"/>
    </row>
    <row r="2673" spans="7:18" x14ac:dyDescent="0.25">
      <c r="G2673" s="97"/>
      <c r="H2673" s="98"/>
      <c r="I2673" s="98"/>
      <c r="J2673" s="99"/>
      <c r="K2673" s="97"/>
      <c r="L2673" s="97"/>
      <c r="P2673" s="97"/>
      <c r="Q2673" s="97"/>
      <c r="R2673" s="93"/>
    </row>
    <row r="2674" spans="7:18" x14ac:dyDescent="0.25">
      <c r="G2674" s="97"/>
      <c r="H2674" s="98"/>
      <c r="I2674" s="98"/>
      <c r="J2674" s="99"/>
      <c r="K2674" s="97"/>
      <c r="L2674" s="97"/>
      <c r="P2674" s="97"/>
      <c r="Q2674" s="97"/>
      <c r="R2674" s="93"/>
    </row>
    <row r="2675" spans="7:18" x14ac:dyDescent="0.25">
      <c r="G2675" s="97"/>
      <c r="H2675" s="98"/>
      <c r="I2675" s="98"/>
      <c r="J2675" s="99"/>
      <c r="K2675" s="97"/>
      <c r="L2675" s="97"/>
      <c r="P2675" s="97"/>
      <c r="Q2675" s="97"/>
      <c r="R2675" s="93"/>
    </row>
    <row r="2676" spans="7:18" x14ac:dyDescent="0.25">
      <c r="G2676" s="97"/>
      <c r="H2676" s="98"/>
      <c r="I2676" s="98"/>
      <c r="J2676" s="99"/>
      <c r="K2676" s="97"/>
      <c r="L2676" s="97"/>
      <c r="P2676" s="97"/>
      <c r="Q2676" s="97"/>
      <c r="R2676" s="93"/>
    </row>
    <row r="2677" spans="7:18" x14ac:dyDescent="0.25">
      <c r="G2677" s="97"/>
      <c r="H2677" s="98"/>
      <c r="I2677" s="98"/>
      <c r="J2677" s="99"/>
      <c r="K2677" s="97"/>
      <c r="L2677" s="97"/>
      <c r="P2677" s="97"/>
      <c r="Q2677" s="97"/>
      <c r="R2677" s="93"/>
    </row>
    <row r="2678" spans="7:18" x14ac:dyDescent="0.25">
      <c r="G2678" s="97"/>
      <c r="H2678" s="98"/>
      <c r="I2678" s="98"/>
      <c r="J2678" s="99"/>
      <c r="K2678" s="97"/>
      <c r="L2678" s="97"/>
      <c r="P2678" s="97"/>
      <c r="Q2678" s="97"/>
      <c r="R2678" s="93"/>
    </row>
    <row r="2679" spans="7:18" x14ac:dyDescent="0.25">
      <c r="G2679" s="97"/>
      <c r="H2679" s="98"/>
      <c r="I2679" s="98"/>
      <c r="J2679" s="99"/>
      <c r="K2679" s="97"/>
      <c r="L2679" s="97"/>
      <c r="P2679" s="97"/>
      <c r="Q2679" s="97"/>
      <c r="R2679" s="93"/>
    </row>
    <row r="2680" spans="7:18" x14ac:dyDescent="0.25">
      <c r="G2680" s="97"/>
      <c r="H2680" s="98"/>
      <c r="I2680" s="98"/>
      <c r="J2680" s="99"/>
      <c r="K2680" s="97"/>
      <c r="L2680" s="97"/>
      <c r="P2680" s="97"/>
      <c r="Q2680" s="97"/>
      <c r="R2680" s="93"/>
    </row>
    <row r="2681" spans="7:18" x14ac:dyDescent="0.25">
      <c r="G2681" s="97"/>
      <c r="H2681" s="98"/>
      <c r="I2681" s="98"/>
      <c r="J2681" s="99"/>
      <c r="K2681" s="97"/>
      <c r="L2681" s="97"/>
      <c r="P2681" s="97"/>
      <c r="Q2681" s="97"/>
      <c r="R2681" s="93"/>
    </row>
    <row r="2682" spans="7:18" x14ac:dyDescent="0.25">
      <c r="G2682" s="97"/>
      <c r="H2682" s="98"/>
      <c r="I2682" s="98"/>
      <c r="J2682" s="99"/>
      <c r="K2682" s="97"/>
      <c r="L2682" s="97"/>
      <c r="P2682" s="97"/>
      <c r="Q2682" s="97"/>
      <c r="R2682" s="93"/>
    </row>
    <row r="2683" spans="7:18" x14ac:dyDescent="0.25">
      <c r="G2683" s="97"/>
      <c r="H2683" s="98"/>
      <c r="I2683" s="98"/>
      <c r="J2683" s="99"/>
      <c r="K2683" s="97"/>
      <c r="L2683" s="97"/>
      <c r="P2683" s="97"/>
      <c r="Q2683" s="97"/>
      <c r="R2683" s="93"/>
    </row>
    <row r="2684" spans="7:18" x14ac:dyDescent="0.25">
      <c r="G2684" s="97"/>
      <c r="H2684" s="98"/>
      <c r="I2684" s="98"/>
      <c r="J2684" s="99"/>
      <c r="K2684" s="97"/>
      <c r="L2684" s="97"/>
      <c r="P2684" s="97"/>
      <c r="Q2684" s="97"/>
      <c r="R2684" s="93"/>
    </row>
    <row r="2685" spans="7:18" x14ac:dyDescent="0.25">
      <c r="G2685" s="97"/>
      <c r="H2685" s="98"/>
      <c r="I2685" s="98"/>
      <c r="J2685" s="99"/>
      <c r="K2685" s="97"/>
      <c r="L2685" s="97"/>
      <c r="P2685" s="97"/>
      <c r="Q2685" s="97"/>
      <c r="R2685" s="93"/>
    </row>
    <row r="2686" spans="7:18" x14ac:dyDescent="0.25">
      <c r="G2686" s="97"/>
      <c r="H2686" s="98"/>
      <c r="I2686" s="98"/>
      <c r="J2686" s="99"/>
      <c r="K2686" s="97"/>
      <c r="L2686" s="97"/>
      <c r="P2686" s="97"/>
      <c r="Q2686" s="97"/>
      <c r="R2686" s="93"/>
    </row>
    <row r="2687" spans="7:18" x14ac:dyDescent="0.25">
      <c r="G2687" s="97"/>
      <c r="H2687" s="98"/>
      <c r="I2687" s="98"/>
      <c r="J2687" s="99"/>
      <c r="K2687" s="97"/>
      <c r="L2687" s="97"/>
      <c r="P2687" s="97"/>
      <c r="Q2687" s="97"/>
      <c r="R2687" s="93"/>
    </row>
    <row r="2688" spans="7:18" x14ac:dyDescent="0.25">
      <c r="G2688" s="97"/>
      <c r="H2688" s="98"/>
      <c r="I2688" s="98"/>
      <c r="J2688" s="99"/>
      <c r="K2688" s="97"/>
      <c r="L2688" s="97"/>
      <c r="P2688" s="97"/>
      <c r="Q2688" s="97"/>
      <c r="R2688" s="93"/>
    </row>
    <row r="2689" spans="7:18" x14ac:dyDescent="0.25">
      <c r="G2689" s="97"/>
      <c r="H2689" s="98"/>
      <c r="I2689" s="98"/>
      <c r="J2689" s="99"/>
      <c r="K2689" s="97"/>
      <c r="L2689" s="97"/>
      <c r="P2689" s="97"/>
      <c r="Q2689" s="97"/>
      <c r="R2689" s="93"/>
    </row>
    <row r="2690" spans="7:18" x14ac:dyDescent="0.25">
      <c r="G2690" s="97"/>
      <c r="H2690" s="98"/>
      <c r="I2690" s="98"/>
      <c r="J2690" s="99"/>
      <c r="K2690" s="97"/>
      <c r="L2690" s="97"/>
      <c r="P2690" s="97"/>
      <c r="Q2690" s="97"/>
      <c r="R2690" s="93"/>
    </row>
    <row r="2691" spans="7:18" x14ac:dyDescent="0.25">
      <c r="G2691" s="97"/>
      <c r="H2691" s="98"/>
      <c r="I2691" s="98"/>
      <c r="J2691" s="99"/>
      <c r="K2691" s="97"/>
      <c r="L2691" s="97"/>
      <c r="P2691" s="97"/>
      <c r="Q2691" s="97"/>
      <c r="R2691" s="93"/>
    </row>
    <row r="2692" spans="7:18" x14ac:dyDescent="0.25">
      <c r="G2692" s="97"/>
      <c r="H2692" s="98"/>
      <c r="I2692" s="98"/>
      <c r="J2692" s="99"/>
      <c r="K2692" s="97"/>
      <c r="L2692" s="97"/>
      <c r="P2692" s="97"/>
      <c r="Q2692" s="97"/>
      <c r="R2692" s="93"/>
    </row>
    <row r="2693" spans="7:18" x14ac:dyDescent="0.25">
      <c r="G2693" s="97"/>
      <c r="H2693" s="98"/>
      <c r="I2693" s="98"/>
      <c r="J2693" s="99"/>
      <c r="K2693" s="97"/>
      <c r="L2693" s="97"/>
      <c r="P2693" s="97"/>
      <c r="Q2693" s="97"/>
      <c r="R2693" s="93"/>
    </row>
    <row r="2694" spans="7:18" x14ac:dyDescent="0.25">
      <c r="G2694" s="97"/>
      <c r="H2694" s="98"/>
      <c r="I2694" s="98"/>
      <c r="J2694" s="99"/>
      <c r="K2694" s="97"/>
      <c r="L2694" s="97"/>
      <c r="P2694" s="97"/>
      <c r="Q2694" s="97"/>
      <c r="R2694" s="93"/>
    </row>
    <row r="2695" spans="7:18" x14ac:dyDescent="0.25">
      <c r="G2695" s="97"/>
      <c r="H2695" s="98"/>
      <c r="I2695" s="98"/>
      <c r="J2695" s="99"/>
      <c r="K2695" s="97"/>
      <c r="L2695" s="97"/>
      <c r="P2695" s="97"/>
      <c r="Q2695" s="97"/>
      <c r="R2695" s="93"/>
    </row>
    <row r="2696" spans="7:18" x14ac:dyDescent="0.25">
      <c r="G2696" s="97"/>
      <c r="H2696" s="98"/>
      <c r="I2696" s="98"/>
      <c r="J2696" s="99"/>
      <c r="K2696" s="97"/>
      <c r="L2696" s="97"/>
      <c r="P2696" s="97"/>
      <c r="Q2696" s="97"/>
      <c r="R2696" s="93"/>
    </row>
    <row r="2697" spans="7:18" x14ac:dyDescent="0.25">
      <c r="G2697" s="97"/>
      <c r="H2697" s="98"/>
      <c r="I2697" s="98"/>
      <c r="J2697" s="99"/>
      <c r="K2697" s="97"/>
      <c r="L2697" s="97"/>
      <c r="P2697" s="97"/>
      <c r="Q2697" s="97"/>
      <c r="R2697" s="93"/>
    </row>
    <row r="2698" spans="7:18" x14ac:dyDescent="0.25">
      <c r="G2698" s="97"/>
      <c r="H2698" s="98"/>
      <c r="I2698" s="98"/>
      <c r="J2698" s="99"/>
      <c r="K2698" s="97"/>
      <c r="L2698" s="97"/>
      <c r="P2698" s="97"/>
      <c r="Q2698" s="97"/>
      <c r="R2698" s="93"/>
    </row>
    <row r="2699" spans="7:18" x14ac:dyDescent="0.25">
      <c r="G2699" s="97"/>
      <c r="H2699" s="98"/>
      <c r="I2699" s="98"/>
      <c r="J2699" s="99"/>
      <c r="K2699" s="97"/>
      <c r="L2699" s="97"/>
      <c r="P2699" s="97"/>
      <c r="Q2699" s="97"/>
      <c r="R2699" s="93"/>
    </row>
    <row r="2700" spans="7:18" x14ac:dyDescent="0.25">
      <c r="G2700" s="97"/>
      <c r="H2700" s="98"/>
      <c r="I2700" s="98"/>
      <c r="J2700" s="99"/>
      <c r="K2700" s="97"/>
      <c r="L2700" s="97"/>
      <c r="P2700" s="97"/>
      <c r="Q2700" s="97"/>
      <c r="R2700" s="93"/>
    </row>
    <row r="2701" spans="7:18" x14ac:dyDescent="0.25">
      <c r="G2701" s="97"/>
      <c r="H2701" s="98"/>
      <c r="I2701" s="98"/>
      <c r="J2701" s="99"/>
      <c r="K2701" s="97"/>
      <c r="L2701" s="97"/>
      <c r="P2701" s="97"/>
      <c r="Q2701" s="97"/>
      <c r="R2701" s="93"/>
    </row>
    <row r="2702" spans="7:18" x14ac:dyDescent="0.25">
      <c r="G2702" s="97"/>
      <c r="H2702" s="98"/>
      <c r="I2702" s="98"/>
      <c r="J2702" s="99"/>
      <c r="K2702" s="97"/>
      <c r="L2702" s="97"/>
      <c r="P2702" s="97"/>
      <c r="Q2702" s="97"/>
      <c r="R2702" s="93"/>
    </row>
    <row r="2703" spans="7:18" x14ac:dyDescent="0.25">
      <c r="G2703" s="97"/>
      <c r="H2703" s="98"/>
      <c r="I2703" s="98"/>
      <c r="J2703" s="99"/>
      <c r="K2703" s="97"/>
      <c r="L2703" s="97"/>
      <c r="P2703" s="97"/>
      <c r="Q2703" s="97"/>
      <c r="R2703" s="93"/>
    </row>
    <row r="2704" spans="7:18" x14ac:dyDescent="0.25">
      <c r="G2704" s="97"/>
      <c r="H2704" s="98"/>
      <c r="I2704" s="98"/>
      <c r="J2704" s="99"/>
      <c r="K2704" s="97"/>
      <c r="L2704" s="97"/>
      <c r="P2704" s="97"/>
      <c r="Q2704" s="97"/>
      <c r="R2704" s="93"/>
    </row>
    <row r="2705" spans="7:18" x14ac:dyDescent="0.25">
      <c r="G2705" s="97"/>
      <c r="H2705" s="98"/>
      <c r="I2705" s="98"/>
      <c r="J2705" s="99"/>
      <c r="K2705" s="97"/>
      <c r="L2705" s="97"/>
      <c r="P2705" s="97"/>
      <c r="Q2705" s="97"/>
      <c r="R2705" s="93"/>
    </row>
    <row r="2706" spans="7:18" x14ac:dyDescent="0.25">
      <c r="G2706" s="97"/>
      <c r="H2706" s="98"/>
      <c r="I2706" s="98"/>
      <c r="J2706" s="99"/>
      <c r="K2706" s="97"/>
      <c r="L2706" s="97"/>
      <c r="P2706" s="97"/>
      <c r="Q2706" s="97"/>
      <c r="R2706" s="93"/>
    </row>
    <row r="2707" spans="7:18" x14ac:dyDescent="0.25">
      <c r="G2707" s="97"/>
      <c r="H2707" s="98"/>
      <c r="I2707" s="98"/>
      <c r="J2707" s="99"/>
      <c r="K2707" s="97"/>
      <c r="L2707" s="97"/>
      <c r="P2707" s="97"/>
      <c r="Q2707" s="97"/>
      <c r="R2707" s="93"/>
    </row>
    <row r="2708" spans="7:18" x14ac:dyDescent="0.25">
      <c r="G2708" s="97"/>
      <c r="H2708" s="98"/>
      <c r="I2708" s="98"/>
      <c r="J2708" s="99"/>
      <c r="K2708" s="97"/>
      <c r="L2708" s="97"/>
      <c r="P2708" s="97"/>
      <c r="Q2708" s="97"/>
      <c r="R2708" s="93"/>
    </row>
    <row r="2709" spans="7:18" x14ac:dyDescent="0.25">
      <c r="G2709" s="97"/>
      <c r="H2709" s="98"/>
      <c r="I2709" s="98"/>
      <c r="J2709" s="99"/>
      <c r="K2709" s="97"/>
      <c r="L2709" s="97"/>
      <c r="P2709" s="97"/>
      <c r="Q2709" s="97"/>
      <c r="R2709" s="93"/>
    </row>
    <row r="2710" spans="7:18" x14ac:dyDescent="0.25">
      <c r="G2710" s="97"/>
      <c r="H2710" s="98"/>
      <c r="I2710" s="98"/>
      <c r="J2710" s="99"/>
      <c r="K2710" s="97"/>
      <c r="L2710" s="97"/>
      <c r="P2710" s="97"/>
      <c r="Q2710" s="97"/>
      <c r="R2710" s="93"/>
    </row>
    <row r="2711" spans="7:18" x14ac:dyDescent="0.25">
      <c r="G2711" s="97"/>
      <c r="H2711" s="98"/>
      <c r="I2711" s="98"/>
      <c r="J2711" s="99"/>
      <c r="K2711" s="97"/>
      <c r="L2711" s="97"/>
      <c r="P2711" s="97"/>
      <c r="Q2711" s="97"/>
      <c r="R2711" s="93"/>
    </row>
    <row r="2712" spans="7:18" x14ac:dyDescent="0.25">
      <c r="G2712" s="97"/>
      <c r="H2712" s="98"/>
      <c r="I2712" s="98"/>
      <c r="J2712" s="99"/>
      <c r="K2712" s="97"/>
      <c r="L2712" s="97"/>
      <c r="P2712" s="97"/>
      <c r="Q2712" s="97"/>
      <c r="R2712" s="93"/>
    </row>
    <row r="2713" spans="7:18" x14ac:dyDescent="0.25">
      <c r="G2713" s="97"/>
      <c r="H2713" s="98"/>
      <c r="I2713" s="98"/>
      <c r="J2713" s="99"/>
      <c r="K2713" s="97"/>
      <c r="L2713" s="97"/>
      <c r="P2713" s="97"/>
      <c r="Q2713" s="97"/>
      <c r="R2713" s="93"/>
    </row>
    <row r="2714" spans="7:18" x14ac:dyDescent="0.25">
      <c r="G2714" s="97"/>
      <c r="H2714" s="98"/>
      <c r="I2714" s="98"/>
      <c r="J2714" s="99"/>
      <c r="K2714" s="97"/>
      <c r="L2714" s="97"/>
      <c r="P2714" s="97"/>
      <c r="Q2714" s="97"/>
      <c r="R2714" s="93"/>
    </row>
    <row r="2715" spans="7:18" x14ac:dyDescent="0.25">
      <c r="G2715" s="97"/>
      <c r="H2715" s="98"/>
      <c r="I2715" s="98"/>
      <c r="J2715" s="99"/>
      <c r="K2715" s="97"/>
      <c r="L2715" s="97"/>
      <c r="P2715" s="97"/>
      <c r="Q2715" s="97"/>
      <c r="R2715" s="93"/>
    </row>
    <row r="2716" spans="7:18" x14ac:dyDescent="0.25">
      <c r="G2716" s="97"/>
      <c r="H2716" s="98"/>
      <c r="I2716" s="98"/>
      <c r="J2716" s="99"/>
      <c r="K2716" s="97"/>
      <c r="L2716" s="97"/>
      <c r="P2716" s="97"/>
      <c r="Q2716" s="97"/>
      <c r="R2716" s="93"/>
    </row>
    <row r="2717" spans="7:18" x14ac:dyDescent="0.25">
      <c r="G2717" s="97"/>
      <c r="H2717" s="98"/>
      <c r="I2717" s="98"/>
      <c r="J2717" s="99"/>
      <c r="K2717" s="97"/>
      <c r="L2717" s="97"/>
      <c r="P2717" s="97"/>
      <c r="Q2717" s="97"/>
      <c r="R2717" s="93"/>
    </row>
    <row r="2718" spans="7:18" x14ac:dyDescent="0.25">
      <c r="G2718" s="97"/>
      <c r="H2718" s="98"/>
      <c r="I2718" s="98"/>
      <c r="J2718" s="99"/>
      <c r="K2718" s="97"/>
      <c r="L2718" s="97"/>
      <c r="P2718" s="97"/>
      <c r="Q2718" s="97"/>
      <c r="R2718" s="93"/>
    </row>
    <row r="2719" spans="7:18" x14ac:dyDescent="0.25">
      <c r="G2719" s="97"/>
      <c r="H2719" s="98"/>
      <c r="I2719" s="98"/>
      <c r="J2719" s="99"/>
      <c r="K2719" s="97"/>
      <c r="L2719" s="97"/>
      <c r="P2719" s="97"/>
      <c r="Q2719" s="97"/>
      <c r="R2719" s="93"/>
    </row>
    <row r="2720" spans="7:18" x14ac:dyDescent="0.25">
      <c r="G2720" s="97"/>
      <c r="H2720" s="98"/>
      <c r="I2720" s="98"/>
      <c r="J2720" s="99"/>
      <c r="K2720" s="97"/>
      <c r="L2720" s="97"/>
      <c r="P2720" s="97"/>
      <c r="Q2720" s="97"/>
      <c r="R2720" s="93"/>
    </row>
    <row r="2721" spans="7:18" x14ac:dyDescent="0.25">
      <c r="G2721" s="97"/>
      <c r="H2721" s="98"/>
      <c r="I2721" s="98"/>
      <c r="J2721" s="99"/>
      <c r="K2721" s="97"/>
      <c r="L2721" s="97"/>
      <c r="P2721" s="97"/>
      <c r="Q2721" s="97"/>
      <c r="R2721" s="93"/>
    </row>
    <row r="2722" spans="7:18" x14ac:dyDescent="0.25">
      <c r="G2722" s="97"/>
      <c r="H2722" s="98"/>
      <c r="I2722" s="98"/>
      <c r="J2722" s="99"/>
      <c r="K2722" s="97"/>
      <c r="L2722" s="97"/>
      <c r="P2722" s="97"/>
      <c r="Q2722" s="97"/>
      <c r="R2722" s="93"/>
    </row>
    <row r="2723" spans="7:18" x14ac:dyDescent="0.25">
      <c r="G2723" s="97"/>
      <c r="H2723" s="98"/>
      <c r="I2723" s="98"/>
      <c r="J2723" s="99"/>
      <c r="K2723" s="97"/>
      <c r="L2723" s="97"/>
      <c r="P2723" s="97"/>
      <c r="Q2723" s="97"/>
      <c r="R2723" s="93"/>
    </row>
    <row r="2724" spans="7:18" x14ac:dyDescent="0.25">
      <c r="G2724" s="97"/>
      <c r="H2724" s="98"/>
      <c r="I2724" s="98"/>
      <c r="J2724" s="99"/>
      <c r="K2724" s="97"/>
      <c r="L2724" s="97"/>
      <c r="P2724" s="97"/>
      <c r="Q2724" s="97"/>
      <c r="R2724" s="93"/>
    </row>
    <row r="2725" spans="7:18" x14ac:dyDescent="0.25">
      <c r="G2725" s="97"/>
      <c r="H2725" s="98"/>
      <c r="I2725" s="98"/>
      <c r="J2725" s="99"/>
      <c r="K2725" s="97"/>
      <c r="L2725" s="97"/>
      <c r="P2725" s="97"/>
      <c r="Q2725" s="97"/>
      <c r="R2725" s="93"/>
    </row>
    <row r="2726" spans="7:18" x14ac:dyDescent="0.25">
      <c r="G2726" s="97"/>
      <c r="H2726" s="98"/>
      <c r="I2726" s="98"/>
      <c r="J2726" s="99"/>
      <c r="K2726" s="97"/>
      <c r="L2726" s="97"/>
      <c r="P2726" s="97"/>
      <c r="Q2726" s="97"/>
      <c r="R2726" s="93"/>
    </row>
    <row r="2727" spans="7:18" x14ac:dyDescent="0.25">
      <c r="G2727" s="97"/>
      <c r="H2727" s="98"/>
      <c r="I2727" s="98"/>
      <c r="J2727" s="99"/>
      <c r="K2727" s="97"/>
      <c r="L2727" s="97"/>
      <c r="P2727" s="97"/>
      <c r="Q2727" s="97"/>
      <c r="R2727" s="93"/>
    </row>
    <row r="2728" spans="7:18" x14ac:dyDescent="0.25">
      <c r="G2728" s="97"/>
      <c r="H2728" s="98"/>
      <c r="I2728" s="98"/>
      <c r="J2728" s="99"/>
      <c r="K2728" s="97"/>
      <c r="L2728" s="97"/>
      <c r="P2728" s="97"/>
      <c r="Q2728" s="97"/>
      <c r="R2728" s="93"/>
    </row>
    <row r="2729" spans="7:18" x14ac:dyDescent="0.25">
      <c r="G2729" s="97"/>
      <c r="H2729" s="98"/>
      <c r="I2729" s="98"/>
      <c r="J2729" s="99"/>
      <c r="K2729" s="97"/>
      <c r="L2729" s="97"/>
      <c r="P2729" s="97"/>
      <c r="Q2729" s="97"/>
      <c r="R2729" s="93"/>
    </row>
    <row r="2730" spans="7:18" x14ac:dyDescent="0.25">
      <c r="G2730" s="97"/>
      <c r="H2730" s="98"/>
      <c r="I2730" s="98"/>
      <c r="J2730" s="99"/>
      <c r="K2730" s="97"/>
      <c r="L2730" s="97"/>
      <c r="P2730" s="97"/>
      <c r="Q2730" s="97"/>
      <c r="R2730" s="93"/>
    </row>
    <row r="2731" spans="7:18" x14ac:dyDescent="0.25">
      <c r="G2731" s="97"/>
      <c r="H2731" s="98"/>
      <c r="I2731" s="98"/>
      <c r="J2731" s="99"/>
      <c r="K2731" s="97"/>
      <c r="L2731" s="97"/>
      <c r="P2731" s="97"/>
      <c r="Q2731" s="97"/>
      <c r="R2731" s="93"/>
    </row>
    <row r="2732" spans="7:18" x14ac:dyDescent="0.25">
      <c r="G2732" s="97"/>
      <c r="H2732" s="98"/>
      <c r="I2732" s="98"/>
      <c r="J2732" s="99"/>
      <c r="K2732" s="97"/>
      <c r="L2732" s="97"/>
      <c r="P2732" s="97"/>
      <c r="Q2732" s="97"/>
      <c r="R2732" s="93"/>
    </row>
    <row r="2733" spans="7:18" x14ac:dyDescent="0.25">
      <c r="G2733" s="97"/>
      <c r="H2733" s="98"/>
      <c r="I2733" s="98"/>
      <c r="J2733" s="99"/>
      <c r="K2733" s="97"/>
      <c r="L2733" s="97"/>
      <c r="P2733" s="97"/>
      <c r="Q2733" s="97"/>
      <c r="R2733" s="93"/>
    </row>
    <row r="2734" spans="7:18" x14ac:dyDescent="0.25">
      <c r="G2734" s="97"/>
      <c r="H2734" s="98"/>
      <c r="I2734" s="98"/>
      <c r="J2734" s="99"/>
      <c r="K2734" s="97"/>
      <c r="L2734" s="97"/>
      <c r="P2734" s="97"/>
      <c r="Q2734" s="97"/>
      <c r="R2734" s="93"/>
    </row>
    <row r="2735" spans="7:18" x14ac:dyDescent="0.25">
      <c r="G2735" s="97"/>
      <c r="H2735" s="98"/>
      <c r="I2735" s="98"/>
      <c r="J2735" s="99"/>
      <c r="K2735" s="97"/>
      <c r="L2735" s="97"/>
      <c r="P2735" s="97"/>
      <c r="Q2735" s="97"/>
      <c r="R2735" s="93"/>
    </row>
    <row r="2736" spans="7:18" x14ac:dyDescent="0.25">
      <c r="G2736" s="97"/>
      <c r="H2736" s="98"/>
      <c r="I2736" s="98"/>
      <c r="J2736" s="99"/>
      <c r="K2736" s="97"/>
      <c r="L2736" s="97"/>
      <c r="P2736" s="97"/>
      <c r="Q2736" s="97"/>
      <c r="R2736" s="93"/>
    </row>
    <row r="2737" spans="7:18" x14ac:dyDescent="0.25">
      <c r="G2737" s="97"/>
      <c r="H2737" s="98"/>
      <c r="I2737" s="98"/>
      <c r="J2737" s="99"/>
      <c r="K2737" s="97"/>
      <c r="L2737" s="97"/>
      <c r="P2737" s="97"/>
      <c r="Q2737" s="97"/>
      <c r="R2737" s="93"/>
    </row>
    <row r="2738" spans="7:18" x14ac:dyDescent="0.25">
      <c r="G2738" s="97"/>
      <c r="H2738" s="98"/>
      <c r="I2738" s="98"/>
      <c r="J2738" s="99"/>
      <c r="K2738" s="97"/>
      <c r="L2738" s="97"/>
      <c r="P2738" s="97"/>
      <c r="Q2738" s="97"/>
      <c r="R2738" s="93"/>
    </row>
    <row r="2739" spans="7:18" x14ac:dyDescent="0.25">
      <c r="G2739" s="97"/>
      <c r="H2739" s="98"/>
      <c r="I2739" s="98"/>
      <c r="J2739" s="99"/>
      <c r="K2739" s="97"/>
      <c r="L2739" s="97"/>
      <c r="P2739" s="97"/>
      <c r="Q2739" s="97"/>
      <c r="R2739" s="93"/>
    </row>
    <row r="2740" spans="7:18" x14ac:dyDescent="0.25">
      <c r="G2740" s="97"/>
      <c r="H2740" s="98"/>
      <c r="I2740" s="98"/>
      <c r="J2740" s="99"/>
      <c r="K2740" s="97"/>
      <c r="L2740" s="97"/>
      <c r="P2740" s="97"/>
      <c r="Q2740" s="97"/>
      <c r="R2740" s="93"/>
    </row>
    <row r="2741" spans="7:18" x14ac:dyDescent="0.25">
      <c r="G2741" s="97"/>
      <c r="H2741" s="98"/>
      <c r="I2741" s="98"/>
      <c r="J2741" s="99"/>
      <c r="K2741" s="97"/>
      <c r="L2741" s="97"/>
      <c r="P2741" s="97"/>
      <c r="Q2741" s="97"/>
      <c r="R2741" s="93"/>
    </row>
    <row r="2742" spans="7:18" x14ac:dyDescent="0.25">
      <c r="G2742" s="97"/>
      <c r="H2742" s="98"/>
      <c r="I2742" s="98"/>
      <c r="J2742" s="99"/>
      <c r="K2742" s="97"/>
      <c r="L2742" s="97"/>
      <c r="P2742" s="97"/>
      <c r="Q2742" s="97"/>
      <c r="R2742" s="93"/>
    </row>
    <row r="2743" spans="7:18" x14ac:dyDescent="0.25">
      <c r="G2743" s="97"/>
      <c r="H2743" s="98"/>
      <c r="I2743" s="98"/>
      <c r="J2743" s="99"/>
      <c r="K2743" s="97"/>
      <c r="L2743" s="97"/>
      <c r="P2743" s="97"/>
      <c r="Q2743" s="97"/>
      <c r="R2743" s="93"/>
    </row>
    <row r="2744" spans="7:18" x14ac:dyDescent="0.25">
      <c r="G2744" s="97"/>
      <c r="H2744" s="98"/>
      <c r="I2744" s="98"/>
      <c r="J2744" s="99"/>
      <c r="K2744" s="97"/>
      <c r="L2744" s="97"/>
      <c r="P2744" s="97"/>
      <c r="Q2744" s="97"/>
      <c r="R2744" s="93"/>
    </row>
    <row r="2745" spans="7:18" x14ac:dyDescent="0.25">
      <c r="G2745" s="97"/>
      <c r="H2745" s="98"/>
      <c r="I2745" s="98"/>
      <c r="J2745" s="99"/>
      <c r="K2745" s="97"/>
      <c r="L2745" s="97"/>
      <c r="P2745" s="97"/>
      <c r="Q2745" s="97"/>
      <c r="R2745" s="93"/>
    </row>
    <row r="2746" spans="7:18" x14ac:dyDescent="0.25">
      <c r="G2746" s="97"/>
      <c r="H2746" s="98"/>
      <c r="I2746" s="98"/>
      <c r="J2746" s="99"/>
      <c r="K2746" s="97"/>
      <c r="L2746" s="97"/>
      <c r="P2746" s="97"/>
      <c r="Q2746" s="97"/>
      <c r="R2746" s="93"/>
    </row>
    <row r="2747" spans="7:18" x14ac:dyDescent="0.25">
      <c r="G2747" s="97"/>
      <c r="H2747" s="98"/>
      <c r="I2747" s="98"/>
      <c r="J2747" s="99"/>
      <c r="K2747" s="97"/>
      <c r="L2747" s="97"/>
      <c r="P2747" s="97"/>
      <c r="Q2747" s="97"/>
      <c r="R2747" s="93"/>
    </row>
    <row r="2748" spans="7:18" x14ac:dyDescent="0.25">
      <c r="G2748" s="97"/>
      <c r="H2748" s="98"/>
      <c r="I2748" s="98"/>
      <c r="J2748" s="99"/>
      <c r="K2748" s="97"/>
      <c r="L2748" s="97"/>
      <c r="P2748" s="97"/>
      <c r="Q2748" s="97"/>
      <c r="R2748" s="93"/>
    </row>
    <row r="2749" spans="7:18" x14ac:dyDescent="0.25">
      <c r="G2749" s="97"/>
      <c r="H2749" s="98"/>
      <c r="I2749" s="98"/>
      <c r="J2749" s="99"/>
      <c r="K2749" s="97"/>
      <c r="L2749" s="97"/>
      <c r="P2749" s="97"/>
      <c r="Q2749" s="97"/>
      <c r="R2749" s="93"/>
    </row>
    <row r="2750" spans="7:18" x14ac:dyDescent="0.25">
      <c r="G2750" s="97"/>
      <c r="H2750" s="98"/>
      <c r="I2750" s="98"/>
      <c r="J2750" s="99"/>
      <c r="K2750" s="97"/>
      <c r="L2750" s="97"/>
      <c r="P2750" s="97"/>
      <c r="Q2750" s="97"/>
      <c r="R2750" s="93"/>
    </row>
    <row r="2751" spans="7:18" x14ac:dyDescent="0.25">
      <c r="G2751" s="97"/>
      <c r="H2751" s="98"/>
      <c r="I2751" s="98"/>
      <c r="J2751" s="99"/>
      <c r="K2751" s="97"/>
      <c r="L2751" s="97"/>
      <c r="P2751" s="97"/>
      <c r="Q2751" s="97"/>
      <c r="R2751" s="93"/>
    </row>
    <row r="2752" spans="7:18" x14ac:dyDescent="0.25">
      <c r="G2752" s="97"/>
      <c r="H2752" s="98"/>
      <c r="I2752" s="98"/>
      <c r="J2752" s="99"/>
      <c r="K2752" s="97"/>
      <c r="L2752" s="97"/>
      <c r="P2752" s="97"/>
      <c r="Q2752" s="97"/>
      <c r="R2752" s="93"/>
    </row>
    <row r="2753" spans="7:18" x14ac:dyDescent="0.25">
      <c r="G2753" s="97"/>
      <c r="H2753" s="98"/>
      <c r="I2753" s="98"/>
      <c r="J2753" s="99"/>
      <c r="K2753" s="97"/>
      <c r="L2753" s="97"/>
      <c r="P2753" s="97"/>
      <c r="Q2753" s="97"/>
      <c r="R2753" s="93"/>
    </row>
    <row r="2754" spans="7:18" x14ac:dyDescent="0.25">
      <c r="G2754" s="97"/>
      <c r="H2754" s="98"/>
      <c r="I2754" s="98"/>
      <c r="J2754" s="99"/>
      <c r="K2754" s="97"/>
      <c r="L2754" s="97"/>
      <c r="P2754" s="97"/>
      <c r="Q2754" s="97"/>
      <c r="R2754" s="93"/>
    </row>
    <row r="2755" spans="7:18" x14ac:dyDescent="0.25">
      <c r="G2755" s="97"/>
      <c r="H2755" s="98"/>
      <c r="I2755" s="98"/>
      <c r="J2755" s="99"/>
      <c r="K2755" s="97"/>
      <c r="L2755" s="97"/>
      <c r="P2755" s="97"/>
      <c r="Q2755" s="97"/>
      <c r="R2755" s="93"/>
    </row>
    <row r="2756" spans="7:18" x14ac:dyDescent="0.25">
      <c r="G2756" s="97"/>
      <c r="H2756" s="98"/>
      <c r="I2756" s="98"/>
      <c r="J2756" s="99"/>
      <c r="K2756" s="97"/>
      <c r="L2756" s="97"/>
      <c r="P2756" s="97"/>
      <c r="Q2756" s="97"/>
      <c r="R2756" s="93"/>
    </row>
    <row r="2757" spans="7:18" x14ac:dyDescent="0.25">
      <c r="G2757" s="97"/>
      <c r="H2757" s="98"/>
      <c r="I2757" s="98"/>
      <c r="J2757" s="99"/>
      <c r="K2757" s="97"/>
      <c r="L2757" s="97"/>
      <c r="P2757" s="97"/>
      <c r="Q2757" s="97"/>
      <c r="R2757" s="93"/>
    </row>
    <row r="2758" spans="7:18" x14ac:dyDescent="0.25">
      <c r="G2758" s="97"/>
      <c r="H2758" s="98"/>
      <c r="I2758" s="98"/>
      <c r="J2758" s="99"/>
      <c r="K2758" s="97"/>
      <c r="L2758" s="97"/>
      <c r="P2758" s="97"/>
      <c r="Q2758" s="97"/>
      <c r="R2758" s="93"/>
    </row>
    <row r="2759" spans="7:18" x14ac:dyDescent="0.25">
      <c r="G2759" s="97"/>
      <c r="H2759" s="98"/>
      <c r="I2759" s="98"/>
      <c r="J2759" s="99"/>
      <c r="K2759" s="97"/>
      <c r="L2759" s="97"/>
      <c r="P2759" s="97"/>
      <c r="Q2759" s="97"/>
      <c r="R2759" s="93"/>
    </row>
    <row r="2760" spans="7:18" x14ac:dyDescent="0.25">
      <c r="G2760" s="97"/>
      <c r="H2760" s="98"/>
      <c r="I2760" s="98"/>
      <c r="J2760" s="99"/>
      <c r="K2760" s="97"/>
      <c r="L2760" s="97"/>
      <c r="P2760" s="97"/>
      <c r="Q2760" s="97"/>
      <c r="R2760" s="93"/>
    </row>
    <row r="2761" spans="7:18" x14ac:dyDescent="0.25">
      <c r="G2761" s="97"/>
      <c r="H2761" s="98"/>
      <c r="I2761" s="98"/>
      <c r="J2761" s="99"/>
      <c r="K2761" s="97"/>
      <c r="L2761" s="97"/>
      <c r="P2761" s="97"/>
      <c r="Q2761" s="97"/>
      <c r="R2761" s="93"/>
    </row>
    <row r="2762" spans="7:18" x14ac:dyDescent="0.25">
      <c r="G2762" s="97"/>
      <c r="H2762" s="98"/>
      <c r="I2762" s="98"/>
      <c r="J2762" s="99"/>
      <c r="K2762" s="97"/>
      <c r="L2762" s="97"/>
      <c r="P2762" s="97"/>
      <c r="Q2762" s="97"/>
      <c r="R2762" s="93"/>
    </row>
    <row r="2763" spans="7:18" x14ac:dyDescent="0.25">
      <c r="G2763" s="97"/>
      <c r="H2763" s="98"/>
      <c r="I2763" s="98"/>
      <c r="J2763" s="99"/>
      <c r="K2763" s="97"/>
      <c r="L2763" s="97"/>
      <c r="P2763" s="97"/>
      <c r="Q2763" s="97"/>
      <c r="R2763" s="93"/>
    </row>
    <row r="2764" spans="7:18" x14ac:dyDescent="0.25">
      <c r="G2764" s="97"/>
      <c r="H2764" s="98"/>
      <c r="I2764" s="98"/>
      <c r="J2764" s="99"/>
      <c r="K2764" s="97"/>
      <c r="L2764" s="97"/>
      <c r="P2764" s="97"/>
      <c r="Q2764" s="97"/>
      <c r="R2764" s="93"/>
    </row>
    <row r="2765" spans="7:18" x14ac:dyDescent="0.25">
      <c r="G2765" s="97"/>
      <c r="H2765" s="98"/>
      <c r="I2765" s="98"/>
      <c r="J2765" s="99"/>
      <c r="K2765" s="97"/>
      <c r="L2765" s="97"/>
      <c r="P2765" s="97"/>
      <c r="Q2765" s="97"/>
      <c r="R2765" s="93"/>
    </row>
    <row r="2766" spans="7:18" x14ac:dyDescent="0.25">
      <c r="G2766" s="97"/>
      <c r="H2766" s="98"/>
      <c r="I2766" s="98"/>
      <c r="J2766" s="99"/>
      <c r="K2766" s="97"/>
      <c r="L2766" s="97"/>
      <c r="P2766" s="97"/>
      <c r="Q2766" s="97"/>
      <c r="R2766" s="93"/>
    </row>
    <row r="2767" spans="7:18" x14ac:dyDescent="0.25">
      <c r="G2767" s="97"/>
      <c r="H2767" s="98"/>
      <c r="I2767" s="98"/>
      <c r="J2767" s="99"/>
      <c r="K2767" s="97"/>
      <c r="L2767" s="97"/>
      <c r="P2767" s="97"/>
      <c r="Q2767" s="97"/>
      <c r="R2767" s="93"/>
    </row>
    <row r="2768" spans="7:18" x14ac:dyDescent="0.25">
      <c r="G2768" s="97"/>
      <c r="H2768" s="98"/>
      <c r="I2768" s="98"/>
      <c r="J2768" s="99"/>
      <c r="K2768" s="97"/>
      <c r="L2768" s="97"/>
      <c r="P2768" s="97"/>
      <c r="Q2768" s="97"/>
      <c r="R2768" s="93"/>
    </row>
    <row r="2769" spans="7:18" x14ac:dyDescent="0.25">
      <c r="G2769" s="97"/>
      <c r="H2769" s="98"/>
      <c r="I2769" s="98"/>
      <c r="J2769" s="99"/>
      <c r="K2769" s="97"/>
      <c r="L2769" s="97"/>
      <c r="P2769" s="97"/>
      <c r="Q2769" s="97"/>
      <c r="R2769" s="93"/>
    </row>
    <row r="2770" spans="7:18" x14ac:dyDescent="0.25">
      <c r="G2770" s="97"/>
      <c r="H2770" s="98"/>
      <c r="I2770" s="98"/>
      <c r="J2770" s="99"/>
      <c r="K2770" s="97"/>
      <c r="L2770" s="97"/>
      <c r="P2770" s="97"/>
      <c r="Q2770" s="97"/>
      <c r="R2770" s="93"/>
    </row>
    <row r="2771" spans="7:18" x14ac:dyDescent="0.25">
      <c r="G2771" s="97"/>
      <c r="H2771" s="98"/>
      <c r="I2771" s="98"/>
      <c r="J2771" s="99"/>
      <c r="K2771" s="97"/>
      <c r="L2771" s="97"/>
      <c r="P2771" s="97"/>
      <c r="Q2771" s="97"/>
      <c r="R2771" s="93"/>
    </row>
    <row r="2772" spans="7:18" x14ac:dyDescent="0.25">
      <c r="G2772" s="97"/>
      <c r="H2772" s="98"/>
      <c r="I2772" s="98"/>
      <c r="J2772" s="99"/>
      <c r="K2772" s="97"/>
      <c r="L2772" s="97"/>
      <c r="P2772" s="97"/>
      <c r="Q2772" s="97"/>
      <c r="R2772" s="93"/>
    </row>
    <row r="2773" spans="7:18" x14ac:dyDescent="0.25">
      <c r="G2773" s="97"/>
      <c r="H2773" s="98"/>
      <c r="I2773" s="98"/>
      <c r="J2773" s="99"/>
      <c r="K2773" s="97"/>
      <c r="L2773" s="97"/>
      <c r="P2773" s="97"/>
      <c r="Q2773" s="97"/>
      <c r="R2773" s="93"/>
    </row>
    <row r="2774" spans="7:18" x14ac:dyDescent="0.25">
      <c r="G2774" s="97"/>
      <c r="H2774" s="98"/>
      <c r="I2774" s="98"/>
      <c r="J2774" s="99"/>
      <c r="K2774" s="97"/>
      <c r="L2774" s="97"/>
      <c r="P2774" s="97"/>
      <c r="Q2774" s="97"/>
      <c r="R2774" s="93"/>
    </row>
    <row r="2775" spans="7:18" x14ac:dyDescent="0.25">
      <c r="G2775" s="97"/>
      <c r="H2775" s="98"/>
      <c r="I2775" s="98"/>
      <c r="J2775" s="99"/>
      <c r="K2775" s="97"/>
      <c r="L2775" s="97"/>
      <c r="P2775" s="97"/>
      <c r="Q2775" s="97"/>
      <c r="R2775" s="93"/>
    </row>
    <row r="2776" spans="7:18" x14ac:dyDescent="0.25">
      <c r="G2776" s="97"/>
      <c r="H2776" s="98"/>
      <c r="I2776" s="98"/>
      <c r="J2776" s="99"/>
      <c r="K2776" s="97"/>
      <c r="L2776" s="97"/>
      <c r="P2776" s="97"/>
      <c r="Q2776" s="97"/>
      <c r="R2776" s="93"/>
    </row>
    <row r="2777" spans="7:18" x14ac:dyDescent="0.25">
      <c r="G2777" s="97"/>
      <c r="H2777" s="98"/>
      <c r="I2777" s="98"/>
      <c r="J2777" s="99"/>
      <c r="K2777" s="97"/>
      <c r="L2777" s="97"/>
      <c r="P2777" s="97"/>
      <c r="Q2777" s="97"/>
      <c r="R2777" s="93"/>
    </row>
    <row r="2778" spans="7:18" x14ac:dyDescent="0.25">
      <c r="G2778" s="97"/>
      <c r="H2778" s="98"/>
      <c r="I2778" s="98"/>
      <c r="J2778" s="99"/>
      <c r="K2778" s="97"/>
      <c r="L2778" s="97"/>
      <c r="P2778" s="97"/>
      <c r="Q2778" s="97"/>
      <c r="R2778" s="93"/>
    </row>
    <row r="2779" spans="7:18" x14ac:dyDescent="0.25">
      <c r="G2779" s="97"/>
      <c r="H2779" s="98"/>
      <c r="I2779" s="98"/>
      <c r="J2779" s="99"/>
      <c r="K2779" s="97"/>
      <c r="L2779" s="97"/>
      <c r="P2779" s="97"/>
      <c r="Q2779" s="97"/>
      <c r="R2779" s="93"/>
    </row>
    <row r="2780" spans="7:18" x14ac:dyDescent="0.25">
      <c r="G2780" s="97"/>
      <c r="H2780" s="98"/>
      <c r="I2780" s="98"/>
      <c r="J2780" s="99"/>
      <c r="K2780" s="97"/>
      <c r="L2780" s="97"/>
      <c r="P2780" s="97"/>
      <c r="Q2780" s="97"/>
      <c r="R2780" s="93"/>
    </row>
    <row r="2781" spans="7:18" x14ac:dyDescent="0.25">
      <c r="G2781" s="97"/>
      <c r="H2781" s="98"/>
      <c r="I2781" s="98"/>
      <c r="J2781" s="99"/>
      <c r="K2781" s="97"/>
      <c r="L2781" s="97"/>
      <c r="P2781" s="97"/>
      <c r="Q2781" s="97"/>
      <c r="R2781" s="93"/>
    </row>
    <row r="2782" spans="7:18" x14ac:dyDescent="0.25">
      <c r="G2782" s="97"/>
      <c r="H2782" s="98"/>
      <c r="I2782" s="98"/>
      <c r="J2782" s="99"/>
      <c r="K2782" s="97"/>
      <c r="L2782" s="97"/>
      <c r="P2782" s="97"/>
      <c r="Q2782" s="97"/>
      <c r="R2782" s="93"/>
    </row>
    <row r="2783" spans="7:18" x14ac:dyDescent="0.25">
      <c r="G2783" s="97"/>
      <c r="H2783" s="98"/>
      <c r="I2783" s="98"/>
      <c r="J2783" s="99"/>
      <c r="K2783" s="97"/>
      <c r="L2783" s="97"/>
      <c r="P2783" s="97"/>
      <c r="Q2783" s="97"/>
      <c r="R2783" s="93"/>
    </row>
    <row r="2784" spans="7:18" x14ac:dyDescent="0.25">
      <c r="G2784" s="97"/>
      <c r="H2784" s="98"/>
      <c r="I2784" s="98"/>
      <c r="J2784" s="99"/>
      <c r="K2784" s="97"/>
      <c r="L2784" s="97"/>
      <c r="P2784" s="97"/>
      <c r="Q2784" s="97"/>
      <c r="R2784" s="93"/>
    </row>
    <row r="2785" spans="7:18" x14ac:dyDescent="0.25">
      <c r="G2785" s="97"/>
      <c r="H2785" s="98"/>
      <c r="I2785" s="98"/>
      <c r="J2785" s="99"/>
      <c r="K2785" s="97"/>
      <c r="L2785" s="97"/>
      <c r="P2785" s="97"/>
      <c r="Q2785" s="97"/>
      <c r="R2785" s="93"/>
    </row>
    <row r="2786" spans="7:18" x14ac:dyDescent="0.25">
      <c r="G2786" s="97"/>
      <c r="H2786" s="98"/>
      <c r="I2786" s="98"/>
      <c r="J2786" s="99"/>
      <c r="K2786" s="97"/>
      <c r="L2786" s="97"/>
      <c r="P2786" s="97"/>
      <c r="Q2786" s="97"/>
      <c r="R2786" s="93"/>
    </row>
    <row r="2787" spans="7:18" x14ac:dyDescent="0.25">
      <c r="G2787" s="97"/>
      <c r="H2787" s="98"/>
      <c r="I2787" s="98"/>
      <c r="J2787" s="99"/>
      <c r="K2787" s="97"/>
      <c r="L2787" s="97"/>
      <c r="P2787" s="97"/>
      <c r="Q2787" s="97"/>
      <c r="R2787" s="93"/>
    </row>
    <row r="2788" spans="7:18" x14ac:dyDescent="0.25">
      <c r="G2788" s="97"/>
      <c r="H2788" s="98"/>
      <c r="I2788" s="98"/>
      <c r="J2788" s="99"/>
      <c r="K2788" s="97"/>
      <c r="L2788" s="97"/>
      <c r="P2788" s="97"/>
      <c r="Q2788" s="97"/>
      <c r="R2788" s="93"/>
    </row>
    <row r="2789" spans="7:18" x14ac:dyDescent="0.25">
      <c r="G2789" s="97"/>
      <c r="H2789" s="98"/>
      <c r="I2789" s="98"/>
      <c r="J2789" s="99"/>
      <c r="K2789" s="97"/>
      <c r="L2789" s="97"/>
      <c r="P2789" s="97"/>
      <c r="Q2789" s="97"/>
      <c r="R2789" s="93"/>
    </row>
    <row r="2790" spans="7:18" x14ac:dyDescent="0.25">
      <c r="G2790" s="97"/>
      <c r="H2790" s="98"/>
      <c r="I2790" s="98"/>
      <c r="J2790" s="99"/>
      <c r="K2790" s="97"/>
      <c r="L2790" s="97"/>
      <c r="P2790" s="97"/>
      <c r="Q2790" s="97"/>
      <c r="R2790" s="93"/>
    </row>
    <row r="2791" spans="7:18" x14ac:dyDescent="0.25">
      <c r="G2791" s="97"/>
      <c r="H2791" s="98"/>
      <c r="I2791" s="98"/>
      <c r="J2791" s="99"/>
      <c r="K2791" s="97"/>
      <c r="L2791" s="97"/>
      <c r="P2791" s="97"/>
      <c r="Q2791" s="97"/>
      <c r="R2791" s="93"/>
    </row>
    <row r="2792" spans="7:18" x14ac:dyDescent="0.25">
      <c r="G2792" s="97"/>
      <c r="H2792" s="98"/>
      <c r="I2792" s="98"/>
      <c r="J2792" s="99"/>
      <c r="K2792" s="97"/>
      <c r="L2792" s="97"/>
      <c r="P2792" s="97"/>
      <c r="Q2792" s="97"/>
      <c r="R2792" s="93"/>
    </row>
    <row r="2793" spans="7:18" x14ac:dyDescent="0.25">
      <c r="G2793" s="97"/>
      <c r="H2793" s="98"/>
      <c r="I2793" s="98"/>
      <c r="J2793" s="99"/>
      <c r="K2793" s="97"/>
      <c r="L2793" s="97"/>
      <c r="P2793" s="97"/>
      <c r="Q2793" s="97"/>
      <c r="R2793" s="93"/>
    </row>
    <row r="2794" spans="7:18" x14ac:dyDescent="0.25">
      <c r="G2794" s="97"/>
      <c r="H2794" s="98"/>
      <c r="I2794" s="98"/>
      <c r="J2794" s="99"/>
      <c r="K2794" s="97"/>
      <c r="L2794" s="97"/>
      <c r="P2794" s="97"/>
      <c r="Q2794" s="97"/>
      <c r="R2794" s="93"/>
    </row>
    <row r="2795" spans="7:18" x14ac:dyDescent="0.25">
      <c r="G2795" s="97"/>
      <c r="H2795" s="98"/>
      <c r="I2795" s="98"/>
      <c r="J2795" s="99"/>
      <c r="K2795" s="97"/>
      <c r="L2795" s="97"/>
      <c r="P2795" s="97"/>
      <c r="Q2795" s="97"/>
      <c r="R2795" s="93"/>
    </row>
    <row r="2796" spans="7:18" x14ac:dyDescent="0.25">
      <c r="G2796" s="97"/>
      <c r="H2796" s="98"/>
      <c r="I2796" s="98"/>
      <c r="J2796" s="99"/>
      <c r="K2796" s="97"/>
      <c r="L2796" s="97"/>
      <c r="P2796" s="97"/>
      <c r="Q2796" s="97"/>
      <c r="R2796" s="93"/>
    </row>
    <row r="2797" spans="7:18" x14ac:dyDescent="0.25">
      <c r="G2797" s="97"/>
      <c r="H2797" s="98"/>
      <c r="I2797" s="98"/>
      <c r="J2797" s="99"/>
      <c r="K2797" s="97"/>
      <c r="L2797" s="97"/>
      <c r="P2797" s="97"/>
      <c r="Q2797" s="97"/>
      <c r="R2797" s="93"/>
    </row>
    <row r="2798" spans="7:18" x14ac:dyDescent="0.25">
      <c r="G2798" s="97"/>
      <c r="H2798" s="98"/>
      <c r="I2798" s="98"/>
      <c r="J2798" s="99"/>
      <c r="K2798" s="97"/>
      <c r="L2798" s="97"/>
      <c r="P2798" s="97"/>
      <c r="Q2798" s="97"/>
      <c r="R2798" s="93"/>
    </row>
    <row r="2799" spans="7:18" x14ac:dyDescent="0.25">
      <c r="G2799" s="97"/>
      <c r="H2799" s="98"/>
      <c r="I2799" s="98"/>
      <c r="J2799" s="99"/>
      <c r="K2799" s="97"/>
      <c r="L2799" s="97"/>
      <c r="P2799" s="97"/>
      <c r="Q2799" s="97"/>
      <c r="R2799" s="93"/>
    </row>
    <row r="2800" spans="7:18" x14ac:dyDescent="0.25">
      <c r="G2800" s="97"/>
      <c r="H2800" s="98"/>
      <c r="I2800" s="98"/>
      <c r="J2800" s="99"/>
      <c r="K2800" s="97"/>
      <c r="L2800" s="97"/>
      <c r="P2800" s="97"/>
      <c r="Q2800" s="97"/>
      <c r="R2800" s="93"/>
    </row>
    <row r="2801" spans="7:18" x14ac:dyDescent="0.25">
      <c r="G2801" s="97"/>
      <c r="H2801" s="98"/>
      <c r="I2801" s="98"/>
      <c r="J2801" s="99"/>
      <c r="K2801" s="97"/>
      <c r="L2801" s="97"/>
      <c r="P2801" s="97"/>
      <c r="Q2801" s="97"/>
      <c r="R2801" s="93"/>
    </row>
    <row r="2802" spans="7:18" x14ac:dyDescent="0.25">
      <c r="G2802" s="97"/>
      <c r="H2802" s="98"/>
      <c r="I2802" s="98"/>
      <c r="J2802" s="99"/>
      <c r="K2802" s="97"/>
      <c r="L2802" s="97"/>
      <c r="P2802" s="97"/>
      <c r="Q2802" s="97"/>
      <c r="R2802" s="93"/>
    </row>
    <row r="2803" spans="7:18" x14ac:dyDescent="0.25">
      <c r="G2803" s="97"/>
      <c r="H2803" s="98"/>
      <c r="I2803" s="98"/>
      <c r="J2803" s="99"/>
      <c r="K2803" s="97"/>
      <c r="L2803" s="97"/>
      <c r="P2803" s="97"/>
      <c r="Q2803" s="97"/>
      <c r="R2803" s="93"/>
    </row>
    <row r="2804" spans="7:18" x14ac:dyDescent="0.25">
      <c r="G2804" s="97"/>
      <c r="H2804" s="98"/>
      <c r="I2804" s="98"/>
      <c r="J2804" s="99"/>
      <c r="K2804" s="97"/>
      <c r="L2804" s="97"/>
      <c r="P2804" s="97"/>
      <c r="Q2804" s="97"/>
      <c r="R2804" s="93"/>
    </row>
    <row r="2805" spans="7:18" x14ac:dyDescent="0.25">
      <c r="G2805" s="97"/>
      <c r="H2805" s="98"/>
      <c r="I2805" s="98"/>
      <c r="J2805" s="99"/>
      <c r="K2805" s="97"/>
      <c r="L2805" s="97"/>
      <c r="P2805" s="97"/>
      <c r="Q2805" s="97"/>
      <c r="R2805" s="93"/>
    </row>
    <row r="2806" spans="7:18" x14ac:dyDescent="0.25">
      <c r="G2806" s="97"/>
      <c r="H2806" s="98"/>
      <c r="I2806" s="98"/>
      <c r="J2806" s="99"/>
      <c r="K2806" s="97"/>
      <c r="L2806" s="97"/>
      <c r="P2806" s="97"/>
      <c r="Q2806" s="97"/>
      <c r="R2806" s="93"/>
    </row>
    <row r="2807" spans="7:18" x14ac:dyDescent="0.25">
      <c r="G2807" s="97"/>
      <c r="H2807" s="98"/>
      <c r="I2807" s="98"/>
      <c r="J2807" s="99"/>
      <c r="K2807" s="97"/>
      <c r="L2807" s="97"/>
      <c r="P2807" s="97"/>
      <c r="Q2807" s="97"/>
      <c r="R2807" s="93"/>
    </row>
    <row r="2808" spans="7:18" x14ac:dyDescent="0.25">
      <c r="G2808" s="97"/>
      <c r="H2808" s="98"/>
      <c r="I2808" s="98"/>
      <c r="J2808" s="99"/>
      <c r="K2808" s="97"/>
      <c r="L2808" s="97"/>
      <c r="P2808" s="97"/>
      <c r="Q2808" s="97"/>
      <c r="R2808" s="93"/>
    </row>
    <row r="2809" spans="7:18" x14ac:dyDescent="0.25">
      <c r="G2809" s="97"/>
      <c r="H2809" s="98"/>
      <c r="I2809" s="98"/>
      <c r="J2809" s="99"/>
      <c r="K2809" s="97"/>
      <c r="L2809" s="97"/>
      <c r="P2809" s="97"/>
      <c r="Q2809" s="97"/>
      <c r="R2809" s="93"/>
    </row>
    <row r="2810" spans="7:18" x14ac:dyDescent="0.25">
      <c r="G2810" s="97"/>
      <c r="H2810" s="98"/>
      <c r="I2810" s="98"/>
      <c r="J2810" s="99"/>
      <c r="K2810" s="97"/>
      <c r="L2810" s="97"/>
      <c r="P2810" s="97"/>
      <c r="Q2810" s="97"/>
      <c r="R2810" s="93"/>
    </row>
    <row r="2811" spans="7:18" x14ac:dyDescent="0.25">
      <c r="G2811" s="97"/>
      <c r="H2811" s="98"/>
      <c r="I2811" s="98"/>
      <c r="J2811" s="99"/>
      <c r="K2811" s="97"/>
      <c r="L2811" s="97"/>
      <c r="P2811" s="97"/>
      <c r="Q2811" s="97"/>
      <c r="R2811" s="93"/>
    </row>
    <row r="2812" spans="7:18" x14ac:dyDescent="0.25">
      <c r="G2812" s="97"/>
      <c r="H2812" s="98"/>
      <c r="I2812" s="98"/>
      <c r="J2812" s="99"/>
      <c r="K2812" s="97"/>
      <c r="L2812" s="97"/>
      <c r="P2812" s="97"/>
      <c r="Q2812" s="97"/>
      <c r="R2812" s="93"/>
    </row>
    <row r="2813" spans="7:18" x14ac:dyDescent="0.25">
      <c r="G2813" s="97"/>
      <c r="H2813" s="98"/>
      <c r="I2813" s="98"/>
      <c r="J2813" s="99"/>
      <c r="K2813" s="97"/>
      <c r="L2813" s="97"/>
      <c r="P2813" s="97"/>
      <c r="Q2813" s="97"/>
      <c r="R2813" s="93"/>
    </row>
    <row r="2814" spans="7:18" x14ac:dyDescent="0.25">
      <c r="G2814" s="97"/>
      <c r="H2814" s="98"/>
      <c r="I2814" s="98"/>
      <c r="J2814" s="99"/>
      <c r="K2814" s="97"/>
      <c r="L2814" s="97"/>
      <c r="P2814" s="97"/>
      <c r="Q2814" s="97"/>
      <c r="R2814" s="93"/>
    </row>
    <row r="2815" spans="7:18" x14ac:dyDescent="0.25">
      <c r="G2815" s="97"/>
      <c r="H2815" s="98"/>
      <c r="I2815" s="98"/>
      <c r="J2815" s="99"/>
      <c r="K2815" s="97"/>
      <c r="L2815" s="97"/>
      <c r="P2815" s="97"/>
      <c r="Q2815" s="97"/>
      <c r="R2815" s="93"/>
    </row>
    <row r="2816" spans="7:18" x14ac:dyDescent="0.25">
      <c r="G2816" s="97"/>
      <c r="H2816" s="98"/>
      <c r="I2816" s="98"/>
      <c r="J2816" s="99"/>
      <c r="K2816" s="97"/>
      <c r="L2816" s="97"/>
      <c r="P2816" s="97"/>
      <c r="Q2816" s="97"/>
      <c r="R2816" s="93"/>
    </row>
    <row r="2817" spans="7:18" x14ac:dyDescent="0.25">
      <c r="G2817" s="97"/>
      <c r="H2817" s="98"/>
      <c r="I2817" s="98"/>
      <c r="J2817" s="99"/>
      <c r="K2817" s="97"/>
      <c r="L2817" s="97"/>
      <c r="P2817" s="97"/>
      <c r="Q2817" s="97"/>
      <c r="R2817" s="93"/>
    </row>
    <row r="2818" spans="7:18" x14ac:dyDescent="0.25">
      <c r="G2818" s="97"/>
      <c r="H2818" s="98"/>
      <c r="I2818" s="98"/>
      <c r="J2818" s="99"/>
      <c r="K2818" s="97"/>
      <c r="L2818" s="97"/>
      <c r="P2818" s="97"/>
      <c r="Q2818" s="97"/>
      <c r="R2818" s="93"/>
    </row>
    <row r="2819" spans="7:18" x14ac:dyDescent="0.25">
      <c r="G2819" s="97"/>
      <c r="H2819" s="98"/>
      <c r="I2819" s="98"/>
      <c r="J2819" s="99"/>
      <c r="K2819" s="97"/>
      <c r="L2819" s="97"/>
      <c r="P2819" s="97"/>
      <c r="Q2819" s="97"/>
      <c r="R2819" s="93"/>
    </row>
    <row r="2820" spans="7:18" x14ac:dyDescent="0.25">
      <c r="G2820" s="97"/>
      <c r="H2820" s="98"/>
      <c r="I2820" s="98"/>
      <c r="J2820" s="99"/>
      <c r="K2820" s="97"/>
      <c r="L2820" s="97"/>
      <c r="P2820" s="97"/>
      <c r="Q2820" s="97"/>
      <c r="R2820" s="93"/>
    </row>
    <row r="2821" spans="7:18" x14ac:dyDescent="0.25">
      <c r="G2821" s="97"/>
      <c r="H2821" s="98"/>
      <c r="I2821" s="98"/>
      <c r="J2821" s="99"/>
      <c r="K2821" s="97"/>
      <c r="L2821" s="97"/>
      <c r="P2821" s="97"/>
      <c r="Q2821" s="97"/>
      <c r="R2821" s="93"/>
    </row>
    <row r="2822" spans="7:18" x14ac:dyDescent="0.25">
      <c r="G2822" s="97"/>
      <c r="H2822" s="98"/>
      <c r="I2822" s="98"/>
      <c r="J2822" s="99"/>
      <c r="K2822" s="97"/>
      <c r="L2822" s="97"/>
      <c r="P2822" s="97"/>
      <c r="Q2822" s="97"/>
      <c r="R2822" s="93"/>
    </row>
    <row r="2823" spans="7:18" x14ac:dyDescent="0.25">
      <c r="G2823" s="97"/>
      <c r="H2823" s="98"/>
      <c r="I2823" s="98"/>
      <c r="J2823" s="99"/>
      <c r="K2823" s="97"/>
      <c r="L2823" s="97"/>
      <c r="P2823" s="97"/>
      <c r="Q2823" s="97"/>
      <c r="R2823" s="93"/>
    </row>
    <row r="2824" spans="7:18" x14ac:dyDescent="0.25">
      <c r="G2824" s="97"/>
      <c r="H2824" s="98"/>
      <c r="I2824" s="98"/>
      <c r="J2824" s="99"/>
      <c r="K2824" s="97"/>
      <c r="L2824" s="97"/>
      <c r="P2824" s="97"/>
      <c r="Q2824" s="97"/>
      <c r="R2824" s="93"/>
    </row>
    <row r="2825" spans="7:18" x14ac:dyDescent="0.25">
      <c r="G2825" s="97"/>
      <c r="H2825" s="98"/>
      <c r="I2825" s="98"/>
      <c r="J2825" s="99"/>
      <c r="K2825" s="97"/>
      <c r="L2825" s="97"/>
      <c r="P2825" s="97"/>
      <c r="Q2825" s="97"/>
      <c r="R2825" s="93"/>
    </row>
    <row r="2826" spans="7:18" x14ac:dyDescent="0.25">
      <c r="G2826" s="97"/>
      <c r="H2826" s="98"/>
      <c r="I2826" s="98"/>
      <c r="J2826" s="99"/>
      <c r="K2826" s="97"/>
      <c r="L2826" s="97"/>
      <c r="P2826" s="97"/>
      <c r="Q2826" s="97"/>
      <c r="R2826" s="93"/>
    </row>
    <row r="2827" spans="7:18" x14ac:dyDescent="0.25">
      <c r="G2827" s="97"/>
      <c r="H2827" s="98"/>
      <c r="I2827" s="98"/>
      <c r="J2827" s="99"/>
      <c r="K2827" s="97"/>
      <c r="L2827" s="97"/>
      <c r="P2827" s="97"/>
      <c r="Q2827" s="97"/>
      <c r="R2827" s="93"/>
    </row>
    <row r="2828" spans="7:18" x14ac:dyDescent="0.25">
      <c r="G2828" s="97"/>
      <c r="H2828" s="98"/>
      <c r="I2828" s="98"/>
      <c r="J2828" s="99"/>
      <c r="K2828" s="97"/>
      <c r="L2828" s="97"/>
      <c r="P2828" s="97"/>
      <c r="Q2828" s="97"/>
      <c r="R2828" s="93"/>
    </row>
    <row r="2829" spans="7:18" x14ac:dyDescent="0.25">
      <c r="G2829" s="97"/>
      <c r="H2829" s="98"/>
      <c r="I2829" s="98"/>
      <c r="J2829" s="99"/>
      <c r="K2829" s="97"/>
      <c r="L2829" s="97"/>
      <c r="P2829" s="97"/>
      <c r="Q2829" s="97"/>
      <c r="R2829" s="93"/>
    </row>
    <row r="2830" spans="7:18" x14ac:dyDescent="0.25">
      <c r="G2830" s="97"/>
      <c r="H2830" s="98"/>
      <c r="I2830" s="98"/>
      <c r="J2830" s="99"/>
      <c r="K2830" s="97"/>
      <c r="L2830" s="97"/>
      <c r="P2830" s="97"/>
      <c r="Q2830" s="97"/>
      <c r="R2830" s="93"/>
    </row>
    <row r="2831" spans="7:18" x14ac:dyDescent="0.25">
      <c r="G2831" s="97"/>
      <c r="H2831" s="98"/>
      <c r="I2831" s="98"/>
      <c r="J2831" s="99"/>
      <c r="K2831" s="97"/>
      <c r="L2831" s="97"/>
      <c r="P2831" s="97"/>
      <c r="Q2831" s="97"/>
      <c r="R2831" s="93"/>
    </row>
    <row r="2832" spans="7:18" x14ac:dyDescent="0.25">
      <c r="G2832" s="97"/>
      <c r="H2832" s="98"/>
      <c r="I2832" s="98"/>
      <c r="J2832" s="99"/>
      <c r="K2832" s="97"/>
      <c r="L2832" s="97"/>
      <c r="P2832" s="97"/>
      <c r="Q2832" s="97"/>
      <c r="R2832" s="93"/>
    </row>
    <row r="2833" spans="7:18" x14ac:dyDescent="0.25">
      <c r="G2833" s="97"/>
      <c r="H2833" s="98"/>
      <c r="I2833" s="98"/>
      <c r="J2833" s="99"/>
      <c r="K2833" s="97"/>
      <c r="L2833" s="97"/>
      <c r="P2833" s="97"/>
      <c r="Q2833" s="97"/>
      <c r="R2833" s="93"/>
    </row>
    <row r="2834" spans="7:18" x14ac:dyDescent="0.25">
      <c r="G2834" s="97"/>
      <c r="H2834" s="98"/>
      <c r="I2834" s="98"/>
      <c r="J2834" s="99"/>
      <c r="K2834" s="97"/>
      <c r="L2834" s="97"/>
      <c r="P2834" s="97"/>
      <c r="Q2834" s="97"/>
      <c r="R2834" s="93"/>
    </row>
    <row r="2835" spans="7:18" x14ac:dyDescent="0.25">
      <c r="G2835" s="97"/>
      <c r="H2835" s="98"/>
      <c r="I2835" s="98"/>
      <c r="J2835" s="99"/>
      <c r="K2835" s="97"/>
      <c r="L2835" s="97"/>
      <c r="P2835" s="97"/>
      <c r="Q2835" s="97"/>
      <c r="R2835" s="93"/>
    </row>
    <row r="2836" spans="7:18" x14ac:dyDescent="0.25">
      <c r="G2836" s="97"/>
      <c r="H2836" s="98"/>
      <c r="I2836" s="98"/>
      <c r="J2836" s="99"/>
      <c r="K2836" s="97"/>
      <c r="L2836" s="97"/>
      <c r="P2836" s="97"/>
      <c r="Q2836" s="97"/>
      <c r="R2836" s="93"/>
    </row>
    <row r="2837" spans="7:18" x14ac:dyDescent="0.25">
      <c r="G2837" s="97"/>
      <c r="H2837" s="98"/>
      <c r="I2837" s="98"/>
      <c r="J2837" s="99"/>
      <c r="K2837" s="97"/>
      <c r="L2837" s="97"/>
      <c r="P2837" s="97"/>
      <c r="Q2837" s="97"/>
      <c r="R2837" s="93"/>
    </row>
    <row r="2838" spans="7:18" x14ac:dyDescent="0.25">
      <c r="G2838" s="97"/>
      <c r="H2838" s="98"/>
      <c r="I2838" s="98"/>
      <c r="J2838" s="99"/>
      <c r="K2838" s="97"/>
      <c r="L2838" s="97"/>
      <c r="P2838" s="97"/>
      <c r="Q2838" s="97"/>
      <c r="R2838" s="93"/>
    </row>
    <row r="2839" spans="7:18" x14ac:dyDescent="0.25">
      <c r="G2839" s="97"/>
      <c r="H2839" s="98"/>
      <c r="I2839" s="98"/>
      <c r="J2839" s="99"/>
      <c r="K2839" s="97"/>
      <c r="L2839" s="97"/>
      <c r="P2839" s="97"/>
      <c r="Q2839" s="97"/>
      <c r="R2839" s="93"/>
    </row>
    <row r="2840" spans="7:18" x14ac:dyDescent="0.25">
      <c r="G2840" s="97"/>
      <c r="H2840" s="98"/>
      <c r="I2840" s="98"/>
      <c r="J2840" s="99"/>
      <c r="K2840" s="97"/>
      <c r="L2840" s="97"/>
      <c r="P2840" s="97"/>
      <c r="Q2840" s="97"/>
      <c r="R2840" s="93"/>
    </row>
    <row r="2841" spans="7:18" x14ac:dyDescent="0.25">
      <c r="G2841" s="97"/>
      <c r="H2841" s="98"/>
      <c r="I2841" s="98"/>
      <c r="J2841" s="99"/>
      <c r="K2841" s="97"/>
      <c r="L2841" s="97"/>
      <c r="P2841" s="97"/>
      <c r="Q2841" s="97"/>
      <c r="R2841" s="93"/>
    </row>
    <row r="2842" spans="7:18" x14ac:dyDescent="0.25">
      <c r="G2842" s="97"/>
      <c r="H2842" s="98"/>
      <c r="I2842" s="98"/>
      <c r="J2842" s="99"/>
      <c r="K2842" s="97"/>
      <c r="L2842" s="97"/>
      <c r="P2842" s="97"/>
      <c r="Q2842" s="97"/>
      <c r="R2842" s="93"/>
    </row>
    <row r="2843" spans="7:18" x14ac:dyDescent="0.25">
      <c r="G2843" s="97"/>
      <c r="H2843" s="98"/>
      <c r="I2843" s="98"/>
      <c r="J2843" s="99"/>
      <c r="K2843" s="97"/>
      <c r="L2843" s="97"/>
      <c r="P2843" s="97"/>
      <c r="Q2843" s="97"/>
      <c r="R2843" s="93"/>
    </row>
    <row r="2844" spans="7:18" x14ac:dyDescent="0.25">
      <c r="G2844" s="97"/>
      <c r="H2844" s="98"/>
      <c r="I2844" s="98"/>
      <c r="J2844" s="99"/>
      <c r="K2844" s="97"/>
      <c r="L2844" s="97"/>
      <c r="P2844" s="97"/>
      <c r="Q2844" s="97"/>
      <c r="R2844" s="93"/>
    </row>
    <row r="2845" spans="7:18" x14ac:dyDescent="0.25">
      <c r="G2845" s="97"/>
      <c r="H2845" s="98"/>
      <c r="I2845" s="98"/>
      <c r="J2845" s="99"/>
      <c r="K2845" s="97"/>
      <c r="L2845" s="97"/>
      <c r="P2845" s="97"/>
      <c r="Q2845" s="97"/>
      <c r="R2845" s="93"/>
    </row>
    <row r="2846" spans="7:18" x14ac:dyDescent="0.25">
      <c r="G2846" s="97"/>
      <c r="H2846" s="98"/>
      <c r="I2846" s="98"/>
      <c r="J2846" s="99"/>
      <c r="K2846" s="97"/>
      <c r="L2846" s="97"/>
      <c r="P2846" s="97"/>
      <c r="Q2846" s="97"/>
      <c r="R2846" s="93"/>
    </row>
    <row r="2847" spans="7:18" x14ac:dyDescent="0.25">
      <c r="G2847" s="97"/>
      <c r="H2847" s="98"/>
      <c r="I2847" s="98"/>
      <c r="J2847" s="99"/>
      <c r="K2847" s="97"/>
      <c r="L2847" s="97"/>
      <c r="P2847" s="97"/>
      <c r="Q2847" s="97"/>
      <c r="R2847" s="93"/>
    </row>
    <row r="2848" spans="7:18" x14ac:dyDescent="0.25">
      <c r="G2848" s="97"/>
      <c r="H2848" s="98"/>
      <c r="I2848" s="98"/>
      <c r="J2848" s="99"/>
      <c r="K2848" s="97"/>
      <c r="L2848" s="97"/>
      <c r="P2848" s="97"/>
      <c r="Q2848" s="97"/>
      <c r="R2848" s="93"/>
    </row>
    <row r="2849" spans="7:18" x14ac:dyDescent="0.25">
      <c r="G2849" s="97"/>
      <c r="H2849" s="98"/>
      <c r="I2849" s="98"/>
      <c r="J2849" s="99"/>
      <c r="K2849" s="97"/>
      <c r="L2849" s="97"/>
      <c r="P2849" s="97"/>
      <c r="Q2849" s="97"/>
      <c r="R2849" s="93"/>
    </row>
    <row r="2850" spans="7:18" x14ac:dyDescent="0.25">
      <c r="G2850" s="97"/>
      <c r="H2850" s="98"/>
      <c r="I2850" s="98"/>
      <c r="J2850" s="99"/>
      <c r="K2850" s="97"/>
      <c r="L2850" s="97"/>
      <c r="P2850" s="97"/>
      <c r="Q2850" s="97"/>
      <c r="R2850" s="93"/>
    </row>
    <row r="2851" spans="7:18" x14ac:dyDescent="0.25">
      <c r="G2851" s="97"/>
      <c r="H2851" s="98"/>
      <c r="I2851" s="98"/>
      <c r="J2851" s="99"/>
      <c r="K2851" s="97"/>
      <c r="L2851" s="97"/>
      <c r="P2851" s="97"/>
      <c r="Q2851" s="97"/>
      <c r="R2851" s="93"/>
    </row>
    <row r="2852" spans="7:18" x14ac:dyDescent="0.25">
      <c r="G2852" s="97"/>
      <c r="H2852" s="98"/>
      <c r="I2852" s="98"/>
      <c r="J2852" s="99"/>
      <c r="K2852" s="97"/>
      <c r="L2852" s="97"/>
      <c r="P2852" s="97"/>
      <c r="Q2852" s="97"/>
      <c r="R2852" s="93"/>
    </row>
    <row r="2853" spans="7:18" x14ac:dyDescent="0.25">
      <c r="G2853" s="97"/>
      <c r="H2853" s="98"/>
      <c r="I2853" s="98"/>
      <c r="J2853" s="99"/>
      <c r="K2853" s="97"/>
      <c r="L2853" s="97"/>
      <c r="P2853" s="97"/>
      <c r="Q2853" s="97"/>
      <c r="R2853" s="93"/>
    </row>
    <row r="2854" spans="7:18" x14ac:dyDescent="0.25">
      <c r="G2854" s="97"/>
      <c r="H2854" s="98"/>
      <c r="I2854" s="98"/>
      <c r="J2854" s="99"/>
      <c r="K2854" s="97"/>
      <c r="L2854" s="97"/>
      <c r="P2854" s="97"/>
      <c r="Q2854" s="97"/>
      <c r="R2854" s="93"/>
    </row>
    <row r="2855" spans="7:18" x14ac:dyDescent="0.25">
      <c r="G2855" s="97"/>
      <c r="H2855" s="98"/>
      <c r="I2855" s="98"/>
      <c r="J2855" s="99"/>
      <c r="K2855" s="97"/>
      <c r="L2855" s="97"/>
      <c r="P2855" s="97"/>
      <c r="Q2855" s="97"/>
      <c r="R2855" s="93"/>
    </row>
    <row r="2856" spans="7:18" x14ac:dyDescent="0.25">
      <c r="G2856" s="97"/>
      <c r="H2856" s="98"/>
      <c r="I2856" s="98"/>
      <c r="J2856" s="99"/>
      <c r="K2856" s="97"/>
      <c r="L2856" s="97"/>
      <c r="P2856" s="97"/>
      <c r="Q2856" s="97"/>
      <c r="R2856" s="93"/>
    </row>
    <row r="2857" spans="7:18" x14ac:dyDescent="0.25">
      <c r="G2857" s="97"/>
      <c r="H2857" s="98"/>
      <c r="I2857" s="98"/>
      <c r="J2857" s="99"/>
      <c r="K2857" s="97"/>
      <c r="L2857" s="97"/>
      <c r="P2857" s="97"/>
      <c r="Q2857" s="97"/>
      <c r="R2857" s="93"/>
    </row>
    <row r="2858" spans="7:18" x14ac:dyDescent="0.25">
      <c r="G2858" s="97"/>
      <c r="H2858" s="98"/>
      <c r="I2858" s="98"/>
      <c r="J2858" s="99"/>
      <c r="K2858" s="97"/>
      <c r="L2858" s="97"/>
      <c r="P2858" s="97"/>
      <c r="Q2858" s="97"/>
      <c r="R2858" s="93"/>
    </row>
    <row r="2859" spans="7:18" x14ac:dyDescent="0.25">
      <c r="G2859" s="97"/>
      <c r="H2859" s="98"/>
      <c r="I2859" s="98"/>
      <c r="J2859" s="99"/>
      <c r="K2859" s="97"/>
      <c r="L2859" s="97"/>
      <c r="P2859" s="97"/>
      <c r="Q2859" s="97"/>
      <c r="R2859" s="93"/>
    </row>
    <row r="2860" spans="7:18" x14ac:dyDescent="0.25">
      <c r="G2860" s="97"/>
      <c r="H2860" s="98"/>
      <c r="I2860" s="98"/>
      <c r="J2860" s="99"/>
      <c r="K2860" s="97"/>
      <c r="L2860" s="97"/>
      <c r="P2860" s="97"/>
      <c r="Q2860" s="97"/>
      <c r="R2860" s="93"/>
    </row>
    <row r="2861" spans="7:18" x14ac:dyDescent="0.25">
      <c r="G2861" s="97"/>
      <c r="H2861" s="98"/>
      <c r="I2861" s="98"/>
      <c r="J2861" s="99"/>
      <c r="K2861" s="97"/>
      <c r="L2861" s="97"/>
      <c r="P2861" s="97"/>
      <c r="Q2861" s="97"/>
      <c r="R2861" s="93"/>
    </row>
    <row r="2862" spans="7:18" x14ac:dyDescent="0.25">
      <c r="G2862" s="97"/>
      <c r="H2862" s="98"/>
      <c r="I2862" s="98"/>
      <c r="J2862" s="99"/>
      <c r="K2862" s="97"/>
      <c r="L2862" s="97"/>
      <c r="P2862" s="97"/>
      <c r="Q2862" s="97"/>
      <c r="R2862" s="93"/>
    </row>
    <row r="2863" spans="7:18" x14ac:dyDescent="0.25">
      <c r="G2863" s="97"/>
      <c r="H2863" s="98"/>
      <c r="I2863" s="98"/>
      <c r="J2863" s="99"/>
      <c r="K2863" s="97"/>
      <c r="L2863" s="97"/>
      <c r="P2863" s="97"/>
      <c r="Q2863" s="97"/>
      <c r="R2863" s="93"/>
    </row>
    <row r="2864" spans="7:18" x14ac:dyDescent="0.25">
      <c r="G2864" s="97"/>
      <c r="H2864" s="98"/>
      <c r="I2864" s="98"/>
      <c r="J2864" s="99"/>
      <c r="K2864" s="97"/>
      <c r="L2864" s="97"/>
      <c r="P2864" s="97"/>
      <c r="Q2864" s="97"/>
      <c r="R2864" s="93"/>
    </row>
    <row r="2865" spans="7:18" x14ac:dyDescent="0.25">
      <c r="G2865" s="97"/>
      <c r="H2865" s="98"/>
      <c r="I2865" s="98"/>
      <c r="J2865" s="99"/>
      <c r="K2865" s="97"/>
      <c r="L2865" s="97"/>
      <c r="P2865" s="97"/>
      <c r="Q2865" s="97"/>
      <c r="R2865" s="93"/>
    </row>
    <row r="2866" spans="7:18" x14ac:dyDescent="0.25">
      <c r="G2866" s="97"/>
      <c r="H2866" s="98"/>
      <c r="I2866" s="98"/>
      <c r="J2866" s="99"/>
      <c r="K2866" s="97"/>
      <c r="L2866" s="97"/>
      <c r="P2866" s="97"/>
      <c r="Q2866" s="97"/>
      <c r="R2866" s="93"/>
    </row>
    <row r="2867" spans="7:18" x14ac:dyDescent="0.25">
      <c r="G2867" s="97"/>
      <c r="H2867" s="98"/>
      <c r="I2867" s="98"/>
      <c r="J2867" s="99"/>
      <c r="K2867" s="97"/>
      <c r="L2867" s="97"/>
      <c r="P2867" s="97"/>
      <c r="Q2867" s="97"/>
      <c r="R2867" s="93"/>
    </row>
    <row r="2868" spans="7:18" x14ac:dyDescent="0.25">
      <c r="G2868" s="97"/>
      <c r="H2868" s="98"/>
      <c r="I2868" s="98"/>
      <c r="J2868" s="99"/>
      <c r="K2868" s="97"/>
      <c r="L2868" s="97"/>
      <c r="P2868" s="97"/>
      <c r="Q2868" s="97"/>
      <c r="R2868" s="93"/>
    </row>
    <row r="2869" spans="7:18" x14ac:dyDescent="0.25">
      <c r="G2869" s="97"/>
      <c r="H2869" s="98"/>
      <c r="I2869" s="98"/>
      <c r="J2869" s="99"/>
      <c r="K2869" s="97"/>
      <c r="L2869" s="97"/>
      <c r="P2869" s="97"/>
      <c r="Q2869" s="97"/>
      <c r="R2869" s="93"/>
    </row>
    <row r="2870" spans="7:18" x14ac:dyDescent="0.25">
      <c r="G2870" s="97"/>
      <c r="H2870" s="98"/>
      <c r="I2870" s="98"/>
      <c r="J2870" s="99"/>
      <c r="K2870" s="97"/>
      <c r="L2870" s="97"/>
      <c r="P2870" s="97"/>
      <c r="Q2870" s="97"/>
      <c r="R2870" s="93"/>
    </row>
    <row r="2871" spans="7:18" x14ac:dyDescent="0.25">
      <c r="G2871" s="97"/>
      <c r="H2871" s="98"/>
      <c r="I2871" s="98"/>
      <c r="J2871" s="99"/>
      <c r="K2871" s="97"/>
      <c r="L2871" s="97"/>
      <c r="P2871" s="97"/>
      <c r="Q2871" s="97"/>
      <c r="R2871" s="93"/>
    </row>
    <row r="2872" spans="7:18" x14ac:dyDescent="0.25">
      <c r="G2872" s="97"/>
      <c r="H2872" s="98"/>
      <c r="I2872" s="98"/>
      <c r="J2872" s="99"/>
      <c r="K2872" s="97"/>
      <c r="L2872" s="97"/>
      <c r="P2872" s="97"/>
      <c r="Q2872" s="97"/>
      <c r="R2872" s="93"/>
    </row>
    <row r="2873" spans="7:18" x14ac:dyDescent="0.25">
      <c r="G2873" s="97"/>
      <c r="H2873" s="98"/>
      <c r="I2873" s="98"/>
      <c r="J2873" s="99"/>
      <c r="K2873" s="97"/>
      <c r="L2873" s="97"/>
      <c r="P2873" s="97"/>
      <c r="Q2873" s="97"/>
      <c r="R2873" s="93"/>
    </row>
    <row r="2874" spans="7:18" x14ac:dyDescent="0.25">
      <c r="G2874" s="97"/>
      <c r="H2874" s="98"/>
      <c r="I2874" s="98"/>
      <c r="J2874" s="99"/>
      <c r="K2874" s="97"/>
      <c r="L2874" s="97"/>
      <c r="P2874" s="97"/>
      <c r="Q2874" s="97"/>
      <c r="R2874" s="93"/>
    </row>
    <row r="2875" spans="7:18" x14ac:dyDescent="0.25">
      <c r="G2875" s="97"/>
      <c r="H2875" s="98"/>
      <c r="I2875" s="98"/>
      <c r="J2875" s="99"/>
      <c r="K2875" s="97"/>
      <c r="L2875" s="97"/>
      <c r="P2875" s="97"/>
      <c r="Q2875" s="97"/>
      <c r="R2875" s="93"/>
    </row>
    <row r="2876" spans="7:18" x14ac:dyDescent="0.25">
      <c r="G2876" s="97"/>
      <c r="H2876" s="98"/>
      <c r="I2876" s="98"/>
      <c r="J2876" s="99"/>
      <c r="K2876" s="97"/>
      <c r="L2876" s="97"/>
      <c r="P2876" s="97"/>
      <c r="Q2876" s="97"/>
      <c r="R2876" s="93"/>
    </row>
    <row r="2877" spans="7:18" x14ac:dyDescent="0.25">
      <c r="G2877" s="97"/>
      <c r="H2877" s="98"/>
      <c r="I2877" s="98"/>
      <c r="J2877" s="99"/>
      <c r="K2877" s="97"/>
      <c r="L2877" s="97"/>
      <c r="P2877" s="97"/>
      <c r="Q2877" s="97"/>
      <c r="R2877" s="93"/>
    </row>
    <row r="2878" spans="7:18" x14ac:dyDescent="0.25">
      <c r="G2878" s="97"/>
      <c r="H2878" s="98"/>
      <c r="I2878" s="98"/>
      <c r="J2878" s="99"/>
      <c r="K2878" s="97"/>
      <c r="L2878" s="97"/>
      <c r="P2878" s="97"/>
      <c r="Q2878" s="97"/>
      <c r="R2878" s="93"/>
    </row>
    <row r="2879" spans="7:18" x14ac:dyDescent="0.25">
      <c r="G2879" s="97"/>
      <c r="H2879" s="98"/>
      <c r="I2879" s="98"/>
      <c r="J2879" s="99"/>
      <c r="K2879" s="97"/>
      <c r="L2879" s="97"/>
      <c r="P2879" s="97"/>
      <c r="Q2879" s="97"/>
      <c r="R2879" s="93"/>
    </row>
    <row r="2880" spans="7:18" x14ac:dyDescent="0.25">
      <c r="G2880" s="97"/>
      <c r="H2880" s="98"/>
      <c r="I2880" s="98"/>
      <c r="J2880" s="99"/>
      <c r="K2880" s="97"/>
      <c r="L2880" s="97"/>
      <c r="P2880" s="97"/>
      <c r="Q2880" s="97"/>
      <c r="R2880" s="93"/>
    </row>
    <row r="2881" spans="7:18" x14ac:dyDescent="0.25">
      <c r="G2881" s="97"/>
      <c r="H2881" s="98"/>
      <c r="I2881" s="98"/>
      <c r="J2881" s="99"/>
      <c r="K2881" s="97"/>
      <c r="L2881" s="97"/>
      <c r="P2881" s="97"/>
      <c r="Q2881" s="97"/>
      <c r="R2881" s="93"/>
    </row>
    <row r="2882" spans="7:18" x14ac:dyDescent="0.25">
      <c r="G2882" s="97"/>
      <c r="H2882" s="98"/>
      <c r="I2882" s="98"/>
      <c r="J2882" s="99"/>
      <c r="K2882" s="97"/>
      <c r="L2882" s="97"/>
      <c r="P2882" s="97"/>
      <c r="Q2882" s="97"/>
      <c r="R2882" s="93"/>
    </row>
    <row r="2883" spans="7:18" x14ac:dyDescent="0.25">
      <c r="G2883" s="97"/>
      <c r="H2883" s="98"/>
      <c r="I2883" s="98"/>
      <c r="J2883" s="99"/>
      <c r="K2883" s="97"/>
      <c r="L2883" s="97"/>
      <c r="P2883" s="97"/>
      <c r="Q2883" s="97"/>
      <c r="R2883" s="93"/>
    </row>
    <row r="2884" spans="7:18" x14ac:dyDescent="0.25">
      <c r="G2884" s="97"/>
      <c r="H2884" s="98"/>
      <c r="I2884" s="98"/>
      <c r="J2884" s="99"/>
      <c r="K2884" s="97"/>
      <c r="L2884" s="97"/>
      <c r="P2884" s="97"/>
      <c r="Q2884" s="97"/>
      <c r="R2884" s="93"/>
    </row>
    <row r="2885" spans="7:18" x14ac:dyDescent="0.25">
      <c r="G2885" s="97"/>
      <c r="H2885" s="98"/>
      <c r="I2885" s="98"/>
      <c r="J2885" s="99"/>
      <c r="K2885" s="97"/>
      <c r="L2885" s="97"/>
      <c r="P2885" s="97"/>
      <c r="Q2885" s="97"/>
      <c r="R2885" s="93"/>
    </row>
    <row r="2886" spans="7:18" x14ac:dyDescent="0.25">
      <c r="G2886" s="97"/>
      <c r="H2886" s="98"/>
      <c r="I2886" s="98"/>
      <c r="J2886" s="99"/>
      <c r="K2886" s="97"/>
      <c r="L2886" s="97"/>
      <c r="P2886" s="97"/>
      <c r="Q2886" s="97"/>
      <c r="R2886" s="93"/>
    </row>
    <row r="2887" spans="7:18" x14ac:dyDescent="0.25">
      <c r="G2887" s="97"/>
      <c r="H2887" s="98"/>
      <c r="I2887" s="98"/>
      <c r="J2887" s="99"/>
      <c r="K2887" s="97"/>
      <c r="L2887" s="97"/>
      <c r="P2887" s="97"/>
      <c r="Q2887" s="97"/>
      <c r="R2887" s="93"/>
    </row>
    <row r="2888" spans="7:18" x14ac:dyDescent="0.25">
      <c r="G2888" s="97"/>
      <c r="H2888" s="98"/>
      <c r="I2888" s="98"/>
      <c r="J2888" s="99"/>
      <c r="K2888" s="97"/>
      <c r="L2888" s="97"/>
      <c r="P2888" s="97"/>
      <c r="Q2888" s="97"/>
      <c r="R2888" s="93"/>
    </row>
    <row r="2889" spans="7:18" x14ac:dyDescent="0.25">
      <c r="G2889" s="97"/>
      <c r="H2889" s="98"/>
      <c r="I2889" s="98"/>
      <c r="J2889" s="99"/>
      <c r="K2889" s="97"/>
      <c r="L2889" s="97"/>
      <c r="P2889" s="97"/>
      <c r="Q2889" s="97"/>
      <c r="R2889" s="93"/>
    </row>
    <row r="2890" spans="7:18" x14ac:dyDescent="0.25">
      <c r="G2890" s="97"/>
      <c r="H2890" s="98"/>
      <c r="I2890" s="98"/>
      <c r="J2890" s="99"/>
      <c r="K2890" s="97"/>
      <c r="L2890" s="97"/>
      <c r="P2890" s="97"/>
      <c r="Q2890" s="97"/>
      <c r="R2890" s="93"/>
    </row>
    <row r="2891" spans="7:18" x14ac:dyDescent="0.25">
      <c r="G2891" s="97"/>
      <c r="H2891" s="98"/>
      <c r="I2891" s="98"/>
      <c r="J2891" s="99"/>
      <c r="K2891" s="97"/>
      <c r="L2891" s="97"/>
      <c r="P2891" s="97"/>
      <c r="Q2891" s="97"/>
      <c r="R2891" s="93"/>
    </row>
    <row r="2892" spans="7:18" x14ac:dyDescent="0.25">
      <c r="G2892" s="97"/>
      <c r="H2892" s="98"/>
      <c r="I2892" s="98"/>
      <c r="J2892" s="99"/>
      <c r="K2892" s="97"/>
      <c r="L2892" s="97"/>
      <c r="P2892" s="97"/>
      <c r="Q2892" s="97"/>
      <c r="R2892" s="93"/>
    </row>
    <row r="2893" spans="7:18" x14ac:dyDescent="0.25">
      <c r="G2893" s="97"/>
      <c r="H2893" s="98"/>
      <c r="I2893" s="98"/>
      <c r="J2893" s="99"/>
      <c r="K2893" s="97"/>
      <c r="L2893" s="97"/>
      <c r="P2893" s="97"/>
      <c r="Q2893" s="97"/>
      <c r="R2893" s="93"/>
    </row>
    <row r="2894" spans="7:18" x14ac:dyDescent="0.25">
      <c r="G2894" s="97"/>
      <c r="H2894" s="98"/>
      <c r="I2894" s="98"/>
      <c r="J2894" s="99"/>
      <c r="K2894" s="97"/>
      <c r="L2894" s="97"/>
      <c r="P2894" s="97"/>
      <c r="Q2894" s="97"/>
      <c r="R2894" s="93"/>
    </row>
    <row r="2895" spans="7:18" x14ac:dyDescent="0.25">
      <c r="G2895" s="97"/>
      <c r="H2895" s="98"/>
      <c r="I2895" s="98"/>
      <c r="J2895" s="99"/>
      <c r="K2895" s="97"/>
      <c r="L2895" s="97"/>
      <c r="P2895" s="97"/>
      <c r="Q2895" s="97"/>
      <c r="R2895" s="93"/>
    </row>
    <row r="2896" spans="7:18" x14ac:dyDescent="0.25">
      <c r="G2896" s="97"/>
      <c r="H2896" s="98"/>
      <c r="I2896" s="98"/>
      <c r="J2896" s="99"/>
      <c r="K2896" s="97"/>
      <c r="L2896" s="97"/>
      <c r="P2896" s="97"/>
      <c r="Q2896" s="97"/>
      <c r="R2896" s="93"/>
    </row>
    <row r="2897" spans="7:18" x14ac:dyDescent="0.25">
      <c r="G2897" s="97"/>
      <c r="H2897" s="98"/>
      <c r="I2897" s="98"/>
      <c r="J2897" s="99"/>
      <c r="K2897" s="97"/>
      <c r="L2897" s="97"/>
      <c r="P2897" s="97"/>
      <c r="Q2897" s="97"/>
      <c r="R2897" s="93"/>
    </row>
    <row r="2898" spans="7:18" x14ac:dyDescent="0.25">
      <c r="G2898" s="97"/>
      <c r="H2898" s="98"/>
      <c r="I2898" s="98"/>
      <c r="J2898" s="99"/>
      <c r="K2898" s="97"/>
      <c r="L2898" s="97"/>
      <c r="P2898" s="97"/>
      <c r="Q2898" s="97"/>
      <c r="R2898" s="93"/>
    </row>
    <row r="2899" spans="7:18" x14ac:dyDescent="0.25">
      <c r="G2899" s="97"/>
      <c r="H2899" s="98"/>
      <c r="I2899" s="98"/>
      <c r="J2899" s="99"/>
      <c r="K2899" s="97"/>
      <c r="L2899" s="97"/>
      <c r="P2899" s="97"/>
      <c r="Q2899" s="97"/>
      <c r="R2899" s="93"/>
    </row>
    <row r="2900" spans="7:18" x14ac:dyDescent="0.25">
      <c r="G2900" s="97"/>
      <c r="H2900" s="98"/>
      <c r="I2900" s="98"/>
      <c r="J2900" s="99"/>
      <c r="K2900" s="97"/>
      <c r="L2900" s="97"/>
      <c r="P2900" s="97"/>
      <c r="Q2900" s="97"/>
      <c r="R2900" s="93"/>
    </row>
    <row r="2901" spans="7:18" x14ac:dyDescent="0.25">
      <c r="G2901" s="97"/>
      <c r="H2901" s="98"/>
      <c r="I2901" s="98"/>
      <c r="J2901" s="99"/>
      <c r="K2901" s="97"/>
      <c r="L2901" s="97"/>
      <c r="P2901" s="97"/>
      <c r="Q2901" s="97"/>
      <c r="R2901" s="93"/>
    </row>
    <row r="2902" spans="7:18" x14ac:dyDescent="0.25">
      <c r="G2902" s="97"/>
      <c r="H2902" s="98"/>
      <c r="I2902" s="98"/>
      <c r="J2902" s="99"/>
      <c r="K2902" s="97"/>
      <c r="L2902" s="97"/>
      <c r="P2902" s="97"/>
      <c r="Q2902" s="97"/>
      <c r="R2902" s="93"/>
    </row>
    <row r="2903" spans="7:18" x14ac:dyDescent="0.25">
      <c r="G2903" s="97"/>
      <c r="H2903" s="98"/>
      <c r="I2903" s="98"/>
      <c r="J2903" s="99"/>
      <c r="K2903" s="97"/>
      <c r="L2903" s="97"/>
      <c r="P2903" s="97"/>
      <c r="Q2903" s="97"/>
      <c r="R2903" s="93"/>
    </row>
    <row r="2904" spans="7:18" x14ac:dyDescent="0.25">
      <c r="G2904" s="97"/>
      <c r="H2904" s="98"/>
      <c r="I2904" s="98"/>
      <c r="J2904" s="99"/>
      <c r="K2904" s="97"/>
      <c r="L2904" s="97"/>
      <c r="P2904" s="97"/>
      <c r="Q2904" s="97"/>
      <c r="R2904" s="93"/>
    </row>
    <row r="2905" spans="7:18" x14ac:dyDescent="0.25">
      <c r="G2905" s="97"/>
      <c r="H2905" s="98"/>
      <c r="I2905" s="98"/>
      <c r="J2905" s="99"/>
      <c r="K2905" s="97"/>
      <c r="L2905" s="97"/>
      <c r="P2905" s="97"/>
      <c r="Q2905" s="97"/>
      <c r="R2905" s="93"/>
    </row>
    <row r="2906" spans="7:18" x14ac:dyDescent="0.25">
      <c r="G2906" s="97"/>
      <c r="H2906" s="98"/>
      <c r="I2906" s="98"/>
      <c r="J2906" s="99"/>
      <c r="K2906" s="97"/>
      <c r="L2906" s="97"/>
      <c r="P2906" s="97"/>
      <c r="Q2906" s="97"/>
      <c r="R2906" s="93"/>
    </row>
    <row r="2907" spans="7:18" x14ac:dyDescent="0.25">
      <c r="G2907" s="97"/>
      <c r="H2907" s="98"/>
      <c r="I2907" s="98"/>
      <c r="J2907" s="99"/>
      <c r="K2907" s="97"/>
      <c r="L2907" s="97"/>
      <c r="P2907" s="97"/>
      <c r="Q2907" s="97"/>
      <c r="R2907" s="93"/>
    </row>
    <row r="2908" spans="7:18" x14ac:dyDescent="0.25">
      <c r="G2908" s="97"/>
      <c r="H2908" s="98"/>
      <c r="I2908" s="98"/>
      <c r="J2908" s="99"/>
      <c r="K2908" s="97"/>
      <c r="L2908" s="97"/>
      <c r="P2908" s="97"/>
      <c r="Q2908" s="97"/>
      <c r="R2908" s="93"/>
    </row>
    <row r="2909" spans="7:18" x14ac:dyDescent="0.25">
      <c r="G2909" s="97"/>
      <c r="H2909" s="98"/>
      <c r="I2909" s="98"/>
      <c r="J2909" s="99"/>
      <c r="K2909" s="97"/>
      <c r="L2909" s="97"/>
      <c r="P2909" s="97"/>
      <c r="Q2909" s="97"/>
      <c r="R2909" s="93"/>
    </row>
    <row r="2910" spans="7:18" x14ac:dyDescent="0.25">
      <c r="G2910" s="97"/>
      <c r="H2910" s="98"/>
      <c r="I2910" s="98"/>
      <c r="J2910" s="99"/>
      <c r="K2910" s="97"/>
      <c r="L2910" s="97"/>
      <c r="P2910" s="97"/>
      <c r="Q2910" s="97"/>
      <c r="R2910" s="93"/>
    </row>
    <row r="2911" spans="7:18" x14ac:dyDescent="0.25">
      <c r="G2911" s="97"/>
      <c r="H2911" s="98"/>
      <c r="I2911" s="98"/>
      <c r="J2911" s="99"/>
      <c r="K2911" s="97"/>
      <c r="L2911" s="97"/>
      <c r="P2911" s="97"/>
      <c r="Q2911" s="97"/>
      <c r="R2911" s="93"/>
    </row>
    <row r="2912" spans="7:18" x14ac:dyDescent="0.25">
      <c r="G2912" s="97"/>
      <c r="H2912" s="98"/>
      <c r="I2912" s="98"/>
      <c r="J2912" s="99"/>
      <c r="K2912" s="97"/>
      <c r="L2912" s="97"/>
      <c r="P2912" s="97"/>
      <c r="Q2912" s="97"/>
      <c r="R2912" s="93"/>
    </row>
    <row r="2913" spans="7:18" x14ac:dyDescent="0.25">
      <c r="G2913" s="97"/>
      <c r="H2913" s="98"/>
      <c r="I2913" s="98"/>
      <c r="J2913" s="99"/>
      <c r="K2913" s="97"/>
      <c r="L2913" s="97"/>
      <c r="P2913" s="97"/>
      <c r="Q2913" s="97"/>
      <c r="R2913" s="93"/>
    </row>
    <row r="2914" spans="7:18" x14ac:dyDescent="0.25">
      <c r="G2914" s="97"/>
      <c r="H2914" s="98"/>
      <c r="I2914" s="98"/>
      <c r="J2914" s="99"/>
      <c r="K2914" s="97"/>
      <c r="L2914" s="97"/>
      <c r="P2914" s="97"/>
      <c r="Q2914" s="97"/>
      <c r="R2914" s="93"/>
    </row>
    <row r="2915" spans="7:18" x14ac:dyDescent="0.25">
      <c r="G2915" s="97"/>
      <c r="H2915" s="98"/>
      <c r="I2915" s="98"/>
      <c r="J2915" s="99"/>
      <c r="K2915" s="97"/>
      <c r="L2915" s="97"/>
      <c r="P2915" s="97"/>
      <c r="Q2915" s="97"/>
      <c r="R2915" s="93"/>
    </row>
    <row r="2916" spans="7:18" x14ac:dyDescent="0.25">
      <c r="G2916" s="97"/>
      <c r="H2916" s="98"/>
      <c r="I2916" s="98"/>
      <c r="J2916" s="99"/>
      <c r="K2916" s="97"/>
      <c r="L2916" s="97"/>
      <c r="P2916" s="97"/>
      <c r="Q2916" s="97"/>
      <c r="R2916" s="93"/>
    </row>
    <row r="2917" spans="7:18" x14ac:dyDescent="0.25">
      <c r="G2917" s="97"/>
      <c r="H2917" s="98"/>
      <c r="I2917" s="98"/>
      <c r="J2917" s="99"/>
      <c r="K2917" s="97"/>
      <c r="L2917" s="97"/>
      <c r="P2917" s="97"/>
      <c r="Q2917" s="97"/>
      <c r="R2917" s="93"/>
    </row>
    <row r="2918" spans="7:18" x14ac:dyDescent="0.25">
      <c r="G2918" s="97"/>
      <c r="H2918" s="98"/>
      <c r="I2918" s="98"/>
      <c r="J2918" s="99"/>
      <c r="K2918" s="97"/>
      <c r="L2918" s="97"/>
      <c r="P2918" s="97"/>
      <c r="Q2918" s="97"/>
      <c r="R2918" s="93"/>
    </row>
    <row r="2919" spans="7:18" x14ac:dyDescent="0.25">
      <c r="G2919" s="97"/>
      <c r="H2919" s="98"/>
      <c r="I2919" s="98"/>
      <c r="J2919" s="99"/>
      <c r="K2919" s="97"/>
      <c r="L2919" s="97"/>
      <c r="P2919" s="97"/>
      <c r="Q2919" s="97"/>
      <c r="R2919" s="93"/>
    </row>
    <row r="2920" spans="7:18" x14ac:dyDescent="0.25">
      <c r="G2920" s="97"/>
      <c r="H2920" s="98"/>
      <c r="I2920" s="98"/>
      <c r="J2920" s="99"/>
      <c r="K2920" s="97"/>
      <c r="L2920" s="97"/>
      <c r="P2920" s="97"/>
      <c r="Q2920" s="97"/>
      <c r="R2920" s="93"/>
    </row>
    <row r="2921" spans="7:18" x14ac:dyDescent="0.25">
      <c r="G2921" s="97"/>
      <c r="H2921" s="98"/>
      <c r="I2921" s="98"/>
      <c r="J2921" s="99"/>
      <c r="K2921" s="97"/>
      <c r="L2921" s="97"/>
      <c r="P2921" s="97"/>
      <c r="Q2921" s="97"/>
      <c r="R2921" s="93"/>
    </row>
    <row r="2922" spans="7:18" x14ac:dyDescent="0.25">
      <c r="G2922" s="97"/>
      <c r="H2922" s="98"/>
      <c r="I2922" s="98"/>
      <c r="J2922" s="99"/>
      <c r="K2922" s="97"/>
      <c r="L2922" s="97"/>
      <c r="P2922" s="97"/>
      <c r="Q2922" s="97"/>
      <c r="R2922" s="93"/>
    </row>
    <row r="2923" spans="7:18" x14ac:dyDescent="0.25">
      <c r="G2923" s="97"/>
      <c r="H2923" s="98"/>
      <c r="I2923" s="98"/>
      <c r="J2923" s="99"/>
      <c r="K2923" s="97"/>
      <c r="L2923" s="97"/>
      <c r="P2923" s="97"/>
      <c r="Q2923" s="97"/>
      <c r="R2923" s="93"/>
    </row>
    <row r="2924" spans="7:18" x14ac:dyDescent="0.25">
      <c r="G2924" s="97"/>
      <c r="H2924" s="98"/>
      <c r="I2924" s="98"/>
      <c r="J2924" s="99"/>
      <c r="K2924" s="97"/>
      <c r="L2924" s="97"/>
      <c r="P2924" s="97"/>
      <c r="Q2924" s="97"/>
      <c r="R2924" s="93"/>
    </row>
    <row r="2925" spans="7:18" x14ac:dyDescent="0.25">
      <c r="G2925" s="97"/>
      <c r="H2925" s="98"/>
      <c r="I2925" s="98"/>
      <c r="J2925" s="99"/>
      <c r="K2925" s="97"/>
      <c r="L2925" s="97"/>
      <c r="P2925" s="97"/>
      <c r="Q2925" s="97"/>
      <c r="R2925" s="93"/>
    </row>
    <row r="2926" spans="7:18" x14ac:dyDescent="0.25">
      <c r="G2926" s="97"/>
      <c r="H2926" s="98"/>
      <c r="I2926" s="98"/>
      <c r="J2926" s="99"/>
      <c r="K2926" s="97"/>
      <c r="L2926" s="97"/>
      <c r="P2926" s="97"/>
      <c r="Q2926" s="97"/>
      <c r="R2926" s="93"/>
    </row>
    <row r="2927" spans="7:18" x14ac:dyDescent="0.25">
      <c r="G2927" s="97"/>
      <c r="H2927" s="98"/>
      <c r="I2927" s="98"/>
      <c r="J2927" s="99"/>
      <c r="K2927" s="97"/>
      <c r="L2927" s="97"/>
      <c r="P2927" s="97"/>
      <c r="Q2927" s="97"/>
      <c r="R2927" s="93"/>
    </row>
    <row r="2928" spans="7:18" x14ac:dyDescent="0.25">
      <c r="G2928" s="97"/>
      <c r="H2928" s="98"/>
      <c r="I2928" s="98"/>
      <c r="J2928" s="99"/>
      <c r="K2928" s="97"/>
      <c r="L2928" s="97"/>
      <c r="P2928" s="97"/>
      <c r="Q2928" s="97"/>
      <c r="R2928" s="93"/>
    </row>
    <row r="2929" spans="7:18" x14ac:dyDescent="0.25">
      <c r="G2929" s="97"/>
      <c r="H2929" s="98"/>
      <c r="I2929" s="98"/>
      <c r="J2929" s="99"/>
      <c r="K2929" s="97"/>
      <c r="L2929" s="97"/>
      <c r="P2929" s="97"/>
      <c r="Q2929" s="97"/>
      <c r="R2929" s="93"/>
    </row>
    <row r="2930" spans="7:18" x14ac:dyDescent="0.25">
      <c r="G2930" s="97"/>
      <c r="H2930" s="98"/>
      <c r="I2930" s="98"/>
      <c r="J2930" s="99"/>
      <c r="K2930" s="97"/>
      <c r="L2930" s="97"/>
      <c r="P2930" s="97"/>
      <c r="Q2930" s="97"/>
      <c r="R2930" s="93"/>
    </row>
    <row r="2931" spans="7:18" x14ac:dyDescent="0.25">
      <c r="G2931" s="97"/>
      <c r="H2931" s="98"/>
      <c r="I2931" s="98"/>
      <c r="J2931" s="99"/>
      <c r="K2931" s="97"/>
      <c r="L2931" s="97"/>
      <c r="P2931" s="97"/>
      <c r="Q2931" s="97"/>
      <c r="R2931" s="93"/>
    </row>
    <row r="2932" spans="7:18" x14ac:dyDescent="0.25">
      <c r="G2932" s="97"/>
      <c r="H2932" s="98"/>
      <c r="I2932" s="98"/>
      <c r="J2932" s="99"/>
      <c r="K2932" s="97"/>
      <c r="L2932" s="97"/>
      <c r="P2932" s="97"/>
      <c r="Q2932" s="97"/>
      <c r="R2932" s="93"/>
    </row>
    <row r="2933" spans="7:18" x14ac:dyDescent="0.25">
      <c r="G2933" s="97"/>
      <c r="H2933" s="98"/>
      <c r="I2933" s="98"/>
      <c r="J2933" s="99"/>
      <c r="K2933" s="97"/>
      <c r="L2933" s="97"/>
      <c r="P2933" s="97"/>
      <c r="Q2933" s="97"/>
      <c r="R2933" s="93"/>
    </row>
    <row r="2934" spans="7:18" x14ac:dyDescent="0.25">
      <c r="G2934" s="97"/>
      <c r="H2934" s="98"/>
      <c r="I2934" s="98"/>
      <c r="J2934" s="99"/>
      <c r="K2934" s="97"/>
      <c r="L2934" s="97"/>
      <c r="P2934" s="97"/>
      <c r="Q2934" s="97"/>
      <c r="R2934" s="93"/>
    </row>
    <row r="2935" spans="7:18" x14ac:dyDescent="0.25">
      <c r="G2935" s="97"/>
      <c r="H2935" s="98"/>
      <c r="I2935" s="98"/>
      <c r="J2935" s="99"/>
      <c r="K2935" s="97"/>
      <c r="L2935" s="97"/>
      <c r="P2935" s="97"/>
      <c r="Q2935" s="97"/>
      <c r="R2935" s="93"/>
    </row>
    <row r="2936" spans="7:18" x14ac:dyDescent="0.25">
      <c r="G2936" s="97"/>
      <c r="H2936" s="98"/>
      <c r="I2936" s="98"/>
      <c r="J2936" s="99"/>
      <c r="K2936" s="97"/>
      <c r="L2936" s="97"/>
      <c r="P2936" s="97"/>
      <c r="Q2936" s="97"/>
      <c r="R2936" s="93"/>
    </row>
    <row r="2937" spans="7:18" x14ac:dyDescent="0.25">
      <c r="G2937" s="97"/>
      <c r="H2937" s="98"/>
      <c r="I2937" s="98"/>
      <c r="J2937" s="99"/>
      <c r="K2937" s="97"/>
      <c r="L2937" s="97"/>
      <c r="P2937" s="97"/>
      <c r="Q2937" s="97"/>
      <c r="R2937" s="93"/>
    </row>
    <row r="2938" spans="7:18" x14ac:dyDescent="0.25">
      <c r="G2938" s="97"/>
      <c r="H2938" s="98"/>
      <c r="I2938" s="98"/>
      <c r="J2938" s="99"/>
      <c r="K2938" s="97"/>
      <c r="L2938" s="97"/>
      <c r="P2938" s="97"/>
      <c r="Q2938" s="97"/>
      <c r="R2938" s="93"/>
    </row>
    <row r="2939" spans="7:18" x14ac:dyDescent="0.25">
      <c r="G2939" s="97"/>
      <c r="H2939" s="98"/>
      <c r="I2939" s="98"/>
      <c r="J2939" s="99"/>
      <c r="K2939" s="97"/>
      <c r="L2939" s="97"/>
      <c r="P2939" s="97"/>
      <c r="Q2939" s="97"/>
      <c r="R2939" s="93"/>
    </row>
    <row r="2940" spans="7:18" x14ac:dyDescent="0.25">
      <c r="G2940" s="97"/>
      <c r="H2940" s="98"/>
      <c r="I2940" s="98"/>
      <c r="J2940" s="99"/>
      <c r="K2940" s="97"/>
      <c r="L2940" s="97"/>
      <c r="P2940" s="97"/>
      <c r="Q2940" s="97"/>
      <c r="R2940" s="93"/>
    </row>
    <row r="2941" spans="7:18" x14ac:dyDescent="0.25">
      <c r="G2941" s="97"/>
      <c r="H2941" s="98"/>
      <c r="I2941" s="98"/>
      <c r="J2941" s="99"/>
      <c r="K2941" s="97"/>
      <c r="L2941" s="97"/>
      <c r="P2941" s="97"/>
      <c r="Q2941" s="97"/>
      <c r="R2941" s="93"/>
    </row>
    <row r="2942" spans="7:18" x14ac:dyDescent="0.25">
      <c r="G2942" s="97"/>
      <c r="H2942" s="98"/>
      <c r="I2942" s="98"/>
      <c r="J2942" s="99"/>
      <c r="K2942" s="97"/>
      <c r="L2942" s="97"/>
      <c r="P2942" s="97"/>
      <c r="Q2942" s="97"/>
      <c r="R2942" s="93"/>
    </row>
    <row r="2943" spans="7:18" x14ac:dyDescent="0.25">
      <c r="G2943" s="97"/>
      <c r="H2943" s="98"/>
      <c r="I2943" s="98"/>
      <c r="J2943" s="99"/>
      <c r="K2943" s="97"/>
      <c r="L2943" s="97"/>
      <c r="P2943" s="97"/>
      <c r="Q2943" s="97"/>
      <c r="R2943" s="93"/>
    </row>
    <row r="2944" spans="7:18" x14ac:dyDescent="0.25">
      <c r="G2944" s="97"/>
      <c r="H2944" s="98"/>
      <c r="I2944" s="98"/>
      <c r="J2944" s="99"/>
      <c r="K2944" s="97"/>
      <c r="L2944" s="97"/>
      <c r="P2944" s="97"/>
      <c r="Q2944" s="97"/>
      <c r="R2944" s="93"/>
    </row>
    <row r="2945" spans="7:18" x14ac:dyDescent="0.25">
      <c r="G2945" s="97"/>
      <c r="H2945" s="98"/>
      <c r="I2945" s="98"/>
      <c r="J2945" s="99"/>
      <c r="K2945" s="97"/>
      <c r="L2945" s="97"/>
      <c r="P2945" s="97"/>
      <c r="Q2945" s="97"/>
      <c r="R2945" s="93"/>
    </row>
    <row r="2946" spans="7:18" x14ac:dyDescent="0.25">
      <c r="G2946" s="97"/>
      <c r="H2946" s="98"/>
      <c r="I2946" s="98"/>
      <c r="J2946" s="99"/>
      <c r="K2946" s="97"/>
      <c r="L2946" s="97"/>
      <c r="P2946" s="97"/>
      <c r="Q2946" s="97"/>
      <c r="R2946" s="93"/>
    </row>
    <row r="2947" spans="7:18" x14ac:dyDescent="0.25">
      <c r="G2947" s="97"/>
      <c r="H2947" s="98"/>
      <c r="I2947" s="98"/>
      <c r="J2947" s="99"/>
      <c r="K2947" s="97"/>
      <c r="L2947" s="97"/>
      <c r="P2947" s="97"/>
      <c r="Q2947" s="97"/>
      <c r="R2947" s="93"/>
    </row>
    <row r="2948" spans="7:18" x14ac:dyDescent="0.25">
      <c r="G2948" s="97"/>
      <c r="H2948" s="98"/>
      <c r="I2948" s="98"/>
      <c r="J2948" s="99"/>
      <c r="K2948" s="97"/>
      <c r="L2948" s="97"/>
      <c r="P2948" s="97"/>
      <c r="Q2948" s="97"/>
      <c r="R2948" s="93"/>
    </row>
    <row r="2949" spans="7:18" x14ac:dyDescent="0.25">
      <c r="G2949" s="97"/>
      <c r="H2949" s="98"/>
      <c r="I2949" s="98"/>
      <c r="J2949" s="99"/>
      <c r="K2949" s="97"/>
      <c r="L2949" s="97"/>
      <c r="P2949" s="97"/>
      <c r="Q2949" s="97"/>
      <c r="R2949" s="93"/>
    </row>
    <row r="2950" spans="7:18" x14ac:dyDescent="0.25">
      <c r="G2950" s="97"/>
      <c r="H2950" s="98"/>
      <c r="I2950" s="98"/>
      <c r="J2950" s="99"/>
      <c r="K2950" s="97"/>
      <c r="L2950" s="97"/>
      <c r="P2950" s="97"/>
      <c r="Q2950" s="97"/>
      <c r="R2950" s="93"/>
    </row>
    <row r="2951" spans="7:18" x14ac:dyDescent="0.25">
      <c r="G2951" s="97"/>
      <c r="H2951" s="98"/>
      <c r="I2951" s="98"/>
      <c r="J2951" s="99"/>
      <c r="K2951" s="97"/>
      <c r="L2951" s="97"/>
      <c r="P2951" s="97"/>
      <c r="Q2951" s="97"/>
      <c r="R2951" s="93"/>
    </row>
    <row r="2952" spans="7:18" x14ac:dyDescent="0.25">
      <c r="G2952" s="97"/>
      <c r="H2952" s="98"/>
      <c r="I2952" s="98"/>
      <c r="J2952" s="99"/>
      <c r="K2952" s="97"/>
      <c r="L2952" s="97"/>
      <c r="P2952" s="97"/>
      <c r="Q2952" s="97"/>
      <c r="R2952" s="93"/>
    </row>
    <row r="2953" spans="7:18" x14ac:dyDescent="0.25">
      <c r="G2953" s="97"/>
      <c r="H2953" s="98"/>
      <c r="I2953" s="98"/>
      <c r="J2953" s="99"/>
      <c r="K2953" s="97"/>
      <c r="L2953" s="97"/>
      <c r="P2953" s="97"/>
      <c r="Q2953" s="97"/>
      <c r="R2953" s="93"/>
    </row>
    <row r="2954" spans="7:18" x14ac:dyDescent="0.25">
      <c r="G2954" s="97"/>
      <c r="H2954" s="98"/>
      <c r="I2954" s="98"/>
      <c r="J2954" s="99"/>
      <c r="K2954" s="97"/>
      <c r="L2954" s="97"/>
      <c r="P2954" s="97"/>
      <c r="Q2954" s="97"/>
      <c r="R2954" s="93"/>
    </row>
    <row r="2955" spans="7:18" x14ac:dyDescent="0.25">
      <c r="G2955" s="97"/>
      <c r="H2955" s="98"/>
      <c r="I2955" s="98"/>
      <c r="J2955" s="99"/>
      <c r="K2955" s="97"/>
      <c r="L2955" s="97"/>
      <c r="P2955" s="97"/>
      <c r="Q2955" s="97"/>
      <c r="R2955" s="93"/>
    </row>
    <row r="2956" spans="7:18" x14ac:dyDescent="0.25">
      <c r="G2956" s="97"/>
      <c r="H2956" s="98"/>
      <c r="I2956" s="98"/>
      <c r="J2956" s="99"/>
      <c r="K2956" s="97"/>
      <c r="L2956" s="97"/>
      <c r="P2956" s="97"/>
      <c r="Q2956" s="97"/>
      <c r="R2956" s="93"/>
    </row>
    <row r="2957" spans="7:18" x14ac:dyDescent="0.25">
      <c r="G2957" s="97"/>
      <c r="H2957" s="98"/>
      <c r="I2957" s="98"/>
      <c r="J2957" s="99"/>
      <c r="K2957" s="97"/>
      <c r="L2957" s="97"/>
      <c r="P2957" s="97"/>
      <c r="Q2957" s="97"/>
      <c r="R2957" s="93"/>
    </row>
    <row r="2958" spans="7:18" x14ac:dyDescent="0.25">
      <c r="G2958" s="97"/>
      <c r="H2958" s="98"/>
      <c r="I2958" s="98"/>
      <c r="J2958" s="99"/>
      <c r="K2958" s="97"/>
      <c r="L2958" s="97"/>
      <c r="P2958" s="97"/>
      <c r="Q2958" s="97"/>
      <c r="R2958" s="93"/>
    </row>
    <row r="2959" spans="7:18" x14ac:dyDescent="0.25">
      <c r="G2959" s="97"/>
      <c r="H2959" s="98"/>
      <c r="I2959" s="98"/>
      <c r="J2959" s="99"/>
      <c r="K2959" s="97"/>
      <c r="L2959" s="97"/>
      <c r="P2959" s="97"/>
      <c r="Q2959" s="97"/>
      <c r="R2959" s="93"/>
    </row>
    <row r="2960" spans="7:18" x14ac:dyDescent="0.25">
      <c r="G2960" s="97"/>
      <c r="H2960" s="98"/>
      <c r="I2960" s="98"/>
      <c r="J2960" s="99"/>
      <c r="K2960" s="97"/>
      <c r="L2960" s="97"/>
      <c r="P2960" s="97"/>
      <c r="Q2960" s="97"/>
      <c r="R2960" s="93"/>
    </row>
    <row r="2961" spans="7:18" x14ac:dyDescent="0.25">
      <c r="G2961" s="97"/>
      <c r="H2961" s="98"/>
      <c r="I2961" s="98"/>
      <c r="J2961" s="99"/>
      <c r="K2961" s="97"/>
      <c r="L2961" s="97"/>
      <c r="P2961" s="97"/>
      <c r="Q2961" s="97"/>
      <c r="R2961" s="93"/>
    </row>
    <row r="2962" spans="7:18" x14ac:dyDescent="0.25">
      <c r="G2962" s="97"/>
      <c r="H2962" s="98"/>
      <c r="I2962" s="98"/>
      <c r="J2962" s="99"/>
      <c r="K2962" s="97"/>
      <c r="L2962" s="97"/>
      <c r="P2962" s="97"/>
      <c r="Q2962" s="97"/>
      <c r="R2962" s="93"/>
    </row>
    <row r="2963" spans="7:18" x14ac:dyDescent="0.25">
      <c r="G2963" s="97"/>
      <c r="H2963" s="98"/>
      <c r="I2963" s="98"/>
      <c r="J2963" s="99"/>
      <c r="K2963" s="97"/>
      <c r="L2963" s="97"/>
      <c r="P2963" s="97"/>
      <c r="Q2963" s="97"/>
      <c r="R2963" s="93"/>
    </row>
    <row r="2964" spans="7:18" x14ac:dyDescent="0.25">
      <c r="G2964" s="97"/>
      <c r="H2964" s="98"/>
      <c r="I2964" s="98"/>
      <c r="J2964" s="99"/>
      <c r="K2964" s="97"/>
      <c r="L2964" s="97"/>
      <c r="P2964" s="97"/>
      <c r="Q2964" s="97"/>
      <c r="R2964" s="93"/>
    </row>
    <row r="2965" spans="7:18" x14ac:dyDescent="0.25">
      <c r="G2965" s="97"/>
      <c r="H2965" s="98"/>
      <c r="I2965" s="98"/>
      <c r="J2965" s="99"/>
      <c r="K2965" s="97"/>
      <c r="L2965" s="97"/>
      <c r="P2965" s="97"/>
      <c r="Q2965" s="97"/>
      <c r="R2965" s="93"/>
    </row>
    <row r="2966" spans="7:18" x14ac:dyDescent="0.25">
      <c r="G2966" s="97"/>
      <c r="H2966" s="98"/>
      <c r="I2966" s="98"/>
      <c r="J2966" s="99"/>
      <c r="K2966" s="97"/>
      <c r="L2966" s="97"/>
      <c r="P2966" s="97"/>
      <c r="Q2966" s="97"/>
      <c r="R2966" s="93"/>
    </row>
    <row r="2967" spans="7:18" x14ac:dyDescent="0.25">
      <c r="G2967" s="97"/>
      <c r="H2967" s="98"/>
      <c r="I2967" s="98"/>
      <c r="J2967" s="99"/>
      <c r="K2967" s="97"/>
      <c r="L2967" s="97"/>
      <c r="P2967" s="97"/>
      <c r="Q2967" s="97"/>
      <c r="R2967" s="93"/>
    </row>
    <row r="2968" spans="7:18" x14ac:dyDescent="0.25">
      <c r="G2968" s="97"/>
      <c r="H2968" s="98"/>
      <c r="I2968" s="98"/>
      <c r="J2968" s="99"/>
      <c r="K2968" s="97"/>
      <c r="L2968" s="97"/>
      <c r="P2968" s="97"/>
      <c r="Q2968" s="97"/>
      <c r="R2968" s="93"/>
    </row>
    <row r="2969" spans="7:18" x14ac:dyDescent="0.25">
      <c r="G2969" s="97"/>
      <c r="H2969" s="98"/>
      <c r="I2969" s="98"/>
      <c r="J2969" s="99"/>
      <c r="K2969" s="97"/>
      <c r="L2969" s="97"/>
      <c r="P2969" s="97"/>
      <c r="Q2969" s="97"/>
      <c r="R2969" s="93"/>
    </row>
    <row r="2970" spans="7:18" x14ac:dyDescent="0.25">
      <c r="G2970" s="97"/>
      <c r="H2970" s="98"/>
      <c r="I2970" s="98"/>
      <c r="J2970" s="99"/>
      <c r="K2970" s="97"/>
      <c r="L2970" s="97"/>
      <c r="P2970" s="97"/>
      <c r="Q2970" s="97"/>
      <c r="R2970" s="93"/>
    </row>
    <row r="2971" spans="7:18" x14ac:dyDescent="0.25">
      <c r="G2971" s="97"/>
      <c r="H2971" s="98"/>
      <c r="I2971" s="98"/>
      <c r="J2971" s="99"/>
      <c r="K2971" s="97"/>
      <c r="L2971" s="97"/>
      <c r="P2971" s="97"/>
      <c r="Q2971" s="97"/>
      <c r="R2971" s="93"/>
    </row>
    <row r="2972" spans="7:18" x14ac:dyDescent="0.25">
      <c r="G2972" s="97"/>
      <c r="H2972" s="98"/>
      <c r="I2972" s="98"/>
      <c r="J2972" s="99"/>
      <c r="K2972" s="97"/>
      <c r="L2972" s="97"/>
      <c r="P2972" s="97"/>
      <c r="Q2972" s="97"/>
      <c r="R2972" s="93"/>
    </row>
    <row r="2973" spans="7:18" x14ac:dyDescent="0.25">
      <c r="G2973" s="97"/>
      <c r="H2973" s="98"/>
      <c r="I2973" s="98"/>
      <c r="J2973" s="99"/>
      <c r="K2973" s="97"/>
      <c r="L2973" s="97"/>
      <c r="P2973" s="97"/>
      <c r="Q2973" s="97"/>
      <c r="R2973" s="93"/>
    </row>
    <row r="2974" spans="7:18" x14ac:dyDescent="0.25">
      <c r="G2974" s="97"/>
      <c r="H2974" s="98"/>
      <c r="I2974" s="98"/>
      <c r="J2974" s="99"/>
      <c r="K2974" s="97"/>
      <c r="L2974" s="97"/>
      <c r="P2974" s="97"/>
      <c r="Q2974" s="97"/>
      <c r="R2974" s="93"/>
    </row>
    <row r="2975" spans="7:18" x14ac:dyDescent="0.25">
      <c r="G2975" s="97"/>
      <c r="H2975" s="98"/>
      <c r="I2975" s="98"/>
      <c r="J2975" s="99"/>
      <c r="K2975" s="97"/>
      <c r="L2975" s="97"/>
      <c r="P2975" s="97"/>
      <c r="Q2975" s="97"/>
      <c r="R2975" s="93"/>
    </row>
    <row r="2976" spans="7:18" x14ac:dyDescent="0.25">
      <c r="G2976" s="97"/>
      <c r="H2976" s="98"/>
      <c r="I2976" s="98"/>
      <c r="J2976" s="99"/>
      <c r="K2976" s="97"/>
      <c r="L2976" s="97"/>
      <c r="P2976" s="97"/>
      <c r="Q2976" s="97"/>
      <c r="R2976" s="93"/>
    </row>
    <row r="2977" spans="7:18" x14ac:dyDescent="0.25">
      <c r="G2977" s="97"/>
      <c r="H2977" s="98"/>
      <c r="I2977" s="98"/>
      <c r="J2977" s="99"/>
      <c r="K2977" s="97"/>
      <c r="L2977" s="97"/>
      <c r="P2977" s="97"/>
      <c r="Q2977" s="97"/>
      <c r="R2977" s="93"/>
    </row>
    <row r="2978" spans="7:18" x14ac:dyDescent="0.25">
      <c r="G2978" s="97"/>
      <c r="H2978" s="98"/>
      <c r="I2978" s="98"/>
      <c r="J2978" s="99"/>
      <c r="K2978" s="97"/>
      <c r="L2978" s="97"/>
      <c r="P2978" s="97"/>
      <c r="Q2978" s="97"/>
      <c r="R2978" s="93"/>
    </row>
    <row r="2979" spans="7:18" x14ac:dyDescent="0.25">
      <c r="G2979" s="97"/>
      <c r="H2979" s="98"/>
      <c r="I2979" s="98"/>
      <c r="J2979" s="99"/>
      <c r="K2979" s="97"/>
      <c r="L2979" s="97"/>
      <c r="P2979" s="97"/>
      <c r="Q2979" s="97"/>
      <c r="R2979" s="93"/>
    </row>
    <row r="2980" spans="7:18" x14ac:dyDescent="0.25">
      <c r="G2980" s="97"/>
      <c r="H2980" s="98"/>
      <c r="I2980" s="98"/>
      <c r="J2980" s="99"/>
      <c r="K2980" s="97"/>
      <c r="L2980" s="97"/>
      <c r="P2980" s="97"/>
      <c r="Q2980" s="97"/>
      <c r="R2980" s="93"/>
    </row>
    <row r="2981" spans="7:18" x14ac:dyDescent="0.25">
      <c r="G2981" s="97"/>
      <c r="H2981" s="98"/>
      <c r="I2981" s="98"/>
      <c r="J2981" s="99"/>
      <c r="K2981" s="97"/>
      <c r="L2981" s="97"/>
      <c r="P2981" s="97"/>
      <c r="Q2981" s="97"/>
      <c r="R2981" s="93"/>
    </row>
    <row r="2982" spans="7:18" x14ac:dyDescent="0.25">
      <c r="G2982" s="97"/>
      <c r="H2982" s="98"/>
      <c r="I2982" s="98"/>
      <c r="J2982" s="99"/>
      <c r="K2982" s="97"/>
      <c r="L2982" s="97"/>
      <c r="P2982" s="97"/>
      <c r="Q2982" s="97"/>
      <c r="R2982" s="93"/>
    </row>
    <row r="2983" spans="7:18" x14ac:dyDescent="0.25">
      <c r="G2983" s="97"/>
      <c r="H2983" s="98"/>
      <c r="I2983" s="98"/>
      <c r="J2983" s="99"/>
      <c r="K2983" s="97"/>
      <c r="L2983" s="97"/>
      <c r="P2983" s="97"/>
      <c r="Q2983" s="97"/>
      <c r="R2983" s="93"/>
    </row>
    <row r="2984" spans="7:18" x14ac:dyDescent="0.25">
      <c r="G2984" s="97"/>
      <c r="H2984" s="98"/>
      <c r="I2984" s="98"/>
      <c r="J2984" s="99"/>
      <c r="K2984" s="97"/>
      <c r="L2984" s="97"/>
      <c r="P2984" s="97"/>
      <c r="Q2984" s="97"/>
      <c r="R2984" s="93"/>
    </row>
    <row r="2985" spans="7:18" x14ac:dyDescent="0.25">
      <c r="G2985" s="97"/>
      <c r="H2985" s="98"/>
      <c r="I2985" s="98"/>
      <c r="J2985" s="99"/>
      <c r="K2985" s="97"/>
      <c r="L2985" s="97"/>
      <c r="P2985" s="97"/>
      <c r="Q2985" s="97"/>
      <c r="R2985" s="93"/>
    </row>
    <row r="2986" spans="7:18" x14ac:dyDescent="0.25">
      <c r="G2986" s="97"/>
      <c r="H2986" s="98"/>
      <c r="I2986" s="98"/>
      <c r="J2986" s="99"/>
      <c r="K2986" s="97"/>
      <c r="L2986" s="97"/>
      <c r="P2986" s="97"/>
      <c r="Q2986" s="97"/>
      <c r="R2986" s="93"/>
    </row>
    <row r="2987" spans="7:18" x14ac:dyDescent="0.25">
      <c r="G2987" s="97"/>
      <c r="H2987" s="98"/>
      <c r="I2987" s="98"/>
      <c r="J2987" s="99"/>
      <c r="K2987" s="97"/>
      <c r="L2987" s="97"/>
      <c r="P2987" s="97"/>
      <c r="Q2987" s="97"/>
      <c r="R2987" s="93"/>
    </row>
    <row r="2988" spans="7:18" x14ac:dyDescent="0.25">
      <c r="G2988" s="97"/>
      <c r="H2988" s="98"/>
      <c r="I2988" s="98"/>
      <c r="J2988" s="99"/>
      <c r="K2988" s="97"/>
      <c r="L2988" s="97"/>
      <c r="P2988" s="97"/>
      <c r="Q2988" s="97"/>
      <c r="R2988" s="93"/>
    </row>
    <row r="2989" spans="7:18" x14ac:dyDescent="0.25">
      <c r="G2989" s="97"/>
      <c r="H2989" s="98"/>
      <c r="I2989" s="98"/>
      <c r="J2989" s="99"/>
      <c r="K2989" s="97"/>
      <c r="L2989" s="97"/>
      <c r="P2989" s="97"/>
      <c r="Q2989" s="97"/>
      <c r="R2989" s="93"/>
    </row>
    <row r="2990" spans="7:18" x14ac:dyDescent="0.25">
      <c r="G2990" s="97"/>
      <c r="H2990" s="98"/>
      <c r="I2990" s="98"/>
      <c r="J2990" s="99"/>
      <c r="K2990" s="97"/>
      <c r="L2990" s="97"/>
      <c r="P2990" s="97"/>
      <c r="Q2990" s="97"/>
      <c r="R2990" s="93"/>
    </row>
    <row r="2991" spans="7:18" x14ac:dyDescent="0.25">
      <c r="G2991" s="97"/>
      <c r="H2991" s="98"/>
      <c r="I2991" s="98"/>
      <c r="J2991" s="99"/>
      <c r="K2991" s="97"/>
      <c r="L2991" s="97"/>
      <c r="P2991" s="97"/>
      <c r="Q2991" s="97"/>
      <c r="R2991" s="93"/>
    </row>
    <row r="2992" spans="7:18" x14ac:dyDescent="0.25">
      <c r="G2992" s="97"/>
      <c r="H2992" s="98"/>
      <c r="I2992" s="98"/>
      <c r="J2992" s="99"/>
      <c r="K2992" s="97"/>
      <c r="L2992" s="97"/>
      <c r="P2992" s="97"/>
      <c r="Q2992" s="97"/>
      <c r="R2992" s="93"/>
    </row>
    <row r="2993" spans="7:18" x14ac:dyDescent="0.25">
      <c r="G2993" s="97"/>
      <c r="H2993" s="98"/>
      <c r="I2993" s="98"/>
      <c r="J2993" s="99"/>
      <c r="K2993" s="97"/>
      <c r="L2993" s="97"/>
      <c r="P2993" s="97"/>
      <c r="Q2993" s="97"/>
      <c r="R2993" s="93"/>
    </row>
    <row r="2994" spans="7:18" x14ac:dyDescent="0.25">
      <c r="G2994" s="97"/>
      <c r="H2994" s="98"/>
      <c r="I2994" s="98"/>
      <c r="J2994" s="99"/>
      <c r="K2994" s="97"/>
      <c r="L2994" s="97"/>
      <c r="P2994" s="97"/>
      <c r="Q2994" s="97"/>
      <c r="R2994" s="93"/>
    </row>
    <row r="2995" spans="7:18" x14ac:dyDescent="0.25">
      <c r="G2995" s="97"/>
      <c r="H2995" s="98"/>
      <c r="I2995" s="98"/>
      <c r="J2995" s="99"/>
      <c r="K2995" s="97"/>
      <c r="L2995" s="97"/>
      <c r="P2995" s="97"/>
      <c r="Q2995" s="97"/>
      <c r="R2995" s="93"/>
    </row>
    <row r="2996" spans="7:18" x14ac:dyDescent="0.25">
      <c r="G2996" s="97"/>
      <c r="H2996" s="98"/>
      <c r="I2996" s="98"/>
      <c r="J2996" s="99"/>
      <c r="K2996" s="97"/>
      <c r="L2996" s="97"/>
      <c r="P2996" s="97"/>
      <c r="Q2996" s="97"/>
      <c r="R2996" s="93"/>
    </row>
    <row r="2997" spans="7:18" x14ac:dyDescent="0.25">
      <c r="G2997" s="97"/>
      <c r="H2997" s="98"/>
      <c r="I2997" s="98"/>
      <c r="J2997" s="99"/>
      <c r="K2997" s="97"/>
      <c r="L2997" s="97"/>
      <c r="P2997" s="97"/>
      <c r="Q2997" s="97"/>
      <c r="R2997" s="93"/>
    </row>
    <row r="2998" spans="7:18" x14ac:dyDescent="0.25">
      <c r="G2998" s="97"/>
      <c r="H2998" s="98"/>
      <c r="I2998" s="98"/>
      <c r="J2998" s="99"/>
      <c r="K2998" s="97"/>
      <c r="L2998" s="97"/>
      <c r="P2998" s="97"/>
      <c r="Q2998" s="97"/>
      <c r="R2998" s="93"/>
    </row>
    <row r="2999" spans="7:18" x14ac:dyDescent="0.25">
      <c r="G2999" s="97"/>
      <c r="H2999" s="98"/>
      <c r="I2999" s="98"/>
      <c r="J2999" s="99"/>
      <c r="K2999" s="97"/>
      <c r="L2999" s="97"/>
      <c r="P2999" s="97"/>
      <c r="Q2999" s="97"/>
      <c r="R2999" s="93"/>
    </row>
    <row r="3000" spans="7:18" x14ac:dyDescent="0.25">
      <c r="G3000" s="97"/>
      <c r="H3000" s="98"/>
      <c r="I3000" s="98"/>
      <c r="J3000" s="99"/>
      <c r="K3000" s="97"/>
      <c r="L3000" s="97"/>
      <c r="P3000" s="97"/>
      <c r="Q3000" s="97"/>
      <c r="R3000" s="93"/>
    </row>
    <row r="3001" spans="7:18" x14ac:dyDescent="0.25">
      <c r="G3001" s="97"/>
      <c r="H3001" s="98"/>
      <c r="I3001" s="98"/>
      <c r="J3001" s="99"/>
      <c r="K3001" s="97"/>
      <c r="L3001" s="97"/>
      <c r="P3001" s="97"/>
      <c r="Q3001" s="97"/>
      <c r="R3001" s="93"/>
    </row>
    <row r="3002" spans="7:18" x14ac:dyDescent="0.25">
      <c r="G3002" s="97"/>
      <c r="H3002" s="98"/>
      <c r="I3002" s="98"/>
      <c r="J3002" s="99"/>
      <c r="K3002" s="97"/>
      <c r="L3002" s="97"/>
      <c r="P3002" s="97"/>
      <c r="Q3002" s="97"/>
      <c r="R3002" s="93"/>
    </row>
    <row r="3003" spans="7:18" x14ac:dyDescent="0.25">
      <c r="G3003" s="97"/>
      <c r="H3003" s="98"/>
      <c r="I3003" s="98"/>
      <c r="J3003" s="99"/>
      <c r="K3003" s="97"/>
      <c r="L3003" s="97"/>
      <c r="P3003" s="97"/>
      <c r="Q3003" s="97"/>
      <c r="R3003" s="93"/>
    </row>
    <row r="3004" spans="7:18" x14ac:dyDescent="0.25">
      <c r="G3004" s="97"/>
      <c r="H3004" s="98"/>
      <c r="I3004" s="98"/>
      <c r="J3004" s="99"/>
      <c r="K3004" s="97"/>
      <c r="L3004" s="97"/>
      <c r="P3004" s="97"/>
      <c r="Q3004" s="97"/>
      <c r="R3004" s="93"/>
    </row>
    <row r="3005" spans="7:18" x14ac:dyDescent="0.25">
      <c r="G3005" s="97"/>
      <c r="H3005" s="98"/>
      <c r="I3005" s="98"/>
      <c r="J3005" s="99"/>
      <c r="K3005" s="97"/>
      <c r="L3005" s="97"/>
      <c r="P3005" s="97"/>
      <c r="Q3005" s="97"/>
      <c r="R3005" s="93"/>
    </row>
    <row r="3006" spans="7:18" x14ac:dyDescent="0.25">
      <c r="G3006" s="97"/>
      <c r="H3006" s="98"/>
      <c r="I3006" s="98"/>
      <c r="J3006" s="99"/>
      <c r="K3006" s="97"/>
      <c r="L3006" s="97"/>
      <c r="P3006" s="97"/>
      <c r="Q3006" s="97"/>
      <c r="R3006" s="93"/>
    </row>
    <row r="3007" spans="7:18" x14ac:dyDescent="0.25">
      <c r="G3007" s="97"/>
      <c r="H3007" s="98"/>
      <c r="I3007" s="98"/>
      <c r="J3007" s="99"/>
      <c r="K3007" s="97"/>
      <c r="L3007" s="97"/>
      <c r="P3007" s="97"/>
      <c r="Q3007" s="97"/>
      <c r="R3007" s="93"/>
    </row>
    <row r="3008" spans="7:18" x14ac:dyDescent="0.25">
      <c r="G3008" s="97"/>
      <c r="H3008" s="98"/>
      <c r="I3008" s="98"/>
      <c r="J3008" s="99"/>
      <c r="K3008" s="97"/>
      <c r="L3008" s="97"/>
      <c r="P3008" s="97"/>
      <c r="Q3008" s="97"/>
      <c r="R3008" s="93"/>
    </row>
    <row r="3009" spans="7:18" x14ac:dyDescent="0.25">
      <c r="G3009" s="97"/>
      <c r="H3009" s="98"/>
      <c r="I3009" s="98"/>
      <c r="J3009" s="99"/>
      <c r="K3009" s="97"/>
      <c r="L3009" s="97"/>
      <c r="P3009" s="97"/>
      <c r="Q3009" s="97"/>
      <c r="R3009" s="93"/>
    </row>
    <row r="3010" spans="7:18" x14ac:dyDescent="0.25">
      <c r="G3010" s="97"/>
      <c r="H3010" s="98"/>
      <c r="I3010" s="98"/>
      <c r="J3010" s="99"/>
      <c r="K3010" s="97"/>
      <c r="L3010" s="97"/>
      <c r="P3010" s="97"/>
      <c r="Q3010" s="97"/>
      <c r="R3010" s="93"/>
    </row>
    <row r="3011" spans="7:18" x14ac:dyDescent="0.25">
      <c r="G3011" s="97"/>
      <c r="H3011" s="98"/>
      <c r="I3011" s="98"/>
      <c r="J3011" s="99"/>
      <c r="K3011" s="97"/>
      <c r="L3011" s="97"/>
      <c r="P3011" s="97"/>
      <c r="Q3011" s="97"/>
      <c r="R3011" s="93"/>
    </row>
    <row r="3012" spans="7:18" x14ac:dyDescent="0.25">
      <c r="G3012" s="97"/>
      <c r="H3012" s="98"/>
      <c r="I3012" s="98"/>
      <c r="J3012" s="99"/>
      <c r="K3012" s="97"/>
      <c r="L3012" s="97"/>
      <c r="P3012" s="97"/>
      <c r="Q3012" s="97"/>
      <c r="R3012" s="93"/>
    </row>
    <row r="3013" spans="7:18" x14ac:dyDescent="0.25">
      <c r="G3013" s="97"/>
      <c r="H3013" s="98"/>
      <c r="I3013" s="98"/>
      <c r="J3013" s="99"/>
      <c r="K3013" s="97"/>
      <c r="L3013" s="97"/>
      <c r="P3013" s="97"/>
      <c r="Q3013" s="97"/>
      <c r="R3013" s="93"/>
    </row>
    <row r="3014" spans="7:18" x14ac:dyDescent="0.25">
      <c r="G3014" s="97"/>
      <c r="H3014" s="98"/>
      <c r="I3014" s="98"/>
      <c r="J3014" s="99"/>
      <c r="K3014" s="97"/>
      <c r="L3014" s="97"/>
      <c r="P3014" s="97"/>
      <c r="Q3014" s="97"/>
      <c r="R3014" s="93"/>
    </row>
    <row r="3015" spans="7:18" x14ac:dyDescent="0.25">
      <c r="G3015" s="97"/>
      <c r="H3015" s="98"/>
      <c r="I3015" s="98"/>
      <c r="J3015" s="99"/>
      <c r="K3015" s="97"/>
      <c r="L3015" s="97"/>
      <c r="P3015" s="97"/>
      <c r="Q3015" s="97"/>
      <c r="R3015" s="93"/>
    </row>
    <row r="3016" spans="7:18" x14ac:dyDescent="0.25">
      <c r="G3016" s="97"/>
      <c r="H3016" s="98"/>
      <c r="I3016" s="98"/>
      <c r="J3016" s="99"/>
      <c r="K3016" s="97"/>
      <c r="L3016" s="97"/>
      <c r="P3016" s="97"/>
      <c r="Q3016" s="97"/>
      <c r="R3016" s="93"/>
    </row>
    <row r="3017" spans="7:18" x14ac:dyDescent="0.25">
      <c r="G3017" s="97"/>
      <c r="H3017" s="98"/>
      <c r="I3017" s="98"/>
      <c r="J3017" s="99"/>
      <c r="K3017" s="97"/>
      <c r="L3017" s="97"/>
      <c r="P3017" s="97"/>
      <c r="Q3017" s="97"/>
      <c r="R3017" s="93"/>
    </row>
    <row r="3018" spans="7:18" x14ac:dyDescent="0.25">
      <c r="G3018" s="97"/>
      <c r="H3018" s="98"/>
      <c r="I3018" s="98"/>
      <c r="J3018" s="99"/>
      <c r="K3018" s="97"/>
      <c r="L3018" s="97"/>
      <c r="P3018" s="97"/>
      <c r="Q3018" s="97"/>
      <c r="R3018" s="93"/>
    </row>
    <row r="3019" spans="7:18" x14ac:dyDescent="0.25">
      <c r="G3019" s="97"/>
      <c r="H3019" s="98"/>
      <c r="I3019" s="98"/>
      <c r="J3019" s="99"/>
      <c r="K3019" s="97"/>
      <c r="L3019" s="97"/>
      <c r="P3019" s="97"/>
      <c r="Q3019" s="97"/>
      <c r="R3019" s="93"/>
    </row>
    <row r="3020" spans="7:18" x14ac:dyDescent="0.25">
      <c r="G3020" s="97"/>
      <c r="H3020" s="98"/>
      <c r="I3020" s="98"/>
      <c r="J3020" s="99"/>
      <c r="K3020" s="97"/>
      <c r="L3020" s="97"/>
      <c r="P3020" s="97"/>
      <c r="Q3020" s="97"/>
      <c r="R3020" s="93"/>
    </row>
    <row r="3021" spans="7:18" x14ac:dyDescent="0.25">
      <c r="G3021" s="97"/>
      <c r="H3021" s="98"/>
      <c r="I3021" s="98"/>
      <c r="J3021" s="99"/>
      <c r="K3021" s="97"/>
      <c r="L3021" s="97"/>
      <c r="P3021" s="97"/>
      <c r="Q3021" s="97"/>
      <c r="R3021" s="93"/>
    </row>
    <row r="3022" spans="7:18" x14ac:dyDescent="0.25">
      <c r="G3022" s="97"/>
      <c r="H3022" s="98"/>
      <c r="I3022" s="98"/>
      <c r="J3022" s="99"/>
      <c r="K3022" s="97"/>
      <c r="L3022" s="97"/>
      <c r="P3022" s="97"/>
      <c r="Q3022" s="97"/>
      <c r="R3022" s="93"/>
    </row>
    <row r="3023" spans="7:18" x14ac:dyDescent="0.25">
      <c r="G3023" s="97"/>
      <c r="H3023" s="98"/>
      <c r="I3023" s="98"/>
      <c r="J3023" s="99"/>
      <c r="K3023" s="97"/>
      <c r="L3023" s="97"/>
      <c r="P3023" s="97"/>
      <c r="Q3023" s="97"/>
      <c r="R3023" s="93"/>
    </row>
    <row r="3024" spans="7:18" x14ac:dyDescent="0.25">
      <c r="G3024" s="97"/>
      <c r="H3024" s="98"/>
      <c r="I3024" s="98"/>
      <c r="J3024" s="99"/>
      <c r="K3024" s="97"/>
      <c r="L3024" s="97"/>
      <c r="P3024" s="97"/>
      <c r="Q3024" s="97"/>
      <c r="R3024" s="93"/>
    </row>
    <row r="3025" spans="7:18" x14ac:dyDescent="0.25">
      <c r="G3025" s="97"/>
      <c r="H3025" s="98"/>
      <c r="I3025" s="98"/>
      <c r="J3025" s="99"/>
      <c r="K3025" s="97"/>
      <c r="L3025" s="97"/>
      <c r="P3025" s="97"/>
      <c r="Q3025" s="97"/>
      <c r="R3025" s="93"/>
    </row>
    <row r="3026" spans="7:18" x14ac:dyDescent="0.25">
      <c r="G3026" s="97"/>
      <c r="H3026" s="98"/>
      <c r="I3026" s="98"/>
      <c r="J3026" s="99"/>
      <c r="K3026" s="97"/>
      <c r="L3026" s="97"/>
      <c r="P3026" s="97"/>
      <c r="Q3026" s="97"/>
      <c r="R3026" s="93"/>
    </row>
    <row r="3027" spans="7:18" x14ac:dyDescent="0.25">
      <c r="G3027" s="97"/>
      <c r="H3027" s="98"/>
      <c r="I3027" s="98"/>
      <c r="J3027" s="99"/>
      <c r="K3027" s="97"/>
      <c r="L3027" s="97"/>
      <c r="P3027" s="97"/>
      <c r="Q3027" s="97"/>
      <c r="R3027" s="93"/>
    </row>
    <row r="3028" spans="7:18" x14ac:dyDescent="0.25">
      <c r="G3028" s="97"/>
      <c r="H3028" s="98"/>
      <c r="I3028" s="98"/>
      <c r="J3028" s="99"/>
      <c r="K3028" s="97"/>
      <c r="L3028" s="97"/>
      <c r="P3028" s="97"/>
      <c r="Q3028" s="97"/>
      <c r="R3028" s="93"/>
    </row>
    <row r="3029" spans="7:18" x14ac:dyDescent="0.25">
      <c r="G3029" s="97"/>
      <c r="H3029" s="98"/>
      <c r="I3029" s="98"/>
      <c r="J3029" s="99"/>
      <c r="K3029" s="97"/>
      <c r="L3029" s="97"/>
      <c r="P3029" s="97"/>
      <c r="Q3029" s="97"/>
      <c r="R3029" s="93"/>
    </row>
    <row r="3030" spans="7:18" x14ac:dyDescent="0.25">
      <c r="G3030" s="97"/>
      <c r="H3030" s="98"/>
      <c r="I3030" s="98"/>
      <c r="J3030" s="99"/>
      <c r="K3030" s="97"/>
      <c r="L3030" s="97"/>
      <c r="P3030" s="97"/>
      <c r="Q3030" s="97"/>
      <c r="R3030" s="93"/>
    </row>
    <row r="3031" spans="7:18" x14ac:dyDescent="0.25">
      <c r="G3031" s="97"/>
      <c r="H3031" s="98"/>
      <c r="I3031" s="98"/>
      <c r="J3031" s="99"/>
      <c r="K3031" s="97"/>
      <c r="L3031" s="97"/>
      <c r="P3031" s="97"/>
      <c r="Q3031" s="97"/>
      <c r="R3031" s="93"/>
    </row>
    <row r="3032" spans="7:18" x14ac:dyDescent="0.25">
      <c r="G3032" s="97"/>
      <c r="H3032" s="98"/>
      <c r="I3032" s="98"/>
      <c r="J3032" s="99"/>
      <c r="K3032" s="97"/>
      <c r="L3032" s="97"/>
      <c r="P3032" s="97"/>
      <c r="Q3032" s="97"/>
      <c r="R3032" s="93"/>
    </row>
    <row r="3033" spans="7:18" x14ac:dyDescent="0.25">
      <c r="G3033" s="97"/>
      <c r="H3033" s="98"/>
      <c r="I3033" s="98"/>
      <c r="J3033" s="99"/>
      <c r="K3033" s="97"/>
      <c r="L3033" s="97"/>
      <c r="P3033" s="97"/>
      <c r="Q3033" s="97"/>
      <c r="R3033" s="93"/>
    </row>
    <row r="3034" spans="7:18" x14ac:dyDescent="0.25">
      <c r="G3034" s="97"/>
      <c r="H3034" s="98"/>
      <c r="I3034" s="98"/>
      <c r="J3034" s="99"/>
      <c r="K3034" s="97"/>
      <c r="L3034" s="97"/>
      <c r="P3034" s="97"/>
      <c r="Q3034" s="97"/>
      <c r="R3034" s="93"/>
    </row>
    <row r="3035" spans="7:18" x14ac:dyDescent="0.25">
      <c r="G3035" s="97"/>
      <c r="H3035" s="98"/>
      <c r="I3035" s="98"/>
      <c r="J3035" s="99"/>
      <c r="K3035" s="97"/>
      <c r="L3035" s="97"/>
      <c r="P3035" s="97"/>
      <c r="Q3035" s="97"/>
      <c r="R3035" s="93"/>
    </row>
    <row r="3036" spans="7:18" x14ac:dyDescent="0.25">
      <c r="G3036" s="97"/>
      <c r="H3036" s="98"/>
      <c r="I3036" s="98"/>
      <c r="J3036" s="99"/>
      <c r="K3036" s="97"/>
      <c r="L3036" s="97"/>
      <c r="P3036" s="97"/>
      <c r="Q3036" s="97"/>
      <c r="R3036" s="93"/>
    </row>
    <row r="3037" spans="7:18" x14ac:dyDescent="0.25">
      <c r="G3037" s="97"/>
      <c r="H3037" s="98"/>
      <c r="I3037" s="98"/>
      <c r="J3037" s="99"/>
      <c r="K3037" s="97"/>
      <c r="L3037" s="97"/>
      <c r="P3037" s="97"/>
      <c r="Q3037" s="97"/>
      <c r="R3037" s="93"/>
    </row>
    <row r="3038" spans="7:18" x14ac:dyDescent="0.25">
      <c r="G3038" s="97"/>
      <c r="H3038" s="98"/>
      <c r="I3038" s="98"/>
      <c r="J3038" s="99"/>
      <c r="K3038" s="97"/>
      <c r="L3038" s="97"/>
      <c r="P3038" s="97"/>
      <c r="Q3038" s="97"/>
      <c r="R3038" s="93"/>
    </row>
    <row r="3039" spans="7:18" x14ac:dyDescent="0.25">
      <c r="G3039" s="97"/>
      <c r="H3039" s="98"/>
      <c r="I3039" s="98"/>
      <c r="J3039" s="99"/>
      <c r="K3039" s="97"/>
      <c r="L3039" s="97"/>
      <c r="P3039" s="97"/>
      <c r="Q3039" s="97"/>
      <c r="R3039" s="93"/>
    </row>
    <row r="3040" spans="7:18" x14ac:dyDescent="0.25">
      <c r="G3040" s="97"/>
      <c r="H3040" s="98"/>
      <c r="I3040" s="98"/>
      <c r="J3040" s="99"/>
      <c r="K3040" s="97"/>
      <c r="L3040" s="97"/>
      <c r="P3040" s="97"/>
      <c r="Q3040" s="97"/>
      <c r="R3040" s="93"/>
    </row>
    <row r="3041" spans="7:18" x14ac:dyDescent="0.25">
      <c r="G3041" s="97"/>
      <c r="H3041" s="98"/>
      <c r="I3041" s="98"/>
      <c r="J3041" s="99"/>
      <c r="K3041" s="97"/>
      <c r="L3041" s="97"/>
      <c r="P3041" s="97"/>
      <c r="Q3041" s="97"/>
      <c r="R3041" s="93"/>
    </row>
    <row r="3042" spans="7:18" x14ac:dyDescent="0.25">
      <c r="G3042" s="97"/>
      <c r="H3042" s="98"/>
      <c r="I3042" s="98"/>
      <c r="J3042" s="99"/>
      <c r="K3042" s="97"/>
      <c r="L3042" s="97"/>
      <c r="P3042" s="97"/>
      <c r="Q3042" s="97"/>
      <c r="R3042" s="93"/>
    </row>
    <row r="3043" spans="7:18" x14ac:dyDescent="0.25">
      <c r="G3043" s="97"/>
      <c r="H3043" s="98"/>
      <c r="I3043" s="98"/>
      <c r="J3043" s="99"/>
      <c r="K3043" s="97"/>
      <c r="L3043" s="97"/>
      <c r="P3043" s="97"/>
      <c r="Q3043" s="97"/>
      <c r="R3043" s="93"/>
    </row>
    <row r="3044" spans="7:18" x14ac:dyDescent="0.25">
      <c r="G3044" s="97"/>
      <c r="H3044" s="98"/>
      <c r="I3044" s="98"/>
      <c r="J3044" s="99"/>
      <c r="K3044" s="97"/>
      <c r="L3044" s="97"/>
      <c r="P3044" s="97"/>
      <c r="Q3044" s="97"/>
      <c r="R3044" s="93"/>
    </row>
    <row r="3045" spans="7:18" x14ac:dyDescent="0.25">
      <c r="G3045" s="97"/>
      <c r="H3045" s="98"/>
      <c r="I3045" s="98"/>
      <c r="J3045" s="99"/>
      <c r="K3045" s="97"/>
      <c r="L3045" s="97"/>
      <c r="P3045" s="97"/>
      <c r="Q3045" s="97"/>
      <c r="R3045" s="93"/>
    </row>
    <row r="3046" spans="7:18" x14ac:dyDescent="0.25">
      <c r="G3046" s="97"/>
      <c r="H3046" s="98"/>
      <c r="I3046" s="98"/>
      <c r="J3046" s="99"/>
      <c r="K3046" s="97"/>
      <c r="L3046" s="97"/>
      <c r="P3046" s="97"/>
      <c r="Q3046" s="97"/>
      <c r="R3046" s="93"/>
    </row>
    <row r="3047" spans="7:18" x14ac:dyDescent="0.25">
      <c r="G3047" s="97"/>
      <c r="H3047" s="98"/>
      <c r="I3047" s="98"/>
      <c r="J3047" s="99"/>
      <c r="K3047" s="97"/>
      <c r="L3047" s="97"/>
      <c r="P3047" s="97"/>
      <c r="Q3047" s="97"/>
      <c r="R3047" s="93"/>
    </row>
    <row r="3048" spans="7:18" x14ac:dyDescent="0.25">
      <c r="G3048" s="97"/>
      <c r="H3048" s="98"/>
      <c r="I3048" s="98"/>
      <c r="J3048" s="99"/>
      <c r="K3048" s="97"/>
      <c r="L3048" s="97"/>
      <c r="P3048" s="97"/>
      <c r="Q3048" s="97"/>
      <c r="R3048" s="93"/>
    </row>
    <row r="3049" spans="7:18" x14ac:dyDescent="0.25">
      <c r="G3049" s="97"/>
      <c r="H3049" s="98"/>
      <c r="I3049" s="98"/>
      <c r="J3049" s="99"/>
      <c r="K3049" s="97"/>
      <c r="L3049" s="97"/>
      <c r="P3049" s="97"/>
      <c r="Q3049" s="97"/>
      <c r="R3049" s="93"/>
    </row>
    <row r="3050" spans="7:18" x14ac:dyDescent="0.25">
      <c r="G3050" s="97"/>
      <c r="H3050" s="98"/>
      <c r="I3050" s="98"/>
      <c r="J3050" s="99"/>
      <c r="K3050" s="97"/>
      <c r="L3050" s="97"/>
      <c r="P3050" s="97"/>
      <c r="Q3050" s="97"/>
      <c r="R3050" s="93"/>
    </row>
    <row r="3051" spans="7:18" x14ac:dyDescent="0.25">
      <c r="G3051" s="97"/>
      <c r="H3051" s="98"/>
      <c r="I3051" s="98"/>
      <c r="J3051" s="99"/>
      <c r="K3051" s="97"/>
      <c r="L3051" s="97"/>
      <c r="P3051" s="97"/>
      <c r="Q3051" s="97"/>
      <c r="R3051" s="93"/>
    </row>
    <row r="3052" spans="7:18" x14ac:dyDescent="0.25">
      <c r="G3052" s="97"/>
      <c r="H3052" s="98"/>
      <c r="I3052" s="98"/>
      <c r="J3052" s="99"/>
      <c r="K3052" s="97"/>
      <c r="L3052" s="97"/>
      <c r="P3052" s="97"/>
      <c r="Q3052" s="97"/>
      <c r="R3052" s="93"/>
    </row>
    <row r="3053" spans="7:18" x14ac:dyDescent="0.25">
      <c r="G3053" s="97"/>
      <c r="H3053" s="98"/>
      <c r="I3053" s="98"/>
      <c r="J3053" s="99"/>
      <c r="K3053" s="97"/>
      <c r="L3053" s="97"/>
      <c r="P3053" s="97"/>
      <c r="Q3053" s="97"/>
      <c r="R3053" s="93"/>
    </row>
    <row r="3054" spans="7:18" x14ac:dyDescent="0.25">
      <c r="G3054" s="97"/>
      <c r="H3054" s="98"/>
      <c r="I3054" s="98"/>
      <c r="J3054" s="99"/>
      <c r="K3054" s="97"/>
      <c r="L3054" s="97"/>
      <c r="P3054" s="97"/>
      <c r="Q3054" s="97"/>
      <c r="R3054" s="93"/>
    </row>
    <row r="3055" spans="7:18" x14ac:dyDescent="0.25">
      <c r="G3055" s="97"/>
      <c r="H3055" s="98"/>
      <c r="I3055" s="98"/>
      <c r="J3055" s="99"/>
      <c r="K3055" s="97"/>
      <c r="L3055" s="97"/>
      <c r="P3055" s="97"/>
      <c r="Q3055" s="97"/>
      <c r="R3055" s="93"/>
    </row>
    <row r="3056" spans="7:18" x14ac:dyDescent="0.25">
      <c r="G3056" s="97"/>
      <c r="H3056" s="98"/>
      <c r="I3056" s="98"/>
      <c r="J3056" s="99"/>
      <c r="K3056" s="97"/>
      <c r="L3056" s="97"/>
      <c r="P3056" s="97"/>
      <c r="Q3056" s="97"/>
      <c r="R3056" s="93"/>
    </row>
    <row r="3057" spans="7:18" x14ac:dyDescent="0.25">
      <c r="G3057" s="97"/>
      <c r="H3057" s="98"/>
      <c r="I3057" s="98"/>
      <c r="J3057" s="99"/>
      <c r="K3057" s="97"/>
      <c r="L3057" s="97"/>
      <c r="P3057" s="97"/>
      <c r="Q3057" s="97"/>
      <c r="R3057" s="93"/>
    </row>
    <row r="3058" spans="7:18" x14ac:dyDescent="0.25">
      <c r="G3058" s="97"/>
      <c r="H3058" s="98"/>
      <c r="I3058" s="98"/>
      <c r="J3058" s="99"/>
      <c r="K3058" s="97"/>
      <c r="L3058" s="97"/>
      <c r="P3058" s="97"/>
      <c r="Q3058" s="97"/>
      <c r="R3058" s="93"/>
    </row>
    <row r="3059" spans="7:18" x14ac:dyDescent="0.25">
      <c r="G3059" s="97"/>
      <c r="H3059" s="98"/>
      <c r="I3059" s="98"/>
      <c r="J3059" s="99"/>
      <c r="K3059" s="97"/>
      <c r="L3059" s="97"/>
      <c r="P3059" s="97"/>
      <c r="Q3059" s="97"/>
      <c r="R3059" s="93"/>
    </row>
    <row r="3060" spans="7:18" x14ac:dyDescent="0.25">
      <c r="G3060" s="97"/>
      <c r="H3060" s="98"/>
      <c r="I3060" s="98"/>
      <c r="J3060" s="99"/>
      <c r="K3060" s="97"/>
      <c r="L3060" s="97"/>
      <c r="P3060" s="97"/>
      <c r="Q3060" s="97"/>
      <c r="R3060" s="93"/>
    </row>
    <row r="3061" spans="7:18" x14ac:dyDescent="0.25">
      <c r="G3061" s="97"/>
      <c r="H3061" s="98"/>
      <c r="I3061" s="98"/>
      <c r="J3061" s="99"/>
      <c r="K3061" s="97"/>
      <c r="L3061" s="97"/>
      <c r="P3061" s="97"/>
      <c r="Q3061" s="97"/>
      <c r="R3061" s="93"/>
    </row>
    <row r="3062" spans="7:18" x14ac:dyDescent="0.25">
      <c r="G3062" s="97"/>
      <c r="H3062" s="98"/>
      <c r="I3062" s="98"/>
      <c r="J3062" s="99"/>
      <c r="K3062" s="97"/>
      <c r="L3062" s="97"/>
      <c r="P3062" s="97"/>
      <c r="Q3062" s="97"/>
      <c r="R3062" s="93"/>
    </row>
    <row r="3063" spans="7:18" x14ac:dyDescent="0.25">
      <c r="G3063" s="97"/>
      <c r="H3063" s="98"/>
      <c r="I3063" s="98"/>
      <c r="J3063" s="99"/>
      <c r="K3063" s="97"/>
      <c r="L3063" s="97"/>
      <c r="P3063" s="97"/>
      <c r="Q3063" s="97"/>
      <c r="R3063" s="93"/>
    </row>
    <row r="3064" spans="7:18" x14ac:dyDescent="0.25">
      <c r="G3064" s="97"/>
      <c r="H3064" s="98"/>
      <c r="I3064" s="98"/>
      <c r="J3064" s="99"/>
      <c r="K3064" s="97"/>
      <c r="L3064" s="97"/>
      <c r="P3064" s="97"/>
      <c r="Q3064" s="97"/>
      <c r="R3064" s="93"/>
    </row>
    <row r="3065" spans="7:18" x14ac:dyDescent="0.25">
      <c r="G3065" s="97"/>
      <c r="H3065" s="98"/>
      <c r="I3065" s="98"/>
      <c r="J3065" s="99"/>
      <c r="K3065" s="97"/>
      <c r="L3065" s="97"/>
      <c r="P3065" s="97"/>
      <c r="Q3065" s="97"/>
      <c r="R3065" s="93"/>
    </row>
    <row r="3066" spans="7:18" x14ac:dyDescent="0.25">
      <c r="G3066" s="97"/>
      <c r="H3066" s="98"/>
      <c r="I3066" s="98"/>
      <c r="J3066" s="99"/>
      <c r="K3066" s="97"/>
      <c r="L3066" s="97"/>
      <c r="P3066" s="97"/>
      <c r="Q3066" s="97"/>
      <c r="R3066" s="93"/>
    </row>
    <row r="3067" spans="7:18" x14ac:dyDescent="0.25">
      <c r="G3067" s="97"/>
      <c r="H3067" s="98"/>
      <c r="I3067" s="98"/>
      <c r="J3067" s="99"/>
      <c r="K3067" s="97"/>
      <c r="L3067" s="97"/>
      <c r="P3067" s="97"/>
      <c r="Q3067" s="97"/>
      <c r="R3067" s="93"/>
    </row>
    <row r="3068" spans="7:18" x14ac:dyDescent="0.25">
      <c r="G3068" s="97"/>
      <c r="H3068" s="98"/>
      <c r="I3068" s="98"/>
      <c r="J3068" s="99"/>
      <c r="K3068" s="97"/>
      <c r="L3068" s="97"/>
      <c r="P3068" s="97"/>
      <c r="Q3068" s="97"/>
      <c r="R3068" s="93"/>
    </row>
    <row r="3069" spans="7:18" x14ac:dyDescent="0.25">
      <c r="G3069" s="97"/>
      <c r="H3069" s="98"/>
      <c r="I3069" s="98"/>
      <c r="J3069" s="99"/>
      <c r="K3069" s="97"/>
      <c r="L3069" s="97"/>
      <c r="P3069" s="97"/>
      <c r="Q3069" s="97"/>
      <c r="R3069" s="93"/>
    </row>
    <row r="3070" spans="7:18" x14ac:dyDescent="0.25">
      <c r="G3070" s="97"/>
      <c r="H3070" s="98"/>
      <c r="I3070" s="98"/>
      <c r="J3070" s="99"/>
      <c r="K3070" s="97"/>
      <c r="L3070" s="97"/>
      <c r="P3070" s="97"/>
      <c r="Q3070" s="97"/>
      <c r="R3070" s="93"/>
    </row>
    <row r="3071" spans="7:18" x14ac:dyDescent="0.25">
      <c r="G3071" s="97"/>
      <c r="H3071" s="98"/>
      <c r="I3071" s="98"/>
      <c r="J3071" s="99"/>
      <c r="K3071" s="97"/>
      <c r="L3071" s="97"/>
      <c r="P3071" s="97"/>
      <c r="Q3071" s="97"/>
      <c r="R3071" s="93"/>
    </row>
    <row r="3072" spans="7:18" x14ac:dyDescent="0.25">
      <c r="G3072" s="97"/>
      <c r="H3072" s="98"/>
      <c r="I3072" s="98"/>
      <c r="J3072" s="99"/>
      <c r="K3072" s="97"/>
      <c r="L3072" s="97"/>
      <c r="P3072" s="97"/>
      <c r="Q3072" s="97"/>
      <c r="R3072" s="93"/>
    </row>
    <row r="3073" spans="7:18" x14ac:dyDescent="0.25">
      <c r="G3073" s="97"/>
      <c r="H3073" s="98"/>
      <c r="I3073" s="98"/>
      <c r="J3073" s="99"/>
      <c r="K3073" s="97"/>
      <c r="L3073" s="97"/>
      <c r="P3073" s="97"/>
      <c r="Q3073" s="97"/>
      <c r="R3073" s="93"/>
    </row>
    <row r="3074" spans="7:18" x14ac:dyDescent="0.25">
      <c r="G3074" s="97"/>
      <c r="H3074" s="98"/>
      <c r="I3074" s="98"/>
      <c r="J3074" s="99"/>
      <c r="K3074" s="97"/>
      <c r="L3074" s="97"/>
      <c r="P3074" s="97"/>
      <c r="Q3074" s="97"/>
      <c r="R3074" s="93"/>
    </row>
    <row r="3075" spans="7:18" x14ac:dyDescent="0.25">
      <c r="G3075" s="97"/>
      <c r="H3075" s="98"/>
      <c r="I3075" s="98"/>
      <c r="J3075" s="99"/>
      <c r="K3075" s="97"/>
      <c r="L3075" s="97"/>
      <c r="P3075" s="97"/>
      <c r="Q3075" s="97"/>
      <c r="R3075" s="93"/>
    </row>
    <row r="3076" spans="7:18" x14ac:dyDescent="0.25">
      <c r="G3076" s="97"/>
      <c r="H3076" s="98"/>
      <c r="I3076" s="98"/>
      <c r="J3076" s="99"/>
      <c r="K3076" s="97"/>
      <c r="L3076" s="97"/>
      <c r="P3076" s="97"/>
      <c r="Q3076" s="97"/>
      <c r="R3076" s="93"/>
    </row>
    <row r="3077" spans="7:18" x14ac:dyDescent="0.25">
      <c r="G3077" s="97"/>
      <c r="H3077" s="98"/>
      <c r="I3077" s="98"/>
      <c r="J3077" s="99"/>
      <c r="K3077" s="97"/>
      <c r="L3077" s="97"/>
      <c r="P3077" s="97"/>
      <c r="Q3077" s="97"/>
      <c r="R3077" s="93"/>
    </row>
    <row r="3078" spans="7:18" x14ac:dyDescent="0.25">
      <c r="G3078" s="97"/>
      <c r="H3078" s="98"/>
      <c r="I3078" s="98"/>
      <c r="J3078" s="99"/>
      <c r="K3078" s="97"/>
      <c r="L3078" s="97"/>
      <c r="P3078" s="97"/>
      <c r="Q3078" s="97"/>
      <c r="R3078" s="93"/>
    </row>
    <row r="3079" spans="7:18" x14ac:dyDescent="0.25">
      <c r="G3079" s="97"/>
      <c r="H3079" s="98"/>
      <c r="I3079" s="98"/>
      <c r="J3079" s="99"/>
      <c r="K3079" s="97"/>
      <c r="L3079" s="97"/>
      <c r="P3079" s="97"/>
      <c r="Q3079" s="97"/>
      <c r="R3079" s="93"/>
    </row>
    <row r="3080" spans="7:18" x14ac:dyDescent="0.25">
      <c r="G3080" s="97"/>
      <c r="H3080" s="98"/>
      <c r="I3080" s="98"/>
      <c r="J3080" s="99"/>
      <c r="K3080" s="97"/>
      <c r="L3080" s="97"/>
      <c r="P3080" s="97"/>
      <c r="Q3080" s="97"/>
      <c r="R3080" s="93"/>
    </row>
    <row r="3081" spans="7:18" x14ac:dyDescent="0.25">
      <c r="G3081" s="97"/>
      <c r="H3081" s="98"/>
      <c r="I3081" s="98"/>
      <c r="J3081" s="99"/>
      <c r="K3081" s="97"/>
      <c r="L3081" s="97"/>
      <c r="P3081" s="97"/>
      <c r="Q3081" s="97"/>
      <c r="R3081" s="93"/>
    </row>
    <row r="3082" spans="7:18" x14ac:dyDescent="0.25">
      <c r="G3082" s="97"/>
      <c r="H3082" s="98"/>
      <c r="I3082" s="98"/>
      <c r="J3082" s="99"/>
      <c r="K3082" s="97"/>
      <c r="L3082" s="97"/>
      <c r="P3082" s="97"/>
      <c r="Q3082" s="97"/>
      <c r="R3082" s="93"/>
    </row>
    <row r="3083" spans="7:18" x14ac:dyDescent="0.25">
      <c r="G3083" s="97"/>
      <c r="H3083" s="98"/>
      <c r="I3083" s="98"/>
      <c r="J3083" s="99"/>
      <c r="K3083" s="97"/>
      <c r="L3083" s="97"/>
      <c r="P3083" s="97"/>
      <c r="Q3083" s="97"/>
      <c r="R3083" s="93"/>
    </row>
    <row r="3084" spans="7:18" x14ac:dyDescent="0.25">
      <c r="G3084" s="97"/>
      <c r="H3084" s="98"/>
      <c r="I3084" s="98"/>
      <c r="J3084" s="99"/>
      <c r="K3084" s="97"/>
      <c r="L3084" s="97"/>
      <c r="P3084" s="97"/>
      <c r="Q3084" s="97"/>
      <c r="R3084" s="93"/>
    </row>
    <row r="3085" spans="7:18" x14ac:dyDescent="0.25">
      <c r="G3085" s="97"/>
      <c r="H3085" s="98"/>
      <c r="I3085" s="98"/>
      <c r="J3085" s="99"/>
      <c r="K3085" s="97"/>
      <c r="L3085" s="97"/>
      <c r="P3085" s="97"/>
      <c r="Q3085" s="97"/>
      <c r="R3085" s="93"/>
    </row>
    <row r="3086" spans="7:18" x14ac:dyDescent="0.25">
      <c r="G3086" s="97"/>
      <c r="H3086" s="98"/>
      <c r="I3086" s="98"/>
      <c r="J3086" s="99"/>
      <c r="K3086" s="97"/>
      <c r="L3086" s="97"/>
      <c r="P3086" s="97"/>
      <c r="Q3086" s="97"/>
      <c r="R3086" s="93"/>
    </row>
    <row r="3087" spans="7:18" x14ac:dyDescent="0.25">
      <c r="G3087" s="97"/>
      <c r="H3087" s="98"/>
      <c r="I3087" s="98"/>
      <c r="J3087" s="99"/>
      <c r="K3087" s="97"/>
      <c r="L3087" s="97"/>
      <c r="P3087" s="97"/>
      <c r="Q3087" s="97"/>
      <c r="R3087" s="93"/>
    </row>
    <row r="3088" spans="7:18" x14ac:dyDescent="0.25">
      <c r="G3088" s="97"/>
      <c r="H3088" s="98"/>
      <c r="I3088" s="98"/>
      <c r="J3088" s="99"/>
      <c r="K3088" s="97"/>
      <c r="L3088" s="97"/>
      <c r="P3088" s="97"/>
      <c r="Q3088" s="97"/>
      <c r="R3088" s="93"/>
    </row>
    <row r="3089" spans="7:18" x14ac:dyDescent="0.25">
      <c r="G3089" s="97"/>
      <c r="H3089" s="98"/>
      <c r="I3089" s="98"/>
      <c r="J3089" s="99"/>
      <c r="K3089" s="97"/>
      <c r="L3089" s="97"/>
      <c r="P3089" s="97"/>
      <c r="Q3089" s="97"/>
      <c r="R3089" s="93"/>
    </row>
    <row r="3090" spans="7:18" x14ac:dyDescent="0.25">
      <c r="G3090" s="97"/>
      <c r="H3090" s="98"/>
      <c r="I3090" s="98"/>
      <c r="J3090" s="99"/>
      <c r="K3090" s="97"/>
      <c r="L3090" s="97"/>
      <c r="P3090" s="97"/>
      <c r="Q3090" s="97"/>
      <c r="R3090" s="93"/>
    </row>
    <row r="3091" spans="7:18" x14ac:dyDescent="0.25">
      <c r="G3091" s="97"/>
      <c r="H3091" s="98"/>
      <c r="I3091" s="98"/>
      <c r="J3091" s="99"/>
      <c r="K3091" s="97"/>
      <c r="L3091" s="97"/>
      <c r="P3091" s="97"/>
      <c r="Q3091" s="97"/>
      <c r="R3091" s="93"/>
    </row>
    <row r="3092" spans="7:18" x14ac:dyDescent="0.25">
      <c r="G3092" s="97"/>
      <c r="H3092" s="98"/>
      <c r="I3092" s="98"/>
      <c r="J3092" s="99"/>
      <c r="K3092" s="97"/>
      <c r="L3092" s="97"/>
      <c r="P3092" s="97"/>
      <c r="Q3092" s="97"/>
      <c r="R3092" s="93"/>
    </row>
    <row r="3093" spans="7:18" x14ac:dyDescent="0.25">
      <c r="G3093" s="97"/>
      <c r="H3093" s="98"/>
      <c r="I3093" s="98"/>
      <c r="J3093" s="99"/>
      <c r="K3093" s="97"/>
      <c r="L3093" s="97"/>
      <c r="P3093" s="97"/>
      <c r="Q3093" s="97"/>
      <c r="R3093" s="93"/>
    </row>
    <row r="3094" spans="7:18" x14ac:dyDescent="0.25">
      <c r="G3094" s="97"/>
      <c r="H3094" s="98"/>
      <c r="I3094" s="98"/>
      <c r="J3094" s="99"/>
      <c r="K3094" s="97"/>
      <c r="L3094" s="97"/>
      <c r="P3094" s="97"/>
      <c r="Q3094" s="97"/>
      <c r="R3094" s="93"/>
    </row>
    <row r="3095" spans="7:18" x14ac:dyDescent="0.25">
      <c r="G3095" s="97"/>
      <c r="H3095" s="98"/>
      <c r="I3095" s="98"/>
      <c r="J3095" s="99"/>
      <c r="K3095" s="97"/>
      <c r="L3095" s="97"/>
      <c r="P3095" s="97"/>
      <c r="Q3095" s="97"/>
      <c r="R3095" s="93"/>
    </row>
    <row r="3096" spans="7:18" x14ac:dyDescent="0.25">
      <c r="G3096" s="97"/>
      <c r="H3096" s="98"/>
      <c r="I3096" s="98"/>
      <c r="J3096" s="99"/>
      <c r="K3096" s="97"/>
      <c r="L3096" s="97"/>
      <c r="P3096" s="97"/>
      <c r="Q3096" s="97"/>
      <c r="R3096" s="93"/>
    </row>
    <row r="3097" spans="7:18" x14ac:dyDescent="0.25">
      <c r="G3097" s="97"/>
      <c r="H3097" s="98"/>
      <c r="I3097" s="98"/>
      <c r="J3097" s="99"/>
      <c r="K3097" s="97"/>
      <c r="L3097" s="97"/>
      <c r="P3097" s="97"/>
      <c r="Q3097" s="97"/>
      <c r="R3097" s="93"/>
    </row>
    <row r="3098" spans="7:18" x14ac:dyDescent="0.25">
      <c r="G3098" s="97"/>
      <c r="H3098" s="98"/>
      <c r="I3098" s="98"/>
      <c r="J3098" s="99"/>
      <c r="K3098" s="97"/>
      <c r="L3098" s="97"/>
      <c r="P3098" s="97"/>
      <c r="Q3098" s="97"/>
      <c r="R3098" s="93"/>
    </row>
    <row r="3099" spans="7:18" x14ac:dyDescent="0.25">
      <c r="G3099" s="97"/>
      <c r="H3099" s="98"/>
      <c r="I3099" s="98"/>
      <c r="J3099" s="99"/>
      <c r="K3099" s="97"/>
      <c r="L3099" s="97"/>
      <c r="P3099" s="97"/>
      <c r="Q3099" s="97"/>
      <c r="R3099" s="93"/>
    </row>
    <row r="3100" spans="7:18" x14ac:dyDescent="0.25">
      <c r="G3100" s="97"/>
      <c r="H3100" s="98"/>
      <c r="I3100" s="98"/>
      <c r="J3100" s="99"/>
      <c r="K3100" s="97"/>
      <c r="L3100" s="97"/>
      <c r="P3100" s="97"/>
      <c r="Q3100" s="97"/>
      <c r="R3100" s="93"/>
    </row>
    <row r="3101" spans="7:18" x14ac:dyDescent="0.25">
      <c r="G3101" s="97"/>
      <c r="H3101" s="98"/>
      <c r="I3101" s="98"/>
      <c r="J3101" s="99"/>
      <c r="K3101" s="97"/>
      <c r="L3101" s="97"/>
      <c r="P3101" s="97"/>
      <c r="Q3101" s="97"/>
      <c r="R3101" s="93"/>
    </row>
    <row r="3102" spans="7:18" x14ac:dyDescent="0.25">
      <c r="G3102" s="97"/>
      <c r="H3102" s="98"/>
      <c r="I3102" s="98"/>
      <c r="J3102" s="99"/>
      <c r="K3102" s="97"/>
      <c r="L3102" s="97"/>
      <c r="P3102" s="97"/>
      <c r="Q3102" s="97"/>
      <c r="R3102" s="93"/>
    </row>
    <row r="3103" spans="7:18" x14ac:dyDescent="0.25">
      <c r="G3103" s="97"/>
      <c r="H3103" s="98"/>
      <c r="I3103" s="98"/>
      <c r="J3103" s="99"/>
      <c r="K3103" s="97"/>
      <c r="L3103" s="97"/>
      <c r="P3103" s="97"/>
      <c r="Q3103" s="97"/>
      <c r="R3103" s="93"/>
    </row>
    <row r="3104" spans="7:18" x14ac:dyDescent="0.25">
      <c r="G3104" s="97"/>
      <c r="H3104" s="98"/>
      <c r="I3104" s="98"/>
      <c r="J3104" s="99"/>
      <c r="K3104" s="97"/>
      <c r="L3104" s="97"/>
      <c r="P3104" s="97"/>
      <c r="Q3104" s="97"/>
      <c r="R3104" s="93"/>
    </row>
    <row r="3105" spans="7:18" x14ac:dyDescent="0.25">
      <c r="G3105" s="97"/>
      <c r="H3105" s="98"/>
      <c r="I3105" s="98"/>
      <c r="J3105" s="99"/>
      <c r="K3105" s="97"/>
      <c r="L3105" s="97"/>
      <c r="P3105" s="97"/>
      <c r="Q3105" s="97"/>
      <c r="R3105" s="93"/>
    </row>
    <row r="3106" spans="7:18" x14ac:dyDescent="0.25">
      <c r="G3106" s="97"/>
      <c r="H3106" s="98"/>
      <c r="I3106" s="98"/>
      <c r="J3106" s="99"/>
      <c r="K3106" s="97"/>
      <c r="L3106" s="97"/>
      <c r="P3106" s="97"/>
      <c r="Q3106" s="97"/>
      <c r="R3106" s="93"/>
    </row>
    <row r="3107" spans="7:18" x14ac:dyDescent="0.25">
      <c r="G3107" s="97"/>
      <c r="H3107" s="98"/>
      <c r="I3107" s="98"/>
      <c r="J3107" s="99"/>
      <c r="K3107" s="97"/>
      <c r="L3107" s="97"/>
      <c r="P3107" s="97"/>
      <c r="Q3107" s="97"/>
      <c r="R3107" s="93"/>
    </row>
    <row r="3108" spans="7:18" x14ac:dyDescent="0.25">
      <c r="G3108" s="97"/>
      <c r="H3108" s="98"/>
      <c r="I3108" s="98"/>
      <c r="J3108" s="99"/>
      <c r="K3108" s="97"/>
      <c r="L3108" s="97"/>
      <c r="P3108" s="97"/>
      <c r="Q3108" s="97"/>
      <c r="R3108" s="93"/>
    </row>
    <row r="3109" spans="7:18" x14ac:dyDescent="0.25">
      <c r="G3109" s="97"/>
      <c r="H3109" s="98"/>
      <c r="I3109" s="98"/>
      <c r="J3109" s="99"/>
      <c r="K3109" s="97"/>
      <c r="L3109" s="97"/>
      <c r="P3109" s="97"/>
      <c r="Q3109" s="97"/>
      <c r="R3109" s="93"/>
    </row>
    <row r="3110" spans="7:18" x14ac:dyDescent="0.25">
      <c r="G3110" s="97"/>
      <c r="H3110" s="98"/>
      <c r="I3110" s="98"/>
      <c r="J3110" s="99"/>
      <c r="K3110" s="97"/>
      <c r="L3110" s="97"/>
      <c r="P3110" s="97"/>
      <c r="Q3110" s="97"/>
      <c r="R3110" s="93"/>
    </row>
    <row r="3111" spans="7:18" x14ac:dyDescent="0.25">
      <c r="G3111" s="97"/>
      <c r="H3111" s="98"/>
      <c r="I3111" s="98"/>
      <c r="J3111" s="99"/>
      <c r="K3111" s="97"/>
      <c r="L3111" s="97"/>
      <c r="P3111" s="97"/>
      <c r="Q3111" s="97"/>
      <c r="R3111" s="93"/>
    </row>
    <row r="3112" spans="7:18" x14ac:dyDescent="0.25">
      <c r="G3112" s="97"/>
      <c r="H3112" s="98"/>
      <c r="I3112" s="98"/>
      <c r="J3112" s="99"/>
      <c r="K3112" s="97"/>
      <c r="L3112" s="97"/>
      <c r="P3112" s="97"/>
      <c r="Q3112" s="97"/>
      <c r="R3112" s="93"/>
    </row>
    <row r="3113" spans="7:18" x14ac:dyDescent="0.25">
      <c r="G3113" s="97"/>
      <c r="H3113" s="98"/>
      <c r="I3113" s="98"/>
      <c r="J3113" s="99"/>
      <c r="K3113" s="97"/>
      <c r="L3113" s="97"/>
      <c r="P3113" s="97"/>
      <c r="Q3113" s="97"/>
      <c r="R3113" s="93"/>
    </row>
    <row r="3114" spans="7:18" x14ac:dyDescent="0.25">
      <c r="G3114" s="97"/>
      <c r="H3114" s="98"/>
      <c r="I3114" s="98"/>
      <c r="J3114" s="99"/>
      <c r="K3114" s="97"/>
      <c r="L3114" s="97"/>
      <c r="P3114" s="97"/>
      <c r="Q3114" s="97"/>
      <c r="R3114" s="93"/>
    </row>
    <row r="3115" spans="7:18" x14ac:dyDescent="0.25">
      <c r="G3115" s="97"/>
      <c r="H3115" s="98"/>
      <c r="I3115" s="98"/>
      <c r="J3115" s="99"/>
      <c r="K3115" s="97"/>
      <c r="L3115" s="97"/>
      <c r="P3115" s="97"/>
      <c r="Q3115" s="97"/>
      <c r="R3115" s="93"/>
    </row>
    <row r="3116" spans="7:18" x14ac:dyDescent="0.25">
      <c r="G3116" s="97"/>
      <c r="H3116" s="98"/>
      <c r="I3116" s="98"/>
      <c r="J3116" s="99"/>
      <c r="K3116" s="97"/>
      <c r="L3116" s="97"/>
      <c r="P3116" s="97"/>
      <c r="Q3116" s="97"/>
      <c r="R3116" s="93"/>
    </row>
    <row r="3117" spans="7:18" x14ac:dyDescent="0.25">
      <c r="G3117" s="97"/>
      <c r="H3117" s="98"/>
      <c r="I3117" s="98"/>
      <c r="J3117" s="99"/>
      <c r="K3117" s="97"/>
      <c r="L3117" s="97"/>
      <c r="P3117" s="97"/>
      <c r="Q3117" s="97"/>
      <c r="R3117" s="93"/>
    </row>
    <row r="3118" spans="7:18" x14ac:dyDescent="0.25">
      <c r="G3118" s="97"/>
      <c r="H3118" s="98"/>
      <c r="I3118" s="98"/>
      <c r="J3118" s="99"/>
      <c r="K3118" s="97"/>
      <c r="L3118" s="97"/>
      <c r="P3118" s="97"/>
      <c r="Q3118" s="97"/>
      <c r="R3118" s="93"/>
    </row>
    <row r="3119" spans="7:18" x14ac:dyDescent="0.25">
      <c r="G3119" s="97"/>
      <c r="H3119" s="98"/>
      <c r="I3119" s="98"/>
      <c r="J3119" s="99"/>
      <c r="K3119" s="97"/>
      <c r="L3119" s="97"/>
      <c r="P3119" s="97"/>
      <c r="Q3119" s="97"/>
      <c r="R3119" s="93"/>
    </row>
    <row r="3120" spans="7:18" x14ac:dyDescent="0.25">
      <c r="G3120" s="97"/>
      <c r="H3120" s="98"/>
      <c r="I3120" s="98"/>
      <c r="J3120" s="99"/>
      <c r="K3120" s="97"/>
      <c r="L3120" s="97"/>
      <c r="P3120" s="97"/>
      <c r="Q3120" s="97"/>
      <c r="R3120" s="93"/>
    </row>
    <row r="3121" spans="7:18" x14ac:dyDescent="0.25">
      <c r="G3121" s="97"/>
      <c r="H3121" s="98"/>
      <c r="I3121" s="98"/>
      <c r="J3121" s="99"/>
      <c r="K3121" s="97"/>
      <c r="L3121" s="97"/>
      <c r="P3121" s="97"/>
      <c r="Q3121" s="97"/>
      <c r="R3121" s="93"/>
    </row>
    <row r="3122" spans="7:18" x14ac:dyDescent="0.25">
      <c r="G3122" s="97"/>
      <c r="H3122" s="98"/>
      <c r="I3122" s="98"/>
      <c r="J3122" s="99"/>
      <c r="K3122" s="97"/>
      <c r="L3122" s="97"/>
      <c r="P3122" s="97"/>
      <c r="Q3122" s="97"/>
      <c r="R3122" s="93"/>
    </row>
    <row r="3123" spans="7:18" x14ac:dyDescent="0.25">
      <c r="G3123" s="97"/>
      <c r="H3123" s="98"/>
      <c r="I3123" s="98"/>
      <c r="J3123" s="99"/>
      <c r="K3123" s="97"/>
      <c r="L3123" s="97"/>
      <c r="P3123" s="97"/>
      <c r="Q3123" s="97"/>
      <c r="R3123" s="93"/>
    </row>
    <row r="3124" spans="7:18" x14ac:dyDescent="0.25">
      <c r="G3124" s="97"/>
      <c r="H3124" s="98"/>
      <c r="I3124" s="98"/>
      <c r="J3124" s="99"/>
      <c r="K3124" s="97"/>
      <c r="L3124" s="97"/>
      <c r="P3124" s="97"/>
      <c r="Q3124" s="97"/>
      <c r="R3124" s="93"/>
    </row>
    <row r="3125" spans="7:18" x14ac:dyDescent="0.25">
      <c r="G3125" s="97"/>
      <c r="H3125" s="98"/>
      <c r="I3125" s="98"/>
      <c r="J3125" s="99"/>
      <c r="K3125" s="97"/>
      <c r="L3125" s="97"/>
      <c r="P3125" s="97"/>
      <c r="Q3125" s="97"/>
      <c r="R3125" s="93"/>
    </row>
    <row r="3126" spans="7:18" x14ac:dyDescent="0.25">
      <c r="G3126" s="97"/>
      <c r="H3126" s="98"/>
      <c r="I3126" s="98"/>
      <c r="J3126" s="99"/>
      <c r="K3126" s="97"/>
      <c r="L3126" s="97"/>
      <c r="P3126" s="97"/>
      <c r="Q3126" s="97"/>
      <c r="R3126" s="93"/>
    </row>
    <row r="3127" spans="7:18" x14ac:dyDescent="0.25">
      <c r="G3127" s="97"/>
      <c r="H3127" s="98"/>
      <c r="I3127" s="98"/>
      <c r="J3127" s="99"/>
      <c r="K3127" s="97"/>
      <c r="L3127" s="97"/>
      <c r="P3127" s="97"/>
      <c r="Q3127" s="97"/>
      <c r="R3127" s="93"/>
    </row>
    <row r="3128" spans="7:18" x14ac:dyDescent="0.25">
      <c r="G3128" s="97"/>
      <c r="H3128" s="98"/>
      <c r="I3128" s="98"/>
      <c r="J3128" s="99"/>
      <c r="K3128" s="97"/>
      <c r="L3128" s="97"/>
      <c r="P3128" s="97"/>
      <c r="Q3128" s="97"/>
      <c r="R3128" s="93"/>
    </row>
    <row r="3129" spans="7:18" x14ac:dyDescent="0.25">
      <c r="G3129" s="97"/>
      <c r="H3129" s="98"/>
      <c r="I3129" s="98"/>
      <c r="J3129" s="99"/>
      <c r="K3129" s="97"/>
      <c r="L3129" s="97"/>
      <c r="P3129" s="97"/>
      <c r="Q3129" s="97"/>
      <c r="R3129" s="93"/>
    </row>
    <row r="3130" spans="7:18" x14ac:dyDescent="0.25">
      <c r="G3130" s="97"/>
      <c r="H3130" s="98"/>
      <c r="I3130" s="98"/>
      <c r="J3130" s="99"/>
      <c r="K3130" s="97"/>
      <c r="L3130" s="97"/>
      <c r="P3130" s="97"/>
      <c r="Q3130" s="97"/>
      <c r="R3130" s="93"/>
    </row>
    <row r="3131" spans="7:18" x14ac:dyDescent="0.25">
      <c r="G3131" s="97"/>
      <c r="H3131" s="98"/>
      <c r="I3131" s="98"/>
      <c r="J3131" s="99"/>
      <c r="K3131" s="97"/>
      <c r="L3131" s="97"/>
      <c r="P3131" s="97"/>
      <c r="Q3131" s="97"/>
      <c r="R3131" s="93"/>
    </row>
    <row r="3132" spans="7:18" x14ac:dyDescent="0.25">
      <c r="G3132" s="97"/>
      <c r="H3132" s="98"/>
      <c r="I3132" s="98"/>
      <c r="J3132" s="99"/>
      <c r="K3132" s="97"/>
      <c r="L3132" s="97"/>
      <c r="P3132" s="97"/>
      <c r="Q3132" s="97"/>
      <c r="R3132" s="93"/>
    </row>
    <row r="3133" spans="7:18" x14ac:dyDescent="0.25">
      <c r="G3133" s="97"/>
      <c r="H3133" s="98"/>
      <c r="I3133" s="98"/>
      <c r="J3133" s="99"/>
      <c r="K3133" s="97"/>
      <c r="L3133" s="97"/>
      <c r="P3133" s="97"/>
      <c r="Q3133" s="97"/>
      <c r="R3133" s="93"/>
    </row>
    <row r="3134" spans="7:18" x14ac:dyDescent="0.25">
      <c r="G3134" s="97"/>
      <c r="H3134" s="98"/>
      <c r="I3134" s="98"/>
      <c r="J3134" s="99"/>
      <c r="K3134" s="97"/>
      <c r="L3134" s="97"/>
      <c r="P3134" s="97"/>
      <c r="Q3134" s="97"/>
      <c r="R3134" s="93"/>
    </row>
    <row r="3135" spans="7:18" x14ac:dyDescent="0.25">
      <c r="G3135" s="97"/>
      <c r="H3135" s="98"/>
      <c r="I3135" s="98"/>
      <c r="J3135" s="99"/>
      <c r="K3135" s="97"/>
      <c r="L3135" s="97"/>
      <c r="P3135" s="97"/>
      <c r="Q3135" s="97"/>
      <c r="R3135" s="93"/>
    </row>
    <row r="3136" spans="7:18" x14ac:dyDescent="0.25">
      <c r="G3136" s="97"/>
      <c r="H3136" s="98"/>
      <c r="I3136" s="98"/>
      <c r="J3136" s="99"/>
      <c r="K3136" s="97"/>
      <c r="L3136" s="97"/>
      <c r="P3136" s="97"/>
      <c r="Q3136" s="97"/>
      <c r="R3136" s="93"/>
    </row>
    <row r="3137" spans="7:18" x14ac:dyDescent="0.25">
      <c r="G3137" s="97"/>
      <c r="H3137" s="98"/>
      <c r="I3137" s="98"/>
      <c r="J3137" s="99"/>
      <c r="K3137" s="97"/>
      <c r="L3137" s="97"/>
      <c r="P3137" s="97"/>
      <c r="Q3137" s="97"/>
      <c r="R3137" s="93"/>
    </row>
    <row r="3138" spans="7:18" x14ac:dyDescent="0.25">
      <c r="G3138" s="97"/>
      <c r="H3138" s="98"/>
      <c r="I3138" s="98"/>
      <c r="J3138" s="99"/>
      <c r="K3138" s="97"/>
      <c r="L3138" s="97"/>
      <c r="P3138" s="97"/>
      <c r="Q3138" s="97"/>
      <c r="R3138" s="93"/>
    </row>
    <row r="3139" spans="7:18" x14ac:dyDescent="0.25">
      <c r="G3139" s="97"/>
      <c r="H3139" s="98"/>
      <c r="I3139" s="98"/>
      <c r="J3139" s="99"/>
      <c r="K3139" s="97"/>
      <c r="L3139" s="97"/>
      <c r="P3139" s="97"/>
      <c r="Q3139" s="97"/>
      <c r="R3139" s="93"/>
    </row>
    <row r="3140" spans="7:18" x14ac:dyDescent="0.25">
      <c r="G3140" s="97"/>
      <c r="H3140" s="98"/>
      <c r="I3140" s="98"/>
      <c r="J3140" s="99"/>
      <c r="K3140" s="97"/>
      <c r="L3140" s="97"/>
      <c r="P3140" s="97"/>
      <c r="Q3140" s="97"/>
      <c r="R3140" s="93"/>
    </row>
    <row r="3141" spans="7:18" x14ac:dyDescent="0.25">
      <c r="G3141" s="97"/>
      <c r="H3141" s="98"/>
      <c r="I3141" s="98"/>
      <c r="J3141" s="99"/>
      <c r="K3141" s="97"/>
      <c r="L3141" s="97"/>
      <c r="P3141" s="97"/>
      <c r="Q3141" s="97"/>
      <c r="R3141" s="93"/>
    </row>
    <row r="3142" spans="7:18" x14ac:dyDescent="0.25">
      <c r="G3142" s="97"/>
      <c r="H3142" s="98"/>
      <c r="I3142" s="98"/>
      <c r="J3142" s="99"/>
      <c r="K3142" s="97"/>
      <c r="L3142" s="97"/>
      <c r="P3142" s="97"/>
      <c r="Q3142" s="97"/>
      <c r="R3142" s="93"/>
    </row>
    <row r="3143" spans="7:18" x14ac:dyDescent="0.25">
      <c r="G3143" s="97"/>
      <c r="H3143" s="98"/>
      <c r="I3143" s="98"/>
      <c r="J3143" s="99"/>
      <c r="K3143" s="97"/>
      <c r="L3143" s="97"/>
      <c r="P3143" s="97"/>
      <c r="Q3143" s="97"/>
      <c r="R3143" s="93"/>
    </row>
    <row r="3144" spans="7:18" x14ac:dyDescent="0.25">
      <c r="G3144" s="97"/>
      <c r="H3144" s="98"/>
      <c r="I3144" s="98"/>
      <c r="J3144" s="99"/>
      <c r="K3144" s="97"/>
      <c r="L3144" s="97"/>
      <c r="P3144" s="97"/>
      <c r="Q3144" s="97"/>
      <c r="R3144" s="93"/>
    </row>
    <row r="3145" spans="7:18" x14ac:dyDescent="0.25">
      <c r="G3145" s="97"/>
      <c r="H3145" s="98"/>
      <c r="I3145" s="98"/>
      <c r="J3145" s="99"/>
      <c r="K3145" s="97"/>
      <c r="L3145" s="97"/>
      <c r="P3145" s="97"/>
      <c r="Q3145" s="97"/>
      <c r="R3145" s="93"/>
    </row>
    <row r="3146" spans="7:18" x14ac:dyDescent="0.25">
      <c r="G3146" s="97"/>
      <c r="H3146" s="98"/>
      <c r="I3146" s="98"/>
      <c r="J3146" s="99"/>
      <c r="K3146" s="97"/>
      <c r="L3146" s="97"/>
      <c r="P3146" s="97"/>
      <c r="Q3146" s="97"/>
      <c r="R3146" s="93"/>
    </row>
    <row r="3147" spans="7:18" x14ac:dyDescent="0.25">
      <c r="G3147" s="97"/>
      <c r="H3147" s="98"/>
      <c r="I3147" s="98"/>
      <c r="J3147" s="99"/>
      <c r="K3147" s="97"/>
      <c r="L3147" s="97"/>
      <c r="P3147" s="97"/>
      <c r="Q3147" s="97"/>
      <c r="R3147" s="93"/>
    </row>
    <row r="3148" spans="7:18" x14ac:dyDescent="0.25">
      <c r="G3148" s="97"/>
      <c r="H3148" s="98"/>
      <c r="I3148" s="98"/>
      <c r="J3148" s="99"/>
      <c r="K3148" s="97"/>
      <c r="L3148" s="97"/>
      <c r="P3148" s="97"/>
      <c r="Q3148" s="97"/>
      <c r="R3148" s="93"/>
    </row>
    <row r="3149" spans="7:18" x14ac:dyDescent="0.25">
      <c r="G3149" s="97"/>
      <c r="H3149" s="98"/>
      <c r="I3149" s="98"/>
      <c r="J3149" s="99"/>
      <c r="K3149" s="97"/>
      <c r="L3149" s="97"/>
      <c r="P3149" s="97"/>
      <c r="Q3149" s="97"/>
      <c r="R3149" s="93"/>
    </row>
    <row r="3150" spans="7:18" x14ac:dyDescent="0.25">
      <c r="G3150" s="97"/>
      <c r="H3150" s="98"/>
      <c r="I3150" s="98"/>
      <c r="J3150" s="99"/>
      <c r="K3150" s="97"/>
      <c r="L3150" s="97"/>
      <c r="P3150" s="97"/>
      <c r="Q3150" s="97"/>
      <c r="R3150" s="93"/>
    </row>
    <row r="3151" spans="7:18" x14ac:dyDescent="0.25">
      <c r="G3151" s="97"/>
      <c r="H3151" s="98"/>
      <c r="I3151" s="98"/>
      <c r="J3151" s="99"/>
      <c r="K3151" s="97"/>
      <c r="L3151" s="97"/>
      <c r="P3151" s="97"/>
      <c r="Q3151" s="97"/>
      <c r="R3151" s="93"/>
    </row>
    <row r="3152" spans="7:18" x14ac:dyDescent="0.25">
      <c r="G3152" s="97"/>
      <c r="H3152" s="98"/>
      <c r="I3152" s="98"/>
      <c r="J3152" s="99"/>
      <c r="K3152" s="97"/>
      <c r="L3152" s="97"/>
      <c r="P3152" s="97"/>
      <c r="Q3152" s="97"/>
      <c r="R3152" s="93"/>
    </row>
    <row r="3153" spans="7:18" x14ac:dyDescent="0.25">
      <c r="G3153" s="97"/>
      <c r="H3153" s="98"/>
      <c r="I3153" s="98"/>
      <c r="J3153" s="99"/>
      <c r="K3153" s="97"/>
      <c r="L3153" s="97"/>
      <c r="P3153" s="97"/>
      <c r="Q3153" s="97"/>
      <c r="R3153" s="93"/>
    </row>
    <row r="3154" spans="7:18" x14ac:dyDescent="0.25">
      <c r="G3154" s="97"/>
      <c r="H3154" s="98"/>
      <c r="I3154" s="98"/>
      <c r="J3154" s="99"/>
      <c r="K3154" s="97"/>
      <c r="L3154" s="97"/>
      <c r="P3154" s="97"/>
      <c r="Q3154" s="97"/>
      <c r="R3154" s="93"/>
    </row>
    <row r="3155" spans="7:18" x14ac:dyDescent="0.25">
      <c r="G3155" s="97"/>
      <c r="H3155" s="98"/>
      <c r="I3155" s="98"/>
      <c r="J3155" s="99"/>
      <c r="K3155" s="97"/>
      <c r="L3155" s="97"/>
      <c r="P3155" s="97"/>
      <c r="Q3155" s="97"/>
      <c r="R3155" s="93"/>
    </row>
    <row r="3156" spans="7:18" x14ac:dyDescent="0.25">
      <c r="G3156" s="97"/>
      <c r="H3156" s="98"/>
      <c r="I3156" s="98"/>
      <c r="J3156" s="99"/>
      <c r="K3156" s="97"/>
      <c r="L3156" s="97"/>
      <c r="P3156" s="97"/>
      <c r="Q3156" s="97"/>
      <c r="R3156" s="93"/>
    </row>
    <row r="3157" spans="7:18" x14ac:dyDescent="0.25">
      <c r="G3157" s="97"/>
      <c r="H3157" s="98"/>
      <c r="I3157" s="98"/>
      <c r="J3157" s="99"/>
      <c r="K3157" s="97"/>
      <c r="L3157" s="97"/>
      <c r="P3157" s="97"/>
      <c r="Q3157" s="97"/>
      <c r="R3157" s="93"/>
    </row>
    <row r="3158" spans="7:18" x14ac:dyDescent="0.25">
      <c r="G3158" s="97"/>
      <c r="H3158" s="98"/>
      <c r="I3158" s="98"/>
      <c r="J3158" s="99"/>
      <c r="K3158" s="97"/>
      <c r="L3158" s="97"/>
      <c r="P3158" s="97"/>
      <c r="Q3158" s="97"/>
      <c r="R3158" s="93"/>
    </row>
    <row r="3159" spans="7:18" x14ac:dyDescent="0.25">
      <c r="G3159" s="97"/>
      <c r="H3159" s="98"/>
      <c r="I3159" s="98"/>
      <c r="J3159" s="99"/>
      <c r="K3159" s="97"/>
      <c r="L3159" s="97"/>
      <c r="P3159" s="97"/>
      <c r="Q3159" s="97"/>
      <c r="R3159" s="93"/>
    </row>
    <row r="3160" spans="7:18" x14ac:dyDescent="0.25">
      <c r="G3160" s="97"/>
      <c r="H3160" s="98"/>
      <c r="I3160" s="98"/>
      <c r="J3160" s="99"/>
      <c r="K3160" s="97"/>
      <c r="L3160" s="97"/>
      <c r="P3160" s="97"/>
      <c r="Q3160" s="97"/>
      <c r="R3160" s="93"/>
    </row>
    <row r="3161" spans="7:18" x14ac:dyDescent="0.25">
      <c r="G3161" s="97"/>
      <c r="H3161" s="98"/>
      <c r="I3161" s="98"/>
      <c r="J3161" s="99"/>
      <c r="K3161" s="97"/>
      <c r="L3161" s="97"/>
      <c r="P3161" s="97"/>
      <c r="Q3161" s="97"/>
      <c r="R3161" s="93"/>
    </row>
    <row r="3162" spans="7:18" x14ac:dyDescent="0.25">
      <c r="G3162" s="97"/>
      <c r="H3162" s="98"/>
      <c r="I3162" s="98"/>
      <c r="J3162" s="99"/>
      <c r="K3162" s="97"/>
      <c r="L3162" s="97"/>
      <c r="P3162" s="97"/>
      <c r="Q3162" s="97"/>
      <c r="R3162" s="93"/>
    </row>
    <row r="3163" spans="7:18" x14ac:dyDescent="0.25">
      <c r="G3163" s="97"/>
      <c r="H3163" s="98"/>
      <c r="I3163" s="98"/>
      <c r="J3163" s="99"/>
      <c r="K3163" s="97"/>
      <c r="L3163" s="97"/>
      <c r="P3163" s="97"/>
      <c r="Q3163" s="97"/>
      <c r="R3163" s="93"/>
    </row>
    <row r="3164" spans="7:18" x14ac:dyDescent="0.25">
      <c r="G3164" s="97"/>
      <c r="H3164" s="98"/>
      <c r="I3164" s="98"/>
      <c r="J3164" s="99"/>
      <c r="K3164" s="97"/>
      <c r="L3164" s="97"/>
      <c r="P3164" s="97"/>
      <c r="Q3164" s="97"/>
      <c r="R3164" s="93"/>
    </row>
    <row r="3165" spans="7:18" x14ac:dyDescent="0.25">
      <c r="G3165" s="97"/>
      <c r="H3165" s="98"/>
      <c r="I3165" s="98"/>
      <c r="J3165" s="99"/>
      <c r="K3165" s="97"/>
      <c r="L3165" s="97"/>
      <c r="P3165" s="97"/>
      <c r="Q3165" s="97"/>
      <c r="R3165" s="93"/>
    </row>
    <row r="3166" spans="7:18" x14ac:dyDescent="0.25">
      <c r="G3166" s="97"/>
      <c r="H3166" s="98"/>
      <c r="I3166" s="98"/>
      <c r="J3166" s="99"/>
      <c r="K3166" s="97"/>
      <c r="L3166" s="97"/>
      <c r="P3166" s="97"/>
      <c r="Q3166" s="97"/>
      <c r="R3166" s="93"/>
    </row>
    <row r="3167" spans="7:18" x14ac:dyDescent="0.25">
      <c r="G3167" s="97"/>
      <c r="H3167" s="98"/>
      <c r="I3167" s="98"/>
      <c r="J3167" s="99"/>
      <c r="K3167" s="97"/>
      <c r="L3167" s="97"/>
      <c r="P3167" s="97"/>
      <c r="Q3167" s="97"/>
      <c r="R3167" s="93"/>
    </row>
    <row r="3168" spans="7:18" x14ac:dyDescent="0.25">
      <c r="G3168" s="97"/>
      <c r="H3168" s="98"/>
      <c r="I3168" s="98"/>
      <c r="J3168" s="99"/>
      <c r="K3168" s="97"/>
      <c r="L3168" s="97"/>
      <c r="P3168" s="97"/>
      <c r="Q3168" s="97"/>
      <c r="R3168" s="93"/>
    </row>
    <row r="3169" spans="7:18" x14ac:dyDescent="0.25">
      <c r="G3169" s="97"/>
      <c r="H3169" s="98"/>
      <c r="I3169" s="98"/>
      <c r="J3169" s="99"/>
      <c r="K3169" s="97"/>
      <c r="L3169" s="97"/>
      <c r="P3169" s="97"/>
      <c r="Q3169" s="97"/>
      <c r="R3169" s="93"/>
    </row>
    <row r="3170" spans="7:18" x14ac:dyDescent="0.25">
      <c r="G3170" s="97"/>
      <c r="H3170" s="98"/>
      <c r="I3170" s="98"/>
      <c r="J3170" s="99"/>
      <c r="K3170" s="97"/>
      <c r="L3170" s="97"/>
      <c r="P3170" s="97"/>
      <c r="Q3170" s="97"/>
      <c r="R3170" s="93"/>
    </row>
    <row r="3171" spans="7:18" x14ac:dyDescent="0.25">
      <c r="G3171" s="97"/>
      <c r="H3171" s="98"/>
      <c r="I3171" s="98"/>
      <c r="J3171" s="99"/>
      <c r="K3171" s="97"/>
      <c r="L3171" s="97"/>
      <c r="P3171" s="97"/>
      <c r="Q3171" s="97"/>
      <c r="R3171" s="93"/>
    </row>
    <row r="3172" spans="7:18" x14ac:dyDescent="0.25">
      <c r="G3172" s="97"/>
      <c r="H3172" s="98"/>
      <c r="I3172" s="98"/>
      <c r="J3172" s="99"/>
      <c r="K3172" s="97"/>
      <c r="L3172" s="97"/>
      <c r="P3172" s="97"/>
      <c r="Q3172" s="97"/>
      <c r="R3172" s="93"/>
    </row>
    <row r="3173" spans="7:18" x14ac:dyDescent="0.25">
      <c r="G3173" s="97"/>
      <c r="H3173" s="98"/>
      <c r="I3173" s="98"/>
      <c r="J3173" s="99"/>
      <c r="K3173" s="97"/>
      <c r="L3173" s="97"/>
      <c r="P3173" s="97"/>
      <c r="Q3173" s="97"/>
      <c r="R3173" s="93"/>
    </row>
    <row r="3174" spans="7:18" x14ac:dyDescent="0.25">
      <c r="G3174" s="97"/>
      <c r="H3174" s="98"/>
      <c r="I3174" s="98"/>
      <c r="J3174" s="99"/>
      <c r="K3174" s="97"/>
      <c r="L3174" s="97"/>
      <c r="P3174" s="97"/>
      <c r="Q3174" s="97"/>
      <c r="R3174" s="93"/>
    </row>
    <row r="3175" spans="7:18" x14ac:dyDescent="0.25">
      <c r="G3175" s="97"/>
      <c r="H3175" s="98"/>
      <c r="I3175" s="98"/>
      <c r="J3175" s="99"/>
      <c r="K3175" s="97"/>
      <c r="L3175" s="97"/>
      <c r="P3175" s="97"/>
      <c r="Q3175" s="97"/>
      <c r="R3175" s="93"/>
    </row>
    <row r="3176" spans="7:18" x14ac:dyDescent="0.25">
      <c r="G3176" s="97"/>
      <c r="H3176" s="98"/>
      <c r="I3176" s="98"/>
      <c r="J3176" s="99"/>
      <c r="K3176" s="97"/>
      <c r="L3176" s="97"/>
      <c r="P3176" s="97"/>
      <c r="Q3176" s="97"/>
      <c r="R3176" s="93"/>
    </row>
    <row r="3177" spans="7:18" x14ac:dyDescent="0.25">
      <c r="G3177" s="97"/>
      <c r="H3177" s="98"/>
      <c r="I3177" s="98"/>
      <c r="J3177" s="99"/>
      <c r="K3177" s="97"/>
      <c r="L3177" s="97"/>
      <c r="P3177" s="97"/>
      <c r="Q3177" s="97"/>
      <c r="R3177" s="93"/>
    </row>
    <row r="3178" spans="7:18" x14ac:dyDescent="0.25">
      <c r="G3178" s="97"/>
      <c r="H3178" s="98"/>
      <c r="I3178" s="98"/>
      <c r="J3178" s="99"/>
      <c r="K3178" s="97"/>
      <c r="L3178" s="97"/>
      <c r="P3178" s="97"/>
      <c r="Q3178" s="97"/>
      <c r="R3178" s="93"/>
    </row>
    <row r="3179" spans="7:18" x14ac:dyDescent="0.25">
      <c r="G3179" s="97"/>
      <c r="H3179" s="98"/>
      <c r="I3179" s="98"/>
      <c r="J3179" s="99"/>
      <c r="K3179" s="97"/>
      <c r="L3179" s="97"/>
      <c r="P3179" s="97"/>
      <c r="Q3179" s="97"/>
      <c r="R3179" s="93"/>
    </row>
    <row r="3180" spans="7:18" x14ac:dyDescent="0.25">
      <c r="G3180" s="97"/>
      <c r="H3180" s="98"/>
      <c r="I3180" s="98"/>
      <c r="J3180" s="99"/>
      <c r="K3180" s="97"/>
      <c r="L3180" s="97"/>
      <c r="P3180" s="97"/>
      <c r="Q3180" s="97"/>
      <c r="R3180" s="93"/>
    </row>
    <row r="3181" spans="7:18" x14ac:dyDescent="0.25">
      <c r="G3181" s="97"/>
      <c r="H3181" s="98"/>
      <c r="I3181" s="98"/>
      <c r="J3181" s="99"/>
      <c r="K3181" s="97"/>
      <c r="L3181" s="97"/>
      <c r="P3181" s="97"/>
      <c r="Q3181" s="97"/>
      <c r="R3181" s="93"/>
    </row>
    <row r="3182" spans="7:18" x14ac:dyDescent="0.25">
      <c r="G3182" s="97"/>
      <c r="H3182" s="98"/>
      <c r="I3182" s="98"/>
      <c r="J3182" s="99"/>
      <c r="K3182" s="97"/>
      <c r="L3182" s="97"/>
      <c r="P3182" s="97"/>
      <c r="Q3182" s="97"/>
      <c r="R3182" s="93"/>
    </row>
    <row r="3183" spans="7:18" x14ac:dyDescent="0.25">
      <c r="G3183" s="97"/>
      <c r="H3183" s="98"/>
      <c r="I3183" s="98"/>
      <c r="J3183" s="99"/>
      <c r="K3183" s="97"/>
      <c r="L3183" s="97"/>
      <c r="P3183" s="97"/>
      <c r="Q3183" s="97"/>
      <c r="R3183" s="93"/>
    </row>
    <row r="3184" spans="7:18" x14ac:dyDescent="0.25">
      <c r="G3184" s="97"/>
      <c r="H3184" s="98"/>
      <c r="I3184" s="98"/>
      <c r="J3184" s="99"/>
      <c r="K3184" s="97"/>
      <c r="L3184" s="97"/>
      <c r="P3184" s="97"/>
      <c r="Q3184" s="97"/>
      <c r="R3184" s="93"/>
    </row>
    <row r="3185" spans="7:18" x14ac:dyDescent="0.25">
      <c r="G3185" s="97"/>
      <c r="H3185" s="98"/>
      <c r="I3185" s="98"/>
      <c r="J3185" s="99"/>
      <c r="K3185" s="97"/>
      <c r="L3185" s="97"/>
      <c r="P3185" s="97"/>
      <c r="Q3185" s="97"/>
      <c r="R3185" s="93"/>
    </row>
    <row r="3186" spans="7:18" x14ac:dyDescent="0.25">
      <c r="G3186" s="97"/>
      <c r="H3186" s="98"/>
      <c r="I3186" s="98"/>
      <c r="J3186" s="99"/>
      <c r="K3186" s="97"/>
      <c r="L3186" s="97"/>
      <c r="P3186" s="97"/>
      <c r="Q3186" s="97"/>
      <c r="R3186" s="93"/>
    </row>
    <row r="3187" spans="7:18" x14ac:dyDescent="0.25">
      <c r="G3187" s="97"/>
      <c r="H3187" s="98"/>
      <c r="I3187" s="98"/>
      <c r="J3187" s="99"/>
      <c r="K3187" s="97"/>
      <c r="L3187" s="97"/>
      <c r="P3187" s="97"/>
      <c r="Q3187" s="97"/>
      <c r="R3187" s="93"/>
    </row>
    <row r="3188" spans="7:18" x14ac:dyDescent="0.25">
      <c r="G3188" s="97"/>
      <c r="H3188" s="98"/>
      <c r="I3188" s="98"/>
      <c r="J3188" s="99"/>
      <c r="K3188" s="97"/>
      <c r="L3188" s="97"/>
      <c r="P3188" s="97"/>
      <c r="Q3188" s="97"/>
      <c r="R3188" s="93"/>
    </row>
    <row r="3189" spans="7:18" x14ac:dyDescent="0.25">
      <c r="G3189" s="97"/>
      <c r="H3189" s="98"/>
      <c r="I3189" s="98"/>
      <c r="J3189" s="99"/>
      <c r="K3189" s="97"/>
      <c r="L3189" s="97"/>
      <c r="P3189" s="97"/>
      <c r="Q3189" s="97"/>
      <c r="R3189" s="93"/>
    </row>
    <row r="3190" spans="7:18" x14ac:dyDescent="0.25">
      <c r="G3190" s="97"/>
      <c r="H3190" s="98"/>
      <c r="I3190" s="98"/>
      <c r="J3190" s="99"/>
      <c r="K3190" s="97"/>
      <c r="L3190" s="97"/>
      <c r="P3190" s="97"/>
      <c r="Q3190" s="97"/>
      <c r="R3190" s="93"/>
    </row>
    <row r="3191" spans="7:18" x14ac:dyDescent="0.25">
      <c r="G3191" s="97"/>
      <c r="H3191" s="98"/>
      <c r="I3191" s="98"/>
      <c r="J3191" s="99"/>
      <c r="K3191" s="97"/>
      <c r="L3191" s="97"/>
      <c r="P3191" s="97"/>
      <c r="Q3191" s="97"/>
      <c r="R3191" s="93"/>
    </row>
    <row r="3192" spans="7:18" x14ac:dyDescent="0.25">
      <c r="G3192" s="97"/>
      <c r="H3192" s="98"/>
      <c r="I3192" s="98"/>
      <c r="J3192" s="99"/>
      <c r="K3192" s="97"/>
      <c r="L3192" s="97"/>
      <c r="P3192" s="97"/>
      <c r="Q3192" s="97"/>
      <c r="R3192" s="93"/>
    </row>
    <row r="3193" spans="7:18" x14ac:dyDescent="0.25">
      <c r="G3193" s="97"/>
      <c r="H3193" s="98"/>
      <c r="I3193" s="98"/>
      <c r="J3193" s="99"/>
      <c r="K3193" s="97"/>
      <c r="L3193" s="97"/>
      <c r="P3193" s="97"/>
      <c r="Q3193" s="97"/>
      <c r="R3193" s="93"/>
    </row>
    <row r="3194" spans="7:18" x14ac:dyDescent="0.25">
      <c r="G3194" s="97"/>
      <c r="H3194" s="98"/>
      <c r="I3194" s="98"/>
      <c r="J3194" s="99"/>
      <c r="K3194" s="97"/>
      <c r="L3194" s="97"/>
      <c r="P3194" s="97"/>
      <c r="Q3194" s="97"/>
      <c r="R3194" s="93"/>
    </row>
    <row r="3195" spans="7:18" x14ac:dyDescent="0.25">
      <c r="G3195" s="97"/>
      <c r="H3195" s="98"/>
      <c r="I3195" s="98"/>
      <c r="J3195" s="99"/>
      <c r="K3195" s="97"/>
      <c r="L3195" s="97"/>
      <c r="P3195" s="97"/>
      <c r="Q3195" s="97"/>
      <c r="R3195" s="93"/>
    </row>
    <row r="3196" spans="7:18" x14ac:dyDescent="0.25">
      <c r="G3196" s="97"/>
      <c r="H3196" s="98"/>
      <c r="I3196" s="98"/>
      <c r="J3196" s="99"/>
      <c r="K3196" s="97"/>
      <c r="L3196" s="97"/>
      <c r="P3196" s="97"/>
      <c r="Q3196" s="97"/>
      <c r="R3196" s="93"/>
    </row>
    <row r="3197" spans="7:18" x14ac:dyDescent="0.25">
      <c r="G3197" s="97"/>
      <c r="H3197" s="98"/>
      <c r="I3197" s="98"/>
      <c r="J3197" s="99"/>
      <c r="K3197" s="97"/>
      <c r="L3197" s="97"/>
      <c r="P3197" s="97"/>
      <c r="Q3197" s="97"/>
      <c r="R3197" s="93"/>
    </row>
    <row r="3198" spans="7:18" x14ac:dyDescent="0.25">
      <c r="G3198" s="97"/>
      <c r="H3198" s="98"/>
      <c r="I3198" s="98"/>
      <c r="J3198" s="99"/>
      <c r="K3198" s="97"/>
      <c r="L3198" s="97"/>
      <c r="P3198" s="97"/>
      <c r="Q3198" s="97"/>
      <c r="R3198" s="93"/>
    </row>
    <row r="3199" spans="7:18" x14ac:dyDescent="0.25">
      <c r="G3199" s="97"/>
      <c r="H3199" s="98"/>
      <c r="I3199" s="98"/>
      <c r="J3199" s="99"/>
      <c r="K3199" s="97"/>
      <c r="L3199" s="97"/>
      <c r="P3199" s="97"/>
      <c r="Q3199" s="97"/>
      <c r="R3199" s="93"/>
    </row>
    <row r="3200" spans="7:18" x14ac:dyDescent="0.25">
      <c r="G3200" s="97"/>
      <c r="H3200" s="98"/>
      <c r="I3200" s="98"/>
      <c r="J3200" s="99"/>
      <c r="K3200" s="97"/>
      <c r="L3200" s="97"/>
      <c r="P3200" s="97"/>
      <c r="Q3200" s="97"/>
      <c r="R3200" s="93"/>
    </row>
    <row r="3201" spans="7:18" x14ac:dyDescent="0.25">
      <c r="G3201" s="97"/>
      <c r="H3201" s="98"/>
      <c r="I3201" s="98"/>
      <c r="J3201" s="99"/>
      <c r="K3201" s="97"/>
      <c r="L3201" s="97"/>
      <c r="P3201" s="97"/>
      <c r="Q3201" s="97"/>
      <c r="R3201" s="93"/>
    </row>
    <row r="3202" spans="7:18" x14ac:dyDescent="0.25">
      <c r="G3202" s="97"/>
      <c r="H3202" s="98"/>
      <c r="I3202" s="98"/>
      <c r="J3202" s="99"/>
      <c r="K3202" s="97"/>
      <c r="L3202" s="97"/>
      <c r="P3202" s="97"/>
      <c r="Q3202" s="97"/>
      <c r="R3202" s="93"/>
    </row>
    <row r="3203" spans="7:18" x14ac:dyDescent="0.25">
      <c r="G3203" s="97"/>
      <c r="H3203" s="98"/>
      <c r="I3203" s="98"/>
      <c r="J3203" s="99"/>
      <c r="K3203" s="97"/>
      <c r="L3203" s="97"/>
      <c r="P3203" s="97"/>
      <c r="Q3203" s="97"/>
      <c r="R3203" s="93"/>
    </row>
    <row r="3204" spans="7:18" x14ac:dyDescent="0.25">
      <c r="G3204" s="97"/>
      <c r="H3204" s="98"/>
      <c r="I3204" s="98"/>
      <c r="J3204" s="99"/>
      <c r="K3204" s="97"/>
      <c r="L3204" s="97"/>
      <c r="P3204" s="97"/>
      <c r="Q3204" s="97"/>
      <c r="R3204" s="93"/>
    </row>
    <row r="3205" spans="7:18" x14ac:dyDescent="0.25">
      <c r="G3205" s="97"/>
      <c r="H3205" s="98"/>
      <c r="I3205" s="98"/>
      <c r="J3205" s="99"/>
      <c r="K3205" s="97"/>
      <c r="L3205" s="97"/>
      <c r="P3205" s="97"/>
      <c r="Q3205" s="97"/>
      <c r="R3205" s="93"/>
    </row>
    <row r="3206" spans="7:18" x14ac:dyDescent="0.25">
      <c r="G3206" s="97"/>
      <c r="H3206" s="98"/>
      <c r="I3206" s="98"/>
      <c r="J3206" s="99"/>
      <c r="K3206" s="97"/>
      <c r="L3206" s="97"/>
      <c r="P3206" s="97"/>
      <c r="Q3206" s="97"/>
      <c r="R3206" s="93"/>
    </row>
    <row r="3207" spans="7:18" x14ac:dyDescent="0.25">
      <c r="G3207" s="97"/>
      <c r="H3207" s="98"/>
      <c r="I3207" s="98"/>
      <c r="J3207" s="99"/>
      <c r="K3207" s="97"/>
      <c r="L3207" s="97"/>
      <c r="P3207" s="97"/>
      <c r="Q3207" s="97"/>
      <c r="R3207" s="93"/>
    </row>
    <row r="3208" spans="7:18" x14ac:dyDescent="0.25">
      <c r="G3208" s="97"/>
      <c r="H3208" s="98"/>
      <c r="I3208" s="98"/>
      <c r="J3208" s="99"/>
      <c r="K3208" s="97"/>
      <c r="L3208" s="97"/>
      <c r="P3208" s="97"/>
      <c r="Q3208" s="97"/>
      <c r="R3208" s="93"/>
    </row>
    <row r="3209" spans="7:18" x14ac:dyDescent="0.25">
      <c r="G3209" s="97"/>
      <c r="H3209" s="98"/>
      <c r="I3209" s="98"/>
      <c r="J3209" s="99"/>
      <c r="K3209" s="97"/>
      <c r="L3209" s="97"/>
      <c r="P3209" s="97"/>
      <c r="Q3209" s="97"/>
      <c r="R3209" s="93"/>
    </row>
    <row r="3210" spans="7:18" x14ac:dyDescent="0.25">
      <c r="G3210" s="97"/>
      <c r="H3210" s="98"/>
      <c r="I3210" s="98"/>
      <c r="J3210" s="99"/>
      <c r="K3210" s="97"/>
      <c r="L3210" s="97"/>
      <c r="P3210" s="97"/>
      <c r="Q3210" s="97"/>
      <c r="R3210" s="93"/>
    </row>
    <row r="3211" spans="7:18" x14ac:dyDescent="0.25">
      <c r="G3211" s="97"/>
      <c r="H3211" s="98"/>
      <c r="I3211" s="98"/>
      <c r="J3211" s="99"/>
      <c r="K3211" s="97"/>
      <c r="L3211" s="97"/>
      <c r="P3211" s="97"/>
      <c r="Q3211" s="97"/>
      <c r="R3211" s="93"/>
    </row>
    <row r="3212" spans="7:18" x14ac:dyDescent="0.25">
      <c r="G3212" s="97"/>
      <c r="H3212" s="98"/>
      <c r="I3212" s="98"/>
      <c r="J3212" s="99"/>
      <c r="K3212" s="97"/>
      <c r="L3212" s="97"/>
      <c r="P3212" s="97"/>
      <c r="Q3212" s="97"/>
      <c r="R3212" s="93"/>
    </row>
    <row r="3213" spans="7:18" x14ac:dyDescent="0.25">
      <c r="G3213" s="97"/>
      <c r="H3213" s="98"/>
      <c r="I3213" s="98"/>
      <c r="J3213" s="99"/>
      <c r="K3213" s="97"/>
      <c r="L3213" s="97"/>
      <c r="P3213" s="97"/>
      <c r="Q3213" s="97"/>
      <c r="R3213" s="93"/>
    </row>
    <row r="3214" spans="7:18" x14ac:dyDescent="0.25">
      <c r="G3214" s="97"/>
      <c r="H3214" s="98"/>
      <c r="I3214" s="98"/>
      <c r="J3214" s="99"/>
      <c r="K3214" s="97"/>
      <c r="L3214" s="97"/>
      <c r="P3214" s="97"/>
      <c r="Q3214" s="97"/>
      <c r="R3214" s="93"/>
    </row>
    <row r="3215" spans="7:18" x14ac:dyDescent="0.25">
      <c r="G3215" s="97"/>
      <c r="H3215" s="98"/>
      <c r="I3215" s="98"/>
      <c r="J3215" s="99"/>
      <c r="K3215" s="97"/>
      <c r="L3215" s="97"/>
      <c r="P3215" s="97"/>
      <c r="Q3215" s="97"/>
      <c r="R3215" s="93"/>
    </row>
    <row r="3216" spans="7:18" x14ac:dyDescent="0.25">
      <c r="G3216" s="97"/>
      <c r="H3216" s="98"/>
      <c r="I3216" s="98"/>
      <c r="J3216" s="99"/>
      <c r="K3216" s="97"/>
      <c r="L3216" s="97"/>
      <c r="P3216" s="97"/>
      <c r="Q3216" s="97"/>
      <c r="R3216" s="93"/>
    </row>
    <row r="3217" spans="7:18" x14ac:dyDescent="0.25">
      <c r="G3217" s="97"/>
      <c r="H3217" s="98"/>
      <c r="I3217" s="98"/>
      <c r="J3217" s="99"/>
      <c r="K3217" s="97"/>
      <c r="L3217" s="97"/>
      <c r="P3217" s="97"/>
      <c r="Q3217" s="97"/>
      <c r="R3217" s="93"/>
    </row>
    <row r="3218" spans="7:18" x14ac:dyDescent="0.25">
      <c r="G3218" s="97"/>
      <c r="H3218" s="98"/>
      <c r="I3218" s="98"/>
      <c r="J3218" s="99"/>
      <c r="K3218" s="97"/>
      <c r="L3218" s="97"/>
      <c r="P3218" s="97"/>
      <c r="Q3218" s="97"/>
      <c r="R3218" s="93"/>
    </row>
    <row r="3219" spans="7:18" x14ac:dyDescent="0.25">
      <c r="G3219" s="97"/>
      <c r="H3219" s="98"/>
      <c r="I3219" s="98"/>
      <c r="J3219" s="99"/>
      <c r="K3219" s="97"/>
      <c r="L3219" s="97"/>
      <c r="P3219" s="97"/>
      <c r="Q3219" s="97"/>
      <c r="R3219" s="93"/>
    </row>
    <row r="3220" spans="7:18" x14ac:dyDescent="0.25">
      <c r="G3220" s="97"/>
      <c r="H3220" s="98"/>
      <c r="I3220" s="98"/>
      <c r="J3220" s="99"/>
      <c r="K3220" s="97"/>
      <c r="L3220" s="97"/>
      <c r="P3220" s="97"/>
      <c r="Q3220" s="97"/>
      <c r="R3220" s="93"/>
    </row>
    <row r="3221" spans="7:18" x14ac:dyDescent="0.25">
      <c r="G3221" s="97"/>
      <c r="H3221" s="98"/>
      <c r="I3221" s="98"/>
      <c r="J3221" s="99"/>
      <c r="K3221" s="97"/>
      <c r="L3221" s="97"/>
      <c r="P3221" s="97"/>
      <c r="Q3221" s="97"/>
      <c r="R3221" s="93"/>
    </row>
    <row r="3222" spans="7:18" x14ac:dyDescent="0.25">
      <c r="G3222" s="97"/>
      <c r="H3222" s="98"/>
      <c r="I3222" s="98"/>
      <c r="J3222" s="99"/>
      <c r="K3222" s="97"/>
      <c r="L3222" s="97"/>
      <c r="P3222" s="97"/>
      <c r="Q3222" s="97"/>
      <c r="R3222" s="93"/>
    </row>
    <row r="3223" spans="7:18" x14ac:dyDescent="0.25">
      <c r="G3223" s="97"/>
      <c r="H3223" s="98"/>
      <c r="I3223" s="98"/>
      <c r="J3223" s="99"/>
      <c r="K3223" s="97"/>
      <c r="L3223" s="97"/>
      <c r="P3223" s="97"/>
      <c r="Q3223" s="97"/>
      <c r="R3223" s="93"/>
    </row>
    <row r="3224" spans="7:18" x14ac:dyDescent="0.25">
      <c r="G3224" s="97"/>
      <c r="H3224" s="98"/>
      <c r="I3224" s="98"/>
      <c r="J3224" s="99"/>
      <c r="K3224" s="97"/>
      <c r="L3224" s="97"/>
      <c r="P3224" s="97"/>
      <c r="Q3224" s="97"/>
      <c r="R3224" s="93"/>
    </row>
    <row r="3225" spans="7:18" x14ac:dyDescent="0.25">
      <c r="G3225" s="97"/>
      <c r="H3225" s="98"/>
      <c r="I3225" s="98"/>
      <c r="J3225" s="99"/>
      <c r="K3225" s="97"/>
      <c r="L3225" s="97"/>
      <c r="P3225" s="97"/>
      <c r="Q3225" s="97"/>
      <c r="R3225" s="93"/>
    </row>
    <row r="3226" spans="7:18" x14ac:dyDescent="0.25">
      <c r="G3226" s="97"/>
      <c r="H3226" s="98"/>
      <c r="I3226" s="98"/>
      <c r="J3226" s="99"/>
      <c r="K3226" s="97"/>
      <c r="L3226" s="97"/>
      <c r="P3226" s="97"/>
      <c r="Q3226" s="97"/>
      <c r="R3226" s="93"/>
    </row>
    <row r="3227" spans="7:18" x14ac:dyDescent="0.25">
      <c r="G3227" s="97"/>
      <c r="H3227" s="98"/>
      <c r="I3227" s="98"/>
      <c r="J3227" s="99"/>
      <c r="K3227" s="97"/>
      <c r="L3227" s="97"/>
      <c r="P3227" s="97"/>
      <c r="Q3227" s="97"/>
      <c r="R3227" s="93"/>
    </row>
    <row r="3228" spans="7:18" x14ac:dyDescent="0.25">
      <c r="G3228" s="97"/>
      <c r="H3228" s="98"/>
      <c r="I3228" s="98"/>
      <c r="J3228" s="99"/>
      <c r="K3228" s="97"/>
      <c r="L3228" s="97"/>
      <c r="P3228" s="97"/>
      <c r="Q3228" s="97"/>
      <c r="R3228" s="93"/>
    </row>
    <row r="3229" spans="7:18" x14ac:dyDescent="0.25">
      <c r="G3229" s="97"/>
      <c r="H3229" s="98"/>
      <c r="I3229" s="98"/>
      <c r="J3229" s="99"/>
      <c r="K3229" s="97"/>
      <c r="L3229" s="97"/>
      <c r="P3229" s="97"/>
      <c r="Q3229" s="97"/>
      <c r="R3229" s="93"/>
    </row>
    <row r="3230" spans="7:18" x14ac:dyDescent="0.25">
      <c r="G3230" s="97"/>
      <c r="H3230" s="98"/>
      <c r="I3230" s="98"/>
      <c r="J3230" s="99"/>
      <c r="K3230" s="97"/>
      <c r="L3230" s="97"/>
      <c r="P3230" s="97"/>
      <c r="Q3230" s="97"/>
      <c r="R3230" s="93"/>
    </row>
    <row r="3231" spans="7:18" x14ac:dyDescent="0.25">
      <c r="G3231" s="97"/>
      <c r="H3231" s="98"/>
      <c r="I3231" s="98"/>
      <c r="J3231" s="99"/>
      <c r="K3231" s="97"/>
      <c r="L3231" s="97"/>
      <c r="P3231" s="97"/>
      <c r="Q3231" s="97"/>
      <c r="R3231" s="93"/>
    </row>
    <row r="3232" spans="7:18" x14ac:dyDescent="0.25">
      <c r="G3232" s="97"/>
      <c r="H3232" s="98"/>
      <c r="I3232" s="98"/>
      <c r="J3232" s="99"/>
      <c r="K3232" s="97"/>
      <c r="L3232" s="97"/>
      <c r="P3232" s="97"/>
      <c r="Q3232" s="97"/>
      <c r="R3232" s="93"/>
    </row>
    <row r="3233" spans="7:18" x14ac:dyDescent="0.25">
      <c r="G3233" s="97"/>
      <c r="H3233" s="98"/>
      <c r="I3233" s="98"/>
      <c r="J3233" s="99"/>
      <c r="K3233" s="97"/>
      <c r="L3233" s="97"/>
      <c r="P3233" s="97"/>
      <c r="Q3233" s="97"/>
      <c r="R3233" s="93"/>
    </row>
    <row r="3234" spans="7:18" x14ac:dyDescent="0.25">
      <c r="G3234" s="97"/>
      <c r="H3234" s="98"/>
      <c r="I3234" s="98"/>
      <c r="J3234" s="99"/>
      <c r="K3234" s="97"/>
      <c r="L3234" s="97"/>
      <c r="P3234" s="97"/>
      <c r="Q3234" s="97"/>
      <c r="R3234" s="93"/>
    </row>
    <row r="3235" spans="7:18" x14ac:dyDescent="0.25">
      <c r="G3235" s="97"/>
      <c r="H3235" s="98"/>
      <c r="I3235" s="98"/>
      <c r="J3235" s="99"/>
      <c r="K3235" s="97"/>
      <c r="L3235" s="97"/>
      <c r="P3235" s="97"/>
      <c r="Q3235" s="97"/>
      <c r="R3235" s="93"/>
    </row>
    <row r="3236" spans="7:18" x14ac:dyDescent="0.25">
      <c r="G3236" s="97"/>
      <c r="H3236" s="98"/>
      <c r="I3236" s="98"/>
      <c r="J3236" s="99"/>
      <c r="K3236" s="97"/>
      <c r="L3236" s="97"/>
      <c r="P3236" s="97"/>
      <c r="Q3236" s="97"/>
      <c r="R3236" s="93"/>
    </row>
    <row r="3237" spans="7:18" x14ac:dyDescent="0.25">
      <c r="G3237" s="97"/>
      <c r="H3237" s="98"/>
      <c r="I3237" s="98"/>
      <c r="J3237" s="99"/>
      <c r="K3237" s="97"/>
      <c r="L3237" s="97"/>
      <c r="P3237" s="97"/>
      <c r="Q3237" s="97"/>
      <c r="R3237" s="93"/>
    </row>
    <row r="3238" spans="7:18" x14ac:dyDescent="0.25">
      <c r="G3238" s="97"/>
      <c r="H3238" s="98"/>
      <c r="I3238" s="98"/>
      <c r="J3238" s="99"/>
      <c r="K3238" s="97"/>
      <c r="L3238" s="97"/>
      <c r="P3238" s="97"/>
      <c r="Q3238" s="97"/>
      <c r="R3238" s="93"/>
    </row>
    <row r="3239" spans="7:18" x14ac:dyDescent="0.25">
      <c r="G3239" s="97"/>
      <c r="H3239" s="98"/>
      <c r="I3239" s="98"/>
      <c r="J3239" s="99"/>
      <c r="K3239" s="97"/>
      <c r="L3239" s="97"/>
      <c r="P3239" s="97"/>
      <c r="Q3239" s="97"/>
      <c r="R3239" s="93"/>
    </row>
    <row r="3240" spans="7:18" x14ac:dyDescent="0.25">
      <c r="G3240" s="97"/>
      <c r="H3240" s="98"/>
      <c r="I3240" s="98"/>
      <c r="J3240" s="99"/>
      <c r="K3240" s="97"/>
      <c r="L3240" s="97"/>
      <c r="P3240" s="97"/>
      <c r="Q3240" s="97"/>
      <c r="R3240" s="93"/>
    </row>
    <row r="3241" spans="7:18" x14ac:dyDescent="0.25">
      <c r="G3241" s="97"/>
      <c r="H3241" s="98"/>
      <c r="I3241" s="98"/>
      <c r="J3241" s="99"/>
      <c r="K3241" s="97"/>
      <c r="L3241" s="97"/>
      <c r="P3241" s="97"/>
      <c r="Q3241" s="97"/>
      <c r="R3241" s="93"/>
    </row>
    <row r="3242" spans="7:18" x14ac:dyDescent="0.25">
      <c r="G3242" s="97"/>
      <c r="H3242" s="98"/>
      <c r="I3242" s="98"/>
      <c r="J3242" s="99"/>
      <c r="K3242" s="97"/>
      <c r="L3242" s="97"/>
      <c r="P3242" s="97"/>
      <c r="Q3242" s="97"/>
      <c r="R3242" s="93"/>
    </row>
    <row r="3243" spans="7:18" x14ac:dyDescent="0.25">
      <c r="G3243" s="97"/>
      <c r="H3243" s="98"/>
      <c r="I3243" s="98"/>
      <c r="J3243" s="99"/>
      <c r="K3243" s="97"/>
      <c r="L3243" s="97"/>
      <c r="P3243" s="97"/>
      <c r="Q3243" s="97"/>
      <c r="R3243" s="93"/>
    </row>
    <row r="3244" spans="7:18" x14ac:dyDescent="0.25">
      <c r="G3244" s="97"/>
      <c r="H3244" s="98"/>
      <c r="I3244" s="98"/>
      <c r="J3244" s="99"/>
      <c r="K3244" s="97"/>
      <c r="L3244" s="97"/>
      <c r="P3244" s="97"/>
      <c r="Q3244" s="97"/>
      <c r="R3244" s="93"/>
    </row>
    <row r="3245" spans="7:18" x14ac:dyDescent="0.25">
      <c r="G3245" s="97"/>
      <c r="H3245" s="98"/>
      <c r="I3245" s="98"/>
      <c r="J3245" s="99"/>
      <c r="K3245" s="97"/>
      <c r="L3245" s="97"/>
      <c r="P3245" s="97"/>
      <c r="Q3245" s="97"/>
      <c r="R3245" s="93"/>
    </row>
    <row r="3246" spans="7:18" x14ac:dyDescent="0.25">
      <c r="G3246" s="97"/>
      <c r="H3246" s="98"/>
      <c r="I3246" s="98"/>
      <c r="J3246" s="99"/>
      <c r="K3246" s="97"/>
      <c r="L3246" s="97"/>
      <c r="P3246" s="97"/>
      <c r="Q3246" s="97"/>
      <c r="R3246" s="93"/>
    </row>
    <row r="3247" spans="7:18" x14ac:dyDescent="0.25">
      <c r="G3247" s="97"/>
      <c r="H3247" s="98"/>
      <c r="I3247" s="98"/>
      <c r="J3247" s="99"/>
      <c r="K3247" s="97"/>
      <c r="L3247" s="97"/>
      <c r="P3247" s="97"/>
      <c r="Q3247" s="97"/>
      <c r="R3247" s="93"/>
    </row>
    <row r="3248" spans="7:18" x14ac:dyDescent="0.25">
      <c r="G3248" s="97"/>
      <c r="H3248" s="98"/>
      <c r="I3248" s="98"/>
      <c r="J3248" s="99"/>
      <c r="K3248" s="97"/>
      <c r="L3248" s="97"/>
      <c r="P3248" s="97"/>
      <c r="Q3248" s="97"/>
      <c r="R3248" s="93"/>
    </row>
    <row r="3249" spans="7:18" x14ac:dyDescent="0.25">
      <c r="G3249" s="97"/>
      <c r="H3249" s="98"/>
      <c r="I3249" s="98"/>
      <c r="J3249" s="99"/>
      <c r="K3249" s="97"/>
      <c r="L3249" s="97"/>
      <c r="P3249" s="97"/>
      <c r="Q3249" s="97"/>
      <c r="R3249" s="93"/>
    </row>
    <row r="3250" spans="7:18" x14ac:dyDescent="0.25">
      <c r="G3250" s="97"/>
      <c r="H3250" s="98"/>
      <c r="I3250" s="98"/>
      <c r="J3250" s="99"/>
      <c r="K3250" s="97"/>
      <c r="L3250" s="97"/>
      <c r="P3250" s="97"/>
      <c r="Q3250" s="97"/>
      <c r="R3250" s="93"/>
    </row>
    <row r="3251" spans="7:18" x14ac:dyDescent="0.25">
      <c r="G3251" s="97"/>
      <c r="H3251" s="98"/>
      <c r="I3251" s="98"/>
      <c r="J3251" s="99"/>
      <c r="K3251" s="97"/>
      <c r="L3251" s="97"/>
      <c r="P3251" s="97"/>
      <c r="Q3251" s="97"/>
      <c r="R3251" s="93"/>
    </row>
    <row r="3252" spans="7:18" x14ac:dyDescent="0.25">
      <c r="G3252" s="97"/>
      <c r="H3252" s="98"/>
      <c r="I3252" s="98"/>
      <c r="J3252" s="99"/>
      <c r="K3252" s="97"/>
      <c r="L3252" s="97"/>
      <c r="P3252" s="97"/>
      <c r="Q3252" s="97"/>
      <c r="R3252" s="93"/>
    </row>
    <row r="3253" spans="7:18" x14ac:dyDescent="0.25">
      <c r="G3253" s="97"/>
      <c r="H3253" s="98"/>
      <c r="I3253" s="98"/>
      <c r="J3253" s="99"/>
      <c r="K3253" s="97"/>
      <c r="L3253" s="97"/>
      <c r="P3253" s="97"/>
      <c r="Q3253" s="97"/>
      <c r="R3253" s="93"/>
    </row>
    <row r="3254" spans="7:18" x14ac:dyDescent="0.25">
      <c r="G3254" s="97"/>
      <c r="H3254" s="98"/>
      <c r="I3254" s="98"/>
      <c r="J3254" s="99"/>
      <c r="K3254" s="97"/>
      <c r="L3254" s="97"/>
      <c r="P3254" s="97"/>
      <c r="Q3254" s="97"/>
      <c r="R3254" s="93"/>
    </row>
    <row r="3255" spans="7:18" x14ac:dyDescent="0.25">
      <c r="G3255" s="97"/>
      <c r="H3255" s="98"/>
      <c r="I3255" s="98"/>
      <c r="J3255" s="99"/>
      <c r="K3255" s="97"/>
      <c r="L3255" s="97"/>
      <c r="P3255" s="97"/>
      <c r="Q3255" s="97"/>
      <c r="R3255" s="93"/>
    </row>
    <row r="3256" spans="7:18" x14ac:dyDescent="0.25">
      <c r="G3256" s="97"/>
      <c r="H3256" s="98"/>
      <c r="I3256" s="98"/>
      <c r="J3256" s="99"/>
      <c r="K3256" s="97"/>
      <c r="L3256" s="97"/>
      <c r="P3256" s="97"/>
      <c r="Q3256" s="97"/>
      <c r="R3256" s="93"/>
    </row>
    <row r="3257" spans="7:18" x14ac:dyDescent="0.25">
      <c r="G3257" s="97"/>
      <c r="H3257" s="98"/>
      <c r="I3257" s="98"/>
      <c r="J3257" s="99"/>
      <c r="K3257" s="97"/>
      <c r="L3257" s="97"/>
      <c r="P3257" s="97"/>
      <c r="Q3257" s="97"/>
      <c r="R3257" s="93"/>
    </row>
    <row r="3258" spans="7:18" x14ac:dyDescent="0.25">
      <c r="G3258" s="97"/>
      <c r="H3258" s="98"/>
      <c r="I3258" s="98"/>
      <c r="J3258" s="99"/>
      <c r="K3258" s="97"/>
      <c r="L3258" s="97"/>
      <c r="P3258" s="97"/>
      <c r="Q3258" s="97"/>
      <c r="R3258" s="93"/>
    </row>
    <row r="3259" spans="7:18" x14ac:dyDescent="0.25">
      <c r="G3259" s="97"/>
      <c r="H3259" s="98"/>
      <c r="I3259" s="98"/>
      <c r="J3259" s="99"/>
      <c r="K3259" s="97"/>
      <c r="L3259" s="97"/>
      <c r="P3259" s="97"/>
      <c r="Q3259" s="97"/>
      <c r="R3259" s="93"/>
    </row>
    <row r="3260" spans="7:18" x14ac:dyDescent="0.25">
      <c r="G3260" s="97"/>
      <c r="H3260" s="98"/>
      <c r="I3260" s="98"/>
      <c r="J3260" s="99"/>
      <c r="K3260" s="97"/>
      <c r="L3260" s="97"/>
      <c r="P3260" s="97"/>
      <c r="Q3260" s="97"/>
      <c r="R3260" s="93"/>
    </row>
    <row r="3261" spans="7:18" x14ac:dyDescent="0.25">
      <c r="G3261" s="97"/>
      <c r="H3261" s="98"/>
      <c r="I3261" s="98"/>
      <c r="J3261" s="99"/>
      <c r="K3261" s="97"/>
      <c r="L3261" s="97"/>
      <c r="P3261" s="97"/>
      <c r="Q3261" s="97"/>
      <c r="R3261" s="93"/>
    </row>
    <row r="3262" spans="7:18" x14ac:dyDescent="0.25">
      <c r="G3262" s="97"/>
      <c r="H3262" s="98"/>
      <c r="I3262" s="98"/>
      <c r="J3262" s="99"/>
      <c r="K3262" s="97"/>
      <c r="L3262" s="97"/>
      <c r="P3262" s="97"/>
      <c r="Q3262" s="97"/>
      <c r="R3262" s="93"/>
    </row>
    <row r="3263" spans="7:18" x14ac:dyDescent="0.25">
      <c r="G3263" s="97"/>
      <c r="H3263" s="98"/>
      <c r="I3263" s="98"/>
      <c r="J3263" s="99"/>
      <c r="K3263" s="97"/>
      <c r="L3263" s="97"/>
      <c r="P3263" s="97"/>
      <c r="Q3263" s="97"/>
      <c r="R3263" s="93"/>
    </row>
    <row r="3264" spans="7:18" x14ac:dyDescent="0.25">
      <c r="G3264" s="97"/>
      <c r="H3264" s="98"/>
      <c r="I3264" s="98"/>
      <c r="J3264" s="99"/>
      <c r="K3264" s="97"/>
      <c r="L3264" s="97"/>
      <c r="P3264" s="97"/>
      <c r="Q3264" s="97"/>
      <c r="R3264" s="93"/>
    </row>
    <row r="3265" spans="7:18" x14ac:dyDescent="0.25">
      <c r="G3265" s="97"/>
      <c r="H3265" s="98"/>
      <c r="I3265" s="98"/>
      <c r="J3265" s="99"/>
      <c r="K3265" s="97"/>
      <c r="L3265" s="97"/>
      <c r="P3265" s="97"/>
      <c r="Q3265" s="97"/>
      <c r="R3265" s="93"/>
    </row>
    <row r="3266" spans="7:18" x14ac:dyDescent="0.25">
      <c r="G3266" s="97"/>
      <c r="H3266" s="98"/>
      <c r="I3266" s="98"/>
      <c r="J3266" s="99"/>
      <c r="K3266" s="97"/>
      <c r="L3266" s="97"/>
      <c r="P3266" s="97"/>
      <c r="Q3266" s="97"/>
      <c r="R3266" s="93"/>
    </row>
    <row r="3267" spans="7:18" x14ac:dyDescent="0.25">
      <c r="G3267" s="97"/>
      <c r="H3267" s="98"/>
      <c r="I3267" s="98"/>
      <c r="J3267" s="99"/>
      <c r="K3267" s="97"/>
      <c r="L3267" s="97"/>
      <c r="P3267" s="97"/>
      <c r="Q3267" s="97"/>
      <c r="R3267" s="93"/>
    </row>
    <row r="3268" spans="7:18" x14ac:dyDescent="0.25">
      <c r="G3268" s="97"/>
      <c r="H3268" s="98"/>
      <c r="I3268" s="98"/>
      <c r="J3268" s="99"/>
      <c r="K3268" s="97"/>
      <c r="L3268" s="97"/>
      <c r="P3268" s="97"/>
      <c r="Q3268" s="97"/>
      <c r="R3268" s="93"/>
    </row>
    <row r="3269" spans="7:18" x14ac:dyDescent="0.25">
      <c r="G3269" s="97"/>
      <c r="H3269" s="98"/>
      <c r="I3269" s="98"/>
      <c r="J3269" s="99"/>
      <c r="K3269" s="97"/>
      <c r="L3269" s="97"/>
      <c r="P3269" s="97"/>
      <c r="Q3269" s="97"/>
      <c r="R3269" s="93"/>
    </row>
    <row r="3270" spans="7:18" x14ac:dyDescent="0.25">
      <c r="G3270" s="97"/>
      <c r="H3270" s="98"/>
      <c r="I3270" s="98"/>
      <c r="J3270" s="99"/>
      <c r="K3270" s="97"/>
      <c r="L3270" s="97"/>
      <c r="P3270" s="97"/>
      <c r="Q3270" s="97"/>
      <c r="R3270" s="93"/>
    </row>
    <row r="3271" spans="7:18" x14ac:dyDescent="0.25">
      <c r="G3271" s="97"/>
      <c r="H3271" s="98"/>
      <c r="I3271" s="98"/>
      <c r="J3271" s="99"/>
      <c r="K3271" s="97"/>
      <c r="L3271" s="97"/>
      <c r="P3271" s="97"/>
      <c r="Q3271" s="97"/>
      <c r="R3271" s="93"/>
    </row>
    <row r="3272" spans="7:18" x14ac:dyDescent="0.25">
      <c r="G3272" s="97"/>
      <c r="H3272" s="98"/>
      <c r="I3272" s="98"/>
      <c r="J3272" s="99"/>
      <c r="K3272" s="97"/>
      <c r="L3272" s="97"/>
      <c r="P3272" s="97"/>
      <c r="Q3272" s="97"/>
      <c r="R3272" s="93"/>
    </row>
    <row r="3273" spans="7:18" x14ac:dyDescent="0.25">
      <c r="G3273" s="97"/>
      <c r="H3273" s="98"/>
      <c r="I3273" s="98"/>
      <c r="J3273" s="99"/>
      <c r="K3273" s="97"/>
      <c r="L3273" s="97"/>
      <c r="P3273" s="97"/>
      <c r="Q3273" s="97"/>
      <c r="R3273" s="93"/>
    </row>
    <row r="3274" spans="7:18" x14ac:dyDescent="0.25">
      <c r="G3274" s="97"/>
      <c r="H3274" s="98"/>
      <c r="I3274" s="98"/>
      <c r="J3274" s="99"/>
      <c r="K3274" s="97"/>
      <c r="L3274" s="97"/>
      <c r="P3274" s="97"/>
      <c r="Q3274" s="97"/>
      <c r="R3274" s="93"/>
    </row>
    <row r="3275" spans="7:18" x14ac:dyDescent="0.25">
      <c r="G3275" s="97"/>
      <c r="H3275" s="98"/>
      <c r="I3275" s="98"/>
      <c r="J3275" s="99"/>
      <c r="K3275" s="97"/>
      <c r="L3275" s="97"/>
      <c r="P3275" s="97"/>
      <c r="Q3275" s="97"/>
      <c r="R3275" s="93"/>
    </row>
    <row r="3276" spans="7:18" x14ac:dyDescent="0.25">
      <c r="G3276" s="97"/>
      <c r="H3276" s="98"/>
      <c r="I3276" s="98"/>
      <c r="J3276" s="99"/>
      <c r="K3276" s="97"/>
      <c r="L3276" s="97"/>
      <c r="P3276" s="97"/>
      <c r="Q3276" s="97"/>
      <c r="R3276" s="93"/>
    </row>
    <row r="3277" spans="7:18" x14ac:dyDescent="0.25">
      <c r="G3277" s="97"/>
      <c r="H3277" s="98"/>
      <c r="I3277" s="98"/>
      <c r="J3277" s="99"/>
      <c r="K3277" s="97"/>
      <c r="L3277" s="97"/>
      <c r="P3277" s="97"/>
      <c r="Q3277" s="97"/>
      <c r="R3277" s="93"/>
    </row>
    <row r="3278" spans="7:18" x14ac:dyDescent="0.25">
      <c r="G3278" s="97"/>
      <c r="H3278" s="98"/>
      <c r="I3278" s="98"/>
      <c r="J3278" s="99"/>
      <c r="K3278" s="97"/>
      <c r="L3278" s="97"/>
      <c r="P3278" s="97"/>
      <c r="Q3278" s="97"/>
      <c r="R3278" s="93"/>
    </row>
    <row r="3279" spans="7:18" x14ac:dyDescent="0.25">
      <c r="G3279" s="97"/>
      <c r="H3279" s="98"/>
      <c r="I3279" s="98"/>
      <c r="J3279" s="99"/>
      <c r="K3279" s="97"/>
      <c r="L3279" s="97"/>
      <c r="P3279" s="97"/>
      <c r="Q3279" s="97"/>
      <c r="R3279" s="93"/>
    </row>
    <row r="3280" spans="7:18" x14ac:dyDescent="0.25">
      <c r="G3280" s="97"/>
      <c r="H3280" s="98"/>
      <c r="I3280" s="98"/>
      <c r="J3280" s="99"/>
      <c r="K3280" s="97"/>
      <c r="L3280" s="97"/>
      <c r="P3280" s="97"/>
      <c r="Q3280" s="97"/>
      <c r="R3280" s="93"/>
    </row>
    <row r="3281" spans="7:18" x14ac:dyDescent="0.25">
      <c r="G3281" s="97"/>
      <c r="H3281" s="98"/>
      <c r="I3281" s="98"/>
      <c r="J3281" s="99"/>
      <c r="K3281" s="97"/>
      <c r="L3281" s="97"/>
      <c r="P3281" s="97"/>
      <c r="Q3281" s="97"/>
      <c r="R3281" s="93"/>
    </row>
    <row r="3282" spans="7:18" x14ac:dyDescent="0.25">
      <c r="G3282" s="97"/>
      <c r="H3282" s="98"/>
      <c r="I3282" s="98"/>
      <c r="J3282" s="99"/>
      <c r="K3282" s="97"/>
      <c r="L3282" s="97"/>
      <c r="P3282" s="97"/>
      <c r="Q3282" s="97"/>
      <c r="R3282" s="93"/>
    </row>
    <row r="3283" spans="7:18" x14ac:dyDescent="0.25">
      <c r="G3283" s="97"/>
      <c r="H3283" s="98"/>
      <c r="I3283" s="98"/>
      <c r="J3283" s="99"/>
      <c r="K3283" s="97"/>
      <c r="L3283" s="97"/>
      <c r="P3283" s="97"/>
      <c r="Q3283" s="97"/>
      <c r="R3283" s="93"/>
    </row>
    <row r="3284" spans="7:18" x14ac:dyDescent="0.25">
      <c r="G3284" s="97"/>
      <c r="H3284" s="98"/>
      <c r="I3284" s="98"/>
      <c r="J3284" s="99"/>
      <c r="K3284" s="97"/>
      <c r="L3284" s="97"/>
      <c r="P3284" s="97"/>
      <c r="Q3284" s="97"/>
      <c r="R3284" s="93"/>
    </row>
    <row r="3285" spans="7:18" x14ac:dyDescent="0.25">
      <c r="G3285" s="97"/>
      <c r="H3285" s="98"/>
      <c r="I3285" s="98"/>
      <c r="J3285" s="99"/>
      <c r="K3285" s="97"/>
      <c r="L3285" s="97"/>
      <c r="P3285" s="97"/>
      <c r="Q3285" s="97"/>
      <c r="R3285" s="93"/>
    </row>
    <row r="3286" spans="7:18" x14ac:dyDescent="0.25">
      <c r="G3286" s="97"/>
      <c r="H3286" s="98"/>
      <c r="I3286" s="98"/>
      <c r="J3286" s="99"/>
      <c r="K3286" s="97"/>
      <c r="L3286" s="97"/>
      <c r="P3286" s="97"/>
      <c r="Q3286" s="97"/>
      <c r="R3286" s="93"/>
    </row>
    <row r="3287" spans="7:18" x14ac:dyDescent="0.25">
      <c r="G3287" s="97"/>
      <c r="H3287" s="98"/>
      <c r="I3287" s="98"/>
      <c r="J3287" s="99"/>
      <c r="K3287" s="97"/>
      <c r="L3287" s="97"/>
      <c r="P3287" s="97"/>
      <c r="Q3287" s="97"/>
      <c r="R3287" s="93"/>
    </row>
    <row r="3288" spans="7:18" x14ac:dyDescent="0.25">
      <c r="G3288" s="97"/>
      <c r="H3288" s="98"/>
      <c r="I3288" s="98"/>
      <c r="J3288" s="99"/>
      <c r="K3288" s="97"/>
      <c r="L3288" s="97"/>
      <c r="P3288" s="97"/>
      <c r="Q3288" s="97"/>
      <c r="R3288" s="93"/>
    </row>
    <row r="3289" spans="7:18" x14ac:dyDescent="0.25">
      <c r="G3289" s="97"/>
      <c r="H3289" s="98"/>
      <c r="I3289" s="98"/>
      <c r="J3289" s="99"/>
      <c r="K3289" s="97"/>
      <c r="L3289" s="97"/>
      <c r="P3289" s="97"/>
      <c r="Q3289" s="97"/>
      <c r="R3289" s="93"/>
    </row>
    <row r="3290" spans="7:18" x14ac:dyDescent="0.25">
      <c r="G3290" s="97"/>
      <c r="H3290" s="98"/>
      <c r="I3290" s="98"/>
      <c r="J3290" s="99"/>
      <c r="K3290" s="97"/>
      <c r="L3290" s="97"/>
      <c r="P3290" s="97"/>
      <c r="Q3290" s="97"/>
      <c r="R3290" s="93"/>
    </row>
    <row r="3291" spans="7:18" x14ac:dyDescent="0.25">
      <c r="G3291" s="97"/>
      <c r="H3291" s="98"/>
      <c r="I3291" s="98"/>
      <c r="J3291" s="99"/>
      <c r="K3291" s="97"/>
      <c r="L3291" s="97"/>
      <c r="P3291" s="97"/>
      <c r="Q3291" s="97"/>
      <c r="R3291" s="93"/>
    </row>
    <row r="3292" spans="7:18" x14ac:dyDescent="0.25">
      <c r="G3292" s="97"/>
      <c r="H3292" s="98"/>
      <c r="I3292" s="98"/>
      <c r="J3292" s="99"/>
      <c r="K3292" s="97"/>
      <c r="L3292" s="97"/>
      <c r="P3292" s="97"/>
      <c r="Q3292" s="97"/>
      <c r="R3292" s="93"/>
    </row>
    <row r="3293" spans="7:18" x14ac:dyDescent="0.25">
      <c r="G3293" s="97"/>
      <c r="H3293" s="98"/>
      <c r="I3293" s="98"/>
      <c r="J3293" s="99"/>
      <c r="K3293" s="97"/>
      <c r="L3293" s="97"/>
      <c r="P3293" s="97"/>
      <c r="Q3293" s="97"/>
      <c r="R3293" s="93"/>
    </row>
    <row r="3294" spans="7:18" x14ac:dyDescent="0.25">
      <c r="G3294" s="97"/>
      <c r="H3294" s="98"/>
      <c r="I3294" s="98"/>
      <c r="J3294" s="99"/>
      <c r="K3294" s="97"/>
      <c r="L3294" s="97"/>
      <c r="P3294" s="97"/>
      <c r="Q3294" s="97"/>
      <c r="R3294" s="93"/>
    </row>
    <row r="3295" spans="7:18" x14ac:dyDescent="0.25">
      <c r="G3295" s="97"/>
      <c r="H3295" s="98"/>
      <c r="I3295" s="98"/>
      <c r="J3295" s="99"/>
      <c r="K3295" s="97"/>
      <c r="L3295" s="97"/>
      <c r="P3295" s="97"/>
      <c r="Q3295" s="97"/>
      <c r="R3295" s="93"/>
    </row>
    <row r="3296" spans="7:18" x14ac:dyDescent="0.25">
      <c r="G3296" s="97"/>
      <c r="H3296" s="98"/>
      <c r="I3296" s="98"/>
      <c r="J3296" s="99"/>
      <c r="K3296" s="97"/>
      <c r="L3296" s="97"/>
      <c r="P3296" s="97"/>
      <c r="Q3296" s="97"/>
      <c r="R3296" s="93"/>
    </row>
    <row r="3297" spans="7:18" x14ac:dyDescent="0.25">
      <c r="G3297" s="97"/>
      <c r="H3297" s="98"/>
      <c r="I3297" s="98"/>
      <c r="J3297" s="99"/>
      <c r="K3297" s="97"/>
      <c r="L3297" s="97"/>
      <c r="P3297" s="97"/>
      <c r="Q3297" s="97"/>
      <c r="R3297" s="93"/>
    </row>
    <row r="3298" spans="7:18" x14ac:dyDescent="0.25">
      <c r="G3298" s="97"/>
      <c r="H3298" s="98"/>
      <c r="I3298" s="98"/>
      <c r="J3298" s="99"/>
      <c r="K3298" s="97"/>
      <c r="L3298" s="97"/>
      <c r="P3298" s="97"/>
      <c r="Q3298" s="97"/>
      <c r="R3298" s="93"/>
    </row>
    <row r="3299" spans="7:18" x14ac:dyDescent="0.25">
      <c r="G3299" s="97"/>
      <c r="H3299" s="98"/>
      <c r="I3299" s="98"/>
      <c r="J3299" s="99"/>
      <c r="K3299" s="97"/>
      <c r="L3299" s="97"/>
      <c r="P3299" s="97"/>
      <c r="Q3299" s="97"/>
      <c r="R3299" s="93"/>
    </row>
    <row r="3300" spans="7:18" x14ac:dyDescent="0.25">
      <c r="G3300" s="97"/>
      <c r="H3300" s="98"/>
      <c r="I3300" s="98"/>
      <c r="J3300" s="99"/>
      <c r="K3300" s="97"/>
      <c r="L3300" s="97"/>
      <c r="P3300" s="97"/>
      <c r="Q3300" s="97"/>
      <c r="R3300" s="93"/>
    </row>
    <row r="3301" spans="7:18" x14ac:dyDescent="0.25">
      <c r="G3301" s="97"/>
      <c r="H3301" s="98"/>
      <c r="I3301" s="98"/>
      <c r="J3301" s="99"/>
      <c r="K3301" s="97"/>
      <c r="L3301" s="97"/>
      <c r="P3301" s="97"/>
      <c r="Q3301" s="97"/>
      <c r="R3301" s="93"/>
    </row>
    <row r="3302" spans="7:18" x14ac:dyDescent="0.25">
      <c r="G3302" s="97"/>
      <c r="H3302" s="98"/>
      <c r="I3302" s="98"/>
      <c r="J3302" s="99"/>
      <c r="K3302" s="97"/>
      <c r="L3302" s="97"/>
      <c r="P3302" s="97"/>
      <c r="Q3302" s="97"/>
      <c r="R3302" s="93"/>
    </row>
    <row r="3303" spans="7:18" x14ac:dyDescent="0.25">
      <c r="G3303" s="97"/>
      <c r="H3303" s="98"/>
      <c r="I3303" s="98"/>
      <c r="J3303" s="99"/>
      <c r="K3303" s="97"/>
      <c r="L3303" s="97"/>
      <c r="P3303" s="97"/>
      <c r="Q3303" s="97"/>
      <c r="R3303" s="93"/>
    </row>
    <row r="3304" spans="7:18" x14ac:dyDescent="0.25">
      <c r="G3304" s="97"/>
      <c r="H3304" s="98"/>
      <c r="I3304" s="98"/>
      <c r="J3304" s="99"/>
      <c r="K3304" s="97"/>
      <c r="L3304" s="97"/>
      <c r="P3304" s="97"/>
      <c r="Q3304" s="97"/>
      <c r="R3304" s="93"/>
    </row>
    <row r="3305" spans="7:18" x14ac:dyDescent="0.25">
      <c r="G3305" s="97"/>
      <c r="H3305" s="98"/>
      <c r="I3305" s="98"/>
      <c r="J3305" s="99"/>
      <c r="K3305" s="97"/>
      <c r="L3305" s="97"/>
      <c r="P3305" s="97"/>
      <c r="Q3305" s="97"/>
      <c r="R3305" s="93"/>
    </row>
    <row r="3306" spans="7:18" x14ac:dyDescent="0.25">
      <c r="G3306" s="97"/>
      <c r="H3306" s="98"/>
      <c r="I3306" s="98"/>
      <c r="J3306" s="99"/>
      <c r="K3306" s="97"/>
      <c r="L3306" s="97"/>
      <c r="P3306" s="97"/>
      <c r="Q3306" s="97"/>
      <c r="R3306" s="93"/>
    </row>
    <row r="3307" spans="7:18" x14ac:dyDescent="0.25">
      <c r="G3307" s="97"/>
      <c r="H3307" s="98"/>
      <c r="I3307" s="98"/>
      <c r="J3307" s="99"/>
      <c r="K3307" s="97"/>
      <c r="L3307" s="97"/>
      <c r="P3307" s="97"/>
      <c r="Q3307" s="97"/>
      <c r="R3307" s="93"/>
    </row>
    <row r="3308" spans="7:18" x14ac:dyDescent="0.25">
      <c r="G3308" s="97"/>
      <c r="H3308" s="98"/>
      <c r="I3308" s="98"/>
      <c r="J3308" s="99"/>
      <c r="K3308" s="97"/>
      <c r="L3308" s="97"/>
      <c r="P3308" s="97"/>
      <c r="Q3308" s="97"/>
      <c r="R3308" s="93"/>
    </row>
    <row r="3309" spans="7:18" x14ac:dyDescent="0.25">
      <c r="G3309" s="97"/>
      <c r="H3309" s="98"/>
      <c r="I3309" s="98"/>
      <c r="J3309" s="99"/>
      <c r="K3309" s="97"/>
      <c r="L3309" s="97"/>
      <c r="P3309" s="97"/>
      <c r="Q3309" s="97"/>
      <c r="R3309" s="93"/>
    </row>
    <row r="3310" spans="7:18" x14ac:dyDescent="0.25">
      <c r="G3310" s="97"/>
      <c r="H3310" s="98"/>
      <c r="I3310" s="98"/>
      <c r="J3310" s="99"/>
      <c r="K3310" s="97"/>
      <c r="L3310" s="97"/>
      <c r="P3310" s="97"/>
      <c r="Q3310" s="97"/>
      <c r="R3310" s="93"/>
    </row>
    <row r="3311" spans="7:18" x14ac:dyDescent="0.25">
      <c r="G3311" s="97"/>
      <c r="H3311" s="98"/>
      <c r="I3311" s="98"/>
      <c r="J3311" s="99"/>
      <c r="K3311" s="97"/>
      <c r="L3311" s="97"/>
      <c r="P3311" s="97"/>
      <c r="Q3311" s="97"/>
      <c r="R3311" s="93"/>
    </row>
    <row r="3312" spans="7:18" x14ac:dyDescent="0.25">
      <c r="G3312" s="97"/>
      <c r="H3312" s="98"/>
      <c r="I3312" s="98"/>
      <c r="J3312" s="99"/>
      <c r="K3312" s="97"/>
      <c r="L3312" s="97"/>
      <c r="P3312" s="97"/>
      <c r="Q3312" s="97"/>
      <c r="R3312" s="93"/>
    </row>
    <row r="3313" spans="7:18" x14ac:dyDescent="0.25">
      <c r="G3313" s="97"/>
      <c r="H3313" s="98"/>
      <c r="I3313" s="98"/>
      <c r="J3313" s="99"/>
      <c r="K3313" s="97"/>
      <c r="L3313" s="97"/>
      <c r="P3313" s="97"/>
      <c r="Q3313" s="97"/>
      <c r="R3313" s="93"/>
    </row>
    <row r="3314" spans="7:18" x14ac:dyDescent="0.25">
      <c r="G3314" s="97"/>
      <c r="H3314" s="98"/>
      <c r="I3314" s="98"/>
      <c r="J3314" s="99"/>
      <c r="K3314" s="97"/>
      <c r="L3314" s="97"/>
      <c r="P3314" s="97"/>
      <c r="Q3314" s="97"/>
      <c r="R3314" s="93"/>
    </row>
    <row r="3315" spans="7:18" x14ac:dyDescent="0.25">
      <c r="G3315" s="97"/>
      <c r="H3315" s="98"/>
      <c r="I3315" s="98"/>
      <c r="J3315" s="99"/>
      <c r="K3315" s="97"/>
      <c r="L3315" s="97"/>
      <c r="P3315" s="97"/>
      <c r="Q3315" s="97"/>
      <c r="R3315" s="93"/>
    </row>
    <row r="3316" spans="7:18" x14ac:dyDescent="0.25">
      <c r="G3316" s="97"/>
      <c r="H3316" s="98"/>
      <c r="I3316" s="98"/>
      <c r="J3316" s="99"/>
      <c r="K3316" s="97"/>
      <c r="L3316" s="97"/>
      <c r="P3316" s="97"/>
      <c r="Q3316" s="97"/>
      <c r="R3316" s="93"/>
    </row>
    <row r="3317" spans="7:18" x14ac:dyDescent="0.25">
      <c r="G3317" s="97"/>
      <c r="H3317" s="98"/>
      <c r="I3317" s="98"/>
      <c r="J3317" s="99"/>
      <c r="K3317" s="97"/>
      <c r="L3317" s="97"/>
      <c r="P3317" s="97"/>
      <c r="Q3317" s="97"/>
      <c r="R3317" s="93"/>
    </row>
    <row r="3318" spans="7:18" x14ac:dyDescent="0.25">
      <c r="G3318" s="97"/>
      <c r="H3318" s="98"/>
      <c r="I3318" s="98"/>
      <c r="J3318" s="99"/>
      <c r="K3318" s="97"/>
      <c r="L3318" s="97"/>
      <c r="P3318" s="97"/>
      <c r="Q3318" s="97"/>
      <c r="R3318" s="93"/>
    </row>
    <row r="3319" spans="7:18" x14ac:dyDescent="0.25">
      <c r="G3319" s="97"/>
      <c r="H3319" s="98"/>
      <c r="I3319" s="98"/>
      <c r="J3319" s="99"/>
      <c r="K3319" s="97"/>
      <c r="L3319" s="97"/>
      <c r="P3319" s="97"/>
      <c r="Q3319" s="97"/>
      <c r="R3319" s="93"/>
    </row>
    <row r="3320" spans="7:18" x14ac:dyDescent="0.25">
      <c r="G3320" s="97"/>
      <c r="H3320" s="98"/>
      <c r="I3320" s="98"/>
      <c r="J3320" s="99"/>
      <c r="K3320" s="97"/>
      <c r="L3320" s="97"/>
      <c r="P3320" s="97"/>
      <c r="Q3320" s="97"/>
      <c r="R3320" s="93"/>
    </row>
    <row r="3321" spans="7:18" x14ac:dyDescent="0.25">
      <c r="G3321" s="97"/>
      <c r="H3321" s="98"/>
      <c r="I3321" s="98"/>
      <c r="J3321" s="99"/>
      <c r="K3321" s="97"/>
      <c r="L3321" s="97"/>
      <c r="P3321" s="97"/>
      <c r="Q3321" s="97"/>
      <c r="R3321" s="93"/>
    </row>
    <row r="3322" spans="7:18" x14ac:dyDescent="0.25">
      <c r="G3322" s="97"/>
      <c r="H3322" s="98"/>
      <c r="I3322" s="98"/>
      <c r="J3322" s="99"/>
      <c r="K3322" s="97"/>
      <c r="L3322" s="97"/>
      <c r="P3322" s="97"/>
      <c r="Q3322" s="97"/>
      <c r="R3322" s="93"/>
    </row>
    <row r="3323" spans="7:18" x14ac:dyDescent="0.25">
      <c r="G3323" s="97"/>
      <c r="H3323" s="98"/>
      <c r="I3323" s="98"/>
      <c r="J3323" s="99"/>
      <c r="K3323" s="97"/>
      <c r="L3323" s="97"/>
      <c r="P3323" s="97"/>
      <c r="Q3323" s="97"/>
      <c r="R3323" s="93"/>
    </row>
    <row r="3324" spans="7:18" x14ac:dyDescent="0.25">
      <c r="G3324" s="97"/>
      <c r="H3324" s="98"/>
      <c r="I3324" s="98"/>
      <c r="J3324" s="99"/>
      <c r="K3324" s="97"/>
      <c r="L3324" s="97"/>
      <c r="P3324" s="97"/>
      <c r="Q3324" s="97"/>
      <c r="R3324" s="93"/>
    </row>
    <row r="3325" spans="7:18" x14ac:dyDescent="0.25">
      <c r="G3325" s="97"/>
      <c r="H3325" s="98"/>
      <c r="I3325" s="98"/>
      <c r="J3325" s="99"/>
      <c r="K3325" s="97"/>
      <c r="L3325" s="97"/>
      <c r="P3325" s="97"/>
      <c r="Q3325" s="97"/>
      <c r="R3325" s="93"/>
    </row>
    <row r="3326" spans="7:18" x14ac:dyDescent="0.25">
      <c r="G3326" s="97"/>
      <c r="H3326" s="98"/>
      <c r="I3326" s="98"/>
      <c r="J3326" s="99"/>
      <c r="K3326" s="97"/>
      <c r="L3326" s="97"/>
      <c r="P3326" s="97"/>
      <c r="Q3326" s="97"/>
      <c r="R3326" s="93"/>
    </row>
    <row r="3327" spans="7:18" x14ac:dyDescent="0.25">
      <c r="G3327" s="97"/>
      <c r="H3327" s="98"/>
      <c r="I3327" s="98"/>
      <c r="J3327" s="99"/>
      <c r="K3327" s="97"/>
      <c r="L3327" s="97"/>
      <c r="P3327" s="97"/>
      <c r="Q3327" s="97"/>
      <c r="R3327" s="93"/>
    </row>
    <row r="3328" spans="7:18" x14ac:dyDescent="0.25">
      <c r="G3328" s="97"/>
      <c r="H3328" s="98"/>
      <c r="I3328" s="98"/>
      <c r="J3328" s="99"/>
      <c r="K3328" s="97"/>
      <c r="L3328" s="97"/>
      <c r="P3328" s="97"/>
      <c r="Q3328" s="97"/>
      <c r="R3328" s="93"/>
    </row>
    <row r="3329" spans="7:18" x14ac:dyDescent="0.25">
      <c r="G3329" s="97"/>
      <c r="H3329" s="98"/>
      <c r="I3329" s="98"/>
      <c r="J3329" s="99"/>
      <c r="K3329" s="97"/>
      <c r="L3329" s="97"/>
      <c r="P3329" s="97"/>
      <c r="Q3329" s="97"/>
      <c r="R3329" s="93"/>
    </row>
    <row r="3330" spans="7:18" x14ac:dyDescent="0.25">
      <c r="G3330" s="97"/>
      <c r="H3330" s="98"/>
      <c r="I3330" s="98"/>
      <c r="J3330" s="99"/>
      <c r="K3330" s="97"/>
      <c r="L3330" s="97"/>
      <c r="P3330" s="97"/>
      <c r="Q3330" s="97"/>
      <c r="R3330" s="93"/>
    </row>
    <row r="3331" spans="7:18" x14ac:dyDescent="0.25">
      <c r="G3331" s="97"/>
      <c r="H3331" s="98"/>
      <c r="I3331" s="98"/>
      <c r="J3331" s="99"/>
      <c r="K3331" s="97"/>
      <c r="L3331" s="97"/>
      <c r="P3331" s="97"/>
      <c r="Q3331" s="97"/>
      <c r="R3331" s="93"/>
    </row>
    <row r="3332" spans="7:18" x14ac:dyDescent="0.25">
      <c r="G3332" s="97"/>
      <c r="H3332" s="98"/>
      <c r="I3332" s="98"/>
      <c r="J3332" s="99"/>
      <c r="K3332" s="97"/>
      <c r="L3332" s="97"/>
      <c r="P3332" s="97"/>
      <c r="Q3332" s="97"/>
      <c r="R3332" s="93"/>
    </row>
    <row r="3333" spans="7:18" x14ac:dyDescent="0.25">
      <c r="G3333" s="97"/>
      <c r="H3333" s="98"/>
      <c r="I3333" s="98"/>
      <c r="J3333" s="99"/>
      <c r="K3333" s="97"/>
      <c r="L3333" s="97"/>
      <c r="P3333" s="97"/>
      <c r="Q3333" s="97"/>
      <c r="R3333" s="93"/>
    </row>
    <row r="3334" spans="7:18" x14ac:dyDescent="0.25">
      <c r="G3334" s="97"/>
      <c r="H3334" s="98"/>
      <c r="I3334" s="98"/>
      <c r="J3334" s="99"/>
      <c r="K3334" s="97"/>
      <c r="L3334" s="97"/>
      <c r="P3334" s="97"/>
      <c r="Q3334" s="97"/>
      <c r="R3334" s="93"/>
    </row>
    <row r="3335" spans="7:18" x14ac:dyDescent="0.25">
      <c r="G3335" s="97"/>
      <c r="H3335" s="98"/>
      <c r="I3335" s="98"/>
      <c r="J3335" s="99"/>
      <c r="K3335" s="97"/>
      <c r="L3335" s="97"/>
      <c r="P3335" s="97"/>
      <c r="Q3335" s="97"/>
      <c r="R3335" s="93"/>
    </row>
    <row r="3336" spans="7:18" x14ac:dyDescent="0.25">
      <c r="G3336" s="97"/>
      <c r="H3336" s="98"/>
      <c r="I3336" s="98"/>
      <c r="J3336" s="99"/>
      <c r="K3336" s="97"/>
      <c r="L3336" s="97"/>
      <c r="P3336" s="97"/>
      <c r="Q3336" s="97"/>
      <c r="R3336" s="93"/>
    </row>
    <row r="3337" spans="7:18" x14ac:dyDescent="0.25">
      <c r="G3337" s="97"/>
      <c r="H3337" s="98"/>
      <c r="I3337" s="98"/>
      <c r="J3337" s="99"/>
      <c r="K3337" s="97"/>
      <c r="L3337" s="97"/>
      <c r="P3337" s="97"/>
      <c r="Q3337" s="97"/>
      <c r="R3337" s="93"/>
    </row>
    <row r="3338" spans="7:18" x14ac:dyDescent="0.25">
      <c r="G3338" s="97"/>
      <c r="H3338" s="98"/>
      <c r="I3338" s="98"/>
      <c r="J3338" s="99"/>
      <c r="K3338" s="97"/>
      <c r="L3338" s="97"/>
      <c r="P3338" s="97"/>
      <c r="Q3338" s="97"/>
      <c r="R3338" s="93"/>
    </row>
    <row r="3339" spans="7:18" x14ac:dyDescent="0.25">
      <c r="G3339" s="97"/>
      <c r="H3339" s="98"/>
      <c r="I3339" s="98"/>
      <c r="J3339" s="99"/>
      <c r="K3339" s="97"/>
      <c r="L3339" s="97"/>
      <c r="P3339" s="97"/>
      <c r="Q3339" s="97"/>
      <c r="R3339" s="93"/>
    </row>
    <row r="3340" spans="7:18" x14ac:dyDescent="0.25">
      <c r="G3340" s="97"/>
      <c r="H3340" s="98"/>
      <c r="I3340" s="98"/>
      <c r="J3340" s="99"/>
      <c r="K3340" s="97"/>
      <c r="L3340" s="97"/>
      <c r="P3340" s="97"/>
      <c r="Q3340" s="97"/>
      <c r="R3340" s="93"/>
    </row>
    <row r="3341" spans="7:18" x14ac:dyDescent="0.25">
      <c r="G3341" s="97"/>
      <c r="H3341" s="98"/>
      <c r="I3341" s="98"/>
      <c r="J3341" s="99"/>
      <c r="K3341" s="97"/>
      <c r="L3341" s="97"/>
      <c r="P3341" s="97"/>
      <c r="Q3341" s="97"/>
      <c r="R3341" s="93"/>
    </row>
    <row r="3342" spans="7:18" x14ac:dyDescent="0.25">
      <c r="G3342" s="97"/>
      <c r="H3342" s="98"/>
      <c r="I3342" s="98"/>
      <c r="J3342" s="99"/>
      <c r="K3342" s="97"/>
      <c r="L3342" s="97"/>
      <c r="P3342" s="97"/>
      <c r="Q3342" s="97"/>
      <c r="R3342" s="93"/>
    </row>
    <row r="3343" spans="7:18" x14ac:dyDescent="0.25">
      <c r="G3343" s="97"/>
      <c r="H3343" s="98"/>
      <c r="I3343" s="98"/>
      <c r="J3343" s="99"/>
      <c r="K3343" s="97"/>
      <c r="L3343" s="97"/>
      <c r="P3343" s="97"/>
      <c r="Q3343" s="97"/>
      <c r="R3343" s="93"/>
    </row>
    <row r="3344" spans="7:18" x14ac:dyDescent="0.25">
      <c r="G3344" s="97"/>
      <c r="H3344" s="98"/>
      <c r="I3344" s="98"/>
      <c r="J3344" s="99"/>
      <c r="K3344" s="97"/>
      <c r="L3344" s="97"/>
      <c r="P3344" s="97"/>
      <c r="Q3344" s="97"/>
      <c r="R3344" s="93"/>
    </row>
    <row r="3345" spans="7:18" x14ac:dyDescent="0.25">
      <c r="G3345" s="97"/>
      <c r="H3345" s="98"/>
      <c r="I3345" s="98"/>
      <c r="J3345" s="99"/>
      <c r="K3345" s="97"/>
      <c r="L3345" s="97"/>
      <c r="P3345" s="97"/>
      <c r="Q3345" s="97"/>
      <c r="R3345" s="93"/>
    </row>
    <row r="3346" spans="7:18" x14ac:dyDescent="0.25">
      <c r="G3346" s="97"/>
      <c r="H3346" s="98"/>
      <c r="I3346" s="98"/>
      <c r="J3346" s="99"/>
      <c r="K3346" s="97"/>
      <c r="L3346" s="97"/>
      <c r="P3346" s="97"/>
      <c r="Q3346" s="97"/>
      <c r="R3346" s="93"/>
    </row>
    <row r="3347" spans="7:18" x14ac:dyDescent="0.25">
      <c r="G3347" s="97"/>
      <c r="H3347" s="98"/>
      <c r="I3347" s="98"/>
      <c r="J3347" s="99"/>
      <c r="K3347" s="97"/>
      <c r="L3347" s="97"/>
      <c r="P3347" s="97"/>
      <c r="Q3347" s="97"/>
      <c r="R3347" s="93"/>
    </row>
    <row r="3348" spans="7:18" x14ac:dyDescent="0.25">
      <c r="G3348" s="97"/>
      <c r="H3348" s="98"/>
      <c r="I3348" s="98"/>
      <c r="J3348" s="99"/>
      <c r="K3348" s="97"/>
      <c r="L3348" s="97"/>
      <c r="P3348" s="97"/>
      <c r="Q3348" s="97"/>
      <c r="R3348" s="93"/>
    </row>
    <row r="3349" spans="7:18" x14ac:dyDescent="0.25">
      <c r="G3349" s="97"/>
      <c r="H3349" s="98"/>
      <c r="I3349" s="98"/>
      <c r="J3349" s="99"/>
      <c r="K3349" s="97"/>
      <c r="L3349" s="97"/>
      <c r="P3349" s="97"/>
      <c r="Q3349" s="97"/>
      <c r="R3349" s="93"/>
    </row>
    <row r="3350" spans="7:18" x14ac:dyDescent="0.25">
      <c r="G3350" s="97"/>
      <c r="H3350" s="98"/>
      <c r="I3350" s="98"/>
      <c r="J3350" s="99"/>
      <c r="K3350" s="97"/>
      <c r="L3350" s="97"/>
      <c r="P3350" s="97"/>
      <c r="Q3350" s="97"/>
      <c r="R3350" s="93"/>
    </row>
    <row r="3351" spans="7:18" x14ac:dyDescent="0.25">
      <c r="G3351" s="97"/>
      <c r="H3351" s="98"/>
      <c r="I3351" s="98"/>
      <c r="J3351" s="99"/>
      <c r="K3351" s="97"/>
      <c r="L3351" s="97"/>
      <c r="P3351" s="97"/>
      <c r="Q3351" s="97"/>
      <c r="R3351" s="93"/>
    </row>
    <row r="3352" spans="7:18" x14ac:dyDescent="0.25">
      <c r="G3352" s="97"/>
      <c r="H3352" s="98"/>
      <c r="I3352" s="98"/>
      <c r="J3352" s="99"/>
      <c r="K3352" s="97"/>
      <c r="L3352" s="97"/>
      <c r="P3352" s="97"/>
      <c r="Q3352" s="97"/>
      <c r="R3352" s="93"/>
    </row>
    <row r="3353" spans="7:18" x14ac:dyDescent="0.25">
      <c r="G3353" s="97"/>
      <c r="H3353" s="98"/>
      <c r="I3353" s="98"/>
      <c r="J3353" s="99"/>
      <c r="K3353" s="97"/>
      <c r="L3353" s="97"/>
      <c r="P3353" s="97"/>
      <c r="Q3353" s="97"/>
      <c r="R3353" s="93"/>
    </row>
    <row r="3354" spans="7:18" x14ac:dyDescent="0.25">
      <c r="G3354" s="97"/>
      <c r="H3354" s="98"/>
      <c r="I3354" s="98"/>
      <c r="J3354" s="99"/>
      <c r="K3354" s="97"/>
      <c r="L3354" s="97"/>
      <c r="P3354" s="97"/>
      <c r="Q3354" s="97"/>
      <c r="R3354" s="93"/>
    </row>
    <row r="3355" spans="7:18" x14ac:dyDescent="0.25">
      <c r="G3355" s="97"/>
      <c r="H3355" s="98"/>
      <c r="I3355" s="98"/>
      <c r="J3355" s="99"/>
      <c r="K3355" s="97"/>
      <c r="L3355" s="97"/>
      <c r="P3355" s="97"/>
      <c r="Q3355" s="97"/>
      <c r="R3355" s="93"/>
    </row>
    <row r="3356" spans="7:18" x14ac:dyDescent="0.25">
      <c r="G3356" s="97"/>
      <c r="H3356" s="98"/>
      <c r="I3356" s="98"/>
      <c r="J3356" s="99"/>
      <c r="K3356" s="97"/>
      <c r="L3356" s="97"/>
      <c r="P3356" s="97"/>
      <c r="Q3356" s="97"/>
      <c r="R3356" s="93"/>
    </row>
    <row r="3357" spans="7:18" x14ac:dyDescent="0.25">
      <c r="G3357" s="97"/>
      <c r="H3357" s="98"/>
      <c r="I3357" s="98"/>
      <c r="J3357" s="99"/>
      <c r="K3357" s="97"/>
      <c r="L3357" s="97"/>
      <c r="P3357" s="97"/>
      <c r="Q3357" s="97"/>
      <c r="R3357" s="93"/>
    </row>
    <row r="3358" spans="7:18" x14ac:dyDescent="0.25">
      <c r="G3358" s="97"/>
      <c r="H3358" s="98"/>
      <c r="I3358" s="98"/>
      <c r="J3358" s="99"/>
      <c r="K3358" s="97"/>
      <c r="L3358" s="97"/>
      <c r="P3358" s="97"/>
      <c r="Q3358" s="97"/>
      <c r="R3358" s="93"/>
    </row>
    <row r="3359" spans="7:18" x14ac:dyDescent="0.25">
      <c r="G3359" s="97"/>
      <c r="H3359" s="98"/>
      <c r="I3359" s="98"/>
      <c r="J3359" s="99"/>
      <c r="K3359" s="97"/>
      <c r="L3359" s="97"/>
      <c r="P3359" s="97"/>
      <c r="Q3359" s="97"/>
      <c r="R3359" s="93"/>
    </row>
    <row r="3360" spans="7:18" x14ac:dyDescent="0.25">
      <c r="G3360" s="97"/>
      <c r="H3360" s="98"/>
      <c r="I3360" s="98"/>
      <c r="J3360" s="99"/>
      <c r="K3360" s="97"/>
      <c r="L3360" s="97"/>
      <c r="P3360" s="97"/>
      <c r="Q3360" s="97"/>
      <c r="R3360" s="93"/>
    </row>
    <row r="3361" spans="7:18" x14ac:dyDescent="0.25">
      <c r="G3361" s="97"/>
      <c r="H3361" s="98"/>
      <c r="I3361" s="98"/>
      <c r="J3361" s="99"/>
      <c r="K3361" s="97"/>
      <c r="L3361" s="97"/>
      <c r="P3361" s="97"/>
      <c r="Q3361" s="97"/>
      <c r="R3361" s="93"/>
    </row>
    <row r="3362" spans="7:18" x14ac:dyDescent="0.25">
      <c r="G3362" s="97"/>
      <c r="H3362" s="98"/>
      <c r="I3362" s="98"/>
      <c r="J3362" s="99"/>
      <c r="K3362" s="97"/>
      <c r="L3362" s="97"/>
      <c r="P3362" s="97"/>
      <c r="Q3362" s="97"/>
      <c r="R3362" s="93"/>
    </row>
    <row r="3363" spans="7:18" x14ac:dyDescent="0.25">
      <c r="G3363" s="97"/>
      <c r="H3363" s="98"/>
      <c r="I3363" s="98"/>
      <c r="J3363" s="99"/>
      <c r="K3363" s="97"/>
      <c r="L3363" s="97"/>
      <c r="P3363" s="97"/>
      <c r="Q3363" s="97"/>
      <c r="R3363" s="93"/>
    </row>
    <row r="3364" spans="7:18" x14ac:dyDescent="0.25">
      <c r="G3364" s="97"/>
      <c r="H3364" s="98"/>
      <c r="I3364" s="98"/>
      <c r="J3364" s="99"/>
      <c r="K3364" s="97"/>
      <c r="L3364" s="97"/>
      <c r="P3364" s="97"/>
      <c r="Q3364" s="97"/>
      <c r="R3364" s="93"/>
    </row>
    <row r="3365" spans="7:18" x14ac:dyDescent="0.25">
      <c r="G3365" s="97"/>
      <c r="H3365" s="98"/>
      <c r="I3365" s="98"/>
      <c r="J3365" s="99"/>
      <c r="K3365" s="97"/>
      <c r="L3365" s="97"/>
      <c r="P3365" s="97"/>
      <c r="Q3365" s="97"/>
      <c r="R3365" s="93"/>
    </row>
    <row r="3366" spans="7:18" x14ac:dyDescent="0.25">
      <c r="G3366" s="97"/>
      <c r="H3366" s="98"/>
      <c r="I3366" s="98"/>
      <c r="J3366" s="99"/>
      <c r="K3366" s="97"/>
      <c r="L3366" s="97"/>
      <c r="P3366" s="97"/>
      <c r="Q3366" s="97"/>
      <c r="R3366" s="93"/>
    </row>
    <row r="3367" spans="7:18" x14ac:dyDescent="0.25">
      <c r="G3367" s="97"/>
      <c r="H3367" s="98"/>
      <c r="I3367" s="98"/>
      <c r="J3367" s="99"/>
      <c r="K3367" s="97"/>
      <c r="L3367" s="97"/>
      <c r="P3367" s="97"/>
      <c r="Q3367" s="97"/>
      <c r="R3367" s="93"/>
    </row>
    <row r="3368" spans="7:18" x14ac:dyDescent="0.25">
      <c r="G3368" s="97"/>
      <c r="H3368" s="98"/>
      <c r="I3368" s="98"/>
      <c r="J3368" s="99"/>
      <c r="K3368" s="97"/>
      <c r="L3368" s="97"/>
      <c r="P3368" s="97"/>
      <c r="Q3368" s="97"/>
      <c r="R3368" s="93"/>
    </row>
    <row r="3369" spans="7:18" x14ac:dyDescent="0.25">
      <c r="G3369" s="97"/>
      <c r="H3369" s="98"/>
      <c r="I3369" s="98"/>
      <c r="J3369" s="99"/>
      <c r="K3369" s="97"/>
      <c r="L3369" s="97"/>
      <c r="P3369" s="97"/>
      <c r="Q3369" s="97"/>
      <c r="R3369" s="93"/>
    </row>
    <row r="3370" spans="7:18" x14ac:dyDescent="0.25">
      <c r="G3370" s="97"/>
      <c r="H3370" s="98"/>
      <c r="I3370" s="98"/>
      <c r="J3370" s="99"/>
      <c r="K3370" s="97"/>
      <c r="L3370" s="97"/>
      <c r="P3370" s="97"/>
      <c r="Q3370" s="97"/>
      <c r="R3370" s="93"/>
    </row>
    <row r="3371" spans="7:18" x14ac:dyDescent="0.25">
      <c r="G3371" s="97"/>
      <c r="H3371" s="98"/>
      <c r="I3371" s="98"/>
      <c r="J3371" s="99"/>
      <c r="K3371" s="97"/>
      <c r="L3371" s="97"/>
      <c r="P3371" s="97"/>
      <c r="Q3371" s="97"/>
      <c r="R3371" s="93"/>
    </row>
    <row r="3372" spans="7:18" x14ac:dyDescent="0.25">
      <c r="G3372" s="97"/>
      <c r="H3372" s="98"/>
      <c r="I3372" s="98"/>
      <c r="J3372" s="99"/>
      <c r="K3372" s="97"/>
      <c r="L3372" s="97"/>
      <c r="P3372" s="97"/>
      <c r="Q3372" s="97"/>
      <c r="R3372" s="93"/>
    </row>
    <row r="3373" spans="7:18" x14ac:dyDescent="0.25">
      <c r="G3373" s="97"/>
      <c r="H3373" s="98"/>
      <c r="I3373" s="98"/>
      <c r="J3373" s="99"/>
      <c r="K3373" s="97"/>
      <c r="L3373" s="97"/>
      <c r="P3373" s="97"/>
      <c r="Q3373" s="97"/>
      <c r="R3373" s="93"/>
    </row>
    <row r="3374" spans="7:18" x14ac:dyDescent="0.25">
      <c r="G3374" s="97"/>
      <c r="H3374" s="98"/>
      <c r="I3374" s="98"/>
      <c r="J3374" s="99"/>
      <c r="K3374" s="97"/>
      <c r="L3374" s="97"/>
      <c r="P3374" s="97"/>
      <c r="Q3374" s="97"/>
      <c r="R3374" s="93"/>
    </row>
    <row r="3375" spans="7:18" x14ac:dyDescent="0.25">
      <c r="G3375" s="97"/>
      <c r="H3375" s="98"/>
      <c r="I3375" s="98"/>
      <c r="J3375" s="99"/>
      <c r="K3375" s="97"/>
      <c r="L3375" s="97"/>
      <c r="P3375" s="97"/>
      <c r="Q3375" s="97"/>
      <c r="R3375" s="93"/>
    </row>
    <row r="3376" spans="7:18" x14ac:dyDescent="0.25">
      <c r="G3376" s="97"/>
      <c r="H3376" s="98"/>
      <c r="I3376" s="98"/>
      <c r="J3376" s="99"/>
      <c r="K3376" s="97"/>
      <c r="L3376" s="97"/>
      <c r="P3376" s="97"/>
      <c r="Q3376" s="97"/>
      <c r="R3376" s="93"/>
    </row>
    <row r="3377" spans="7:18" x14ac:dyDescent="0.25">
      <c r="G3377" s="97"/>
      <c r="H3377" s="98"/>
      <c r="I3377" s="98"/>
      <c r="J3377" s="99"/>
      <c r="K3377" s="97"/>
      <c r="L3377" s="97"/>
      <c r="P3377" s="97"/>
      <c r="Q3377" s="97"/>
      <c r="R3377" s="93"/>
    </row>
    <row r="3378" spans="7:18" x14ac:dyDescent="0.25">
      <c r="G3378" s="97"/>
      <c r="H3378" s="98"/>
      <c r="I3378" s="98"/>
      <c r="J3378" s="99"/>
      <c r="K3378" s="97"/>
      <c r="L3378" s="97"/>
      <c r="P3378" s="97"/>
      <c r="Q3378" s="97"/>
      <c r="R3378" s="93"/>
    </row>
    <row r="3379" spans="7:18" x14ac:dyDescent="0.25">
      <c r="G3379" s="97"/>
      <c r="H3379" s="98"/>
      <c r="I3379" s="98"/>
      <c r="J3379" s="99"/>
      <c r="K3379" s="97"/>
      <c r="L3379" s="97"/>
      <c r="P3379" s="97"/>
      <c r="Q3379" s="97"/>
      <c r="R3379" s="93"/>
    </row>
    <row r="3380" spans="7:18" x14ac:dyDescent="0.25">
      <c r="G3380" s="97"/>
      <c r="H3380" s="98"/>
      <c r="I3380" s="98"/>
      <c r="J3380" s="99"/>
      <c r="K3380" s="97"/>
      <c r="L3380" s="97"/>
      <c r="P3380" s="97"/>
      <c r="Q3380" s="97"/>
      <c r="R3380" s="93"/>
    </row>
    <row r="3381" spans="7:18" x14ac:dyDescent="0.25">
      <c r="G3381" s="97"/>
      <c r="H3381" s="98"/>
      <c r="I3381" s="98"/>
      <c r="J3381" s="99"/>
      <c r="K3381" s="97"/>
      <c r="L3381" s="97"/>
      <c r="P3381" s="97"/>
      <c r="Q3381" s="97"/>
      <c r="R3381" s="93"/>
    </row>
    <row r="3382" spans="7:18" x14ac:dyDescent="0.25">
      <c r="G3382" s="97"/>
      <c r="H3382" s="98"/>
      <c r="I3382" s="98"/>
      <c r="J3382" s="99"/>
      <c r="K3382" s="97"/>
      <c r="L3382" s="97"/>
      <c r="P3382" s="97"/>
      <c r="Q3382" s="97"/>
      <c r="R3382" s="93"/>
    </row>
    <row r="3383" spans="7:18" x14ac:dyDescent="0.25">
      <c r="G3383" s="97"/>
      <c r="H3383" s="98"/>
      <c r="I3383" s="98"/>
      <c r="J3383" s="99"/>
      <c r="K3383" s="97"/>
      <c r="L3383" s="97"/>
      <c r="P3383" s="97"/>
      <c r="Q3383" s="97"/>
      <c r="R3383" s="93"/>
    </row>
    <row r="3384" spans="7:18" x14ac:dyDescent="0.25">
      <c r="G3384" s="97"/>
      <c r="H3384" s="98"/>
      <c r="I3384" s="98"/>
      <c r="J3384" s="99"/>
      <c r="K3384" s="97"/>
      <c r="L3384" s="97"/>
      <c r="P3384" s="97"/>
      <c r="Q3384" s="97"/>
      <c r="R3384" s="93"/>
    </row>
    <row r="3385" spans="7:18" x14ac:dyDescent="0.25">
      <c r="G3385" s="97"/>
      <c r="H3385" s="98"/>
      <c r="I3385" s="98"/>
      <c r="J3385" s="99"/>
      <c r="K3385" s="97"/>
      <c r="L3385" s="97"/>
      <c r="P3385" s="97"/>
      <c r="Q3385" s="97"/>
      <c r="R3385" s="93"/>
    </row>
    <row r="3386" spans="7:18" x14ac:dyDescent="0.25">
      <c r="G3386" s="97"/>
      <c r="H3386" s="98"/>
      <c r="I3386" s="98"/>
      <c r="J3386" s="99"/>
      <c r="K3386" s="97"/>
      <c r="L3386" s="97"/>
      <c r="P3386" s="97"/>
      <c r="Q3386" s="97"/>
      <c r="R3386" s="93"/>
    </row>
    <row r="3387" spans="7:18" x14ac:dyDescent="0.25">
      <c r="G3387" s="97"/>
      <c r="H3387" s="98"/>
      <c r="I3387" s="98"/>
      <c r="J3387" s="99"/>
      <c r="K3387" s="97"/>
      <c r="L3387" s="97"/>
      <c r="P3387" s="97"/>
      <c r="Q3387" s="97"/>
      <c r="R3387" s="93"/>
    </row>
    <row r="3388" spans="7:18" x14ac:dyDescent="0.25">
      <c r="G3388" s="97"/>
      <c r="H3388" s="98"/>
      <c r="I3388" s="98"/>
      <c r="J3388" s="99"/>
      <c r="K3388" s="97"/>
      <c r="L3388" s="97"/>
      <c r="P3388" s="97"/>
      <c r="Q3388" s="97"/>
      <c r="R3388" s="93"/>
    </row>
    <row r="3389" spans="7:18" x14ac:dyDescent="0.25">
      <c r="G3389" s="97"/>
      <c r="H3389" s="98"/>
      <c r="I3389" s="98"/>
      <c r="J3389" s="99"/>
      <c r="K3389" s="97"/>
      <c r="L3389" s="97"/>
      <c r="P3389" s="97"/>
      <c r="Q3389" s="97"/>
      <c r="R3389" s="93"/>
    </row>
    <row r="3390" spans="7:18" x14ac:dyDescent="0.25">
      <c r="G3390" s="97"/>
      <c r="H3390" s="98"/>
      <c r="I3390" s="98"/>
      <c r="J3390" s="99"/>
      <c r="K3390" s="97"/>
      <c r="L3390" s="97"/>
      <c r="P3390" s="97"/>
      <c r="Q3390" s="97"/>
      <c r="R3390" s="93"/>
    </row>
    <row r="3391" spans="7:18" x14ac:dyDescent="0.25">
      <c r="G3391" s="97"/>
      <c r="H3391" s="98"/>
      <c r="I3391" s="98"/>
      <c r="J3391" s="99"/>
      <c r="K3391" s="97"/>
      <c r="L3391" s="97"/>
      <c r="P3391" s="97"/>
      <c r="Q3391" s="97"/>
      <c r="R3391" s="93"/>
    </row>
    <row r="3392" spans="7:18" x14ac:dyDescent="0.25">
      <c r="G3392" s="97"/>
      <c r="H3392" s="98"/>
      <c r="I3392" s="98"/>
      <c r="J3392" s="99"/>
      <c r="K3392" s="97"/>
      <c r="L3392" s="97"/>
      <c r="P3392" s="97"/>
      <c r="Q3392" s="97"/>
      <c r="R3392" s="93"/>
    </row>
    <row r="3393" spans="7:18" x14ac:dyDescent="0.25">
      <c r="G3393" s="97"/>
      <c r="H3393" s="98"/>
      <c r="I3393" s="98"/>
      <c r="J3393" s="99"/>
      <c r="K3393" s="97"/>
      <c r="L3393" s="97"/>
      <c r="P3393" s="97"/>
      <c r="Q3393" s="97"/>
      <c r="R3393" s="93"/>
    </row>
    <row r="3394" spans="7:18" x14ac:dyDescent="0.25">
      <c r="G3394" s="97"/>
      <c r="H3394" s="98"/>
      <c r="I3394" s="98"/>
      <c r="J3394" s="99"/>
      <c r="K3394" s="97"/>
      <c r="L3394" s="97"/>
      <c r="P3394" s="97"/>
      <c r="Q3394" s="97"/>
      <c r="R3394" s="93"/>
    </row>
    <row r="3395" spans="7:18" x14ac:dyDescent="0.25">
      <c r="G3395" s="97"/>
      <c r="H3395" s="98"/>
      <c r="I3395" s="98"/>
      <c r="J3395" s="99"/>
      <c r="K3395" s="97"/>
      <c r="L3395" s="97"/>
      <c r="P3395" s="97"/>
      <c r="Q3395" s="97"/>
      <c r="R3395" s="93"/>
    </row>
    <row r="3396" spans="7:18" x14ac:dyDescent="0.25">
      <c r="G3396" s="97"/>
      <c r="H3396" s="98"/>
      <c r="I3396" s="98"/>
      <c r="J3396" s="99"/>
      <c r="K3396" s="97"/>
      <c r="L3396" s="97"/>
      <c r="P3396" s="97"/>
      <c r="Q3396" s="97"/>
      <c r="R3396" s="93"/>
    </row>
    <row r="3397" spans="7:18" x14ac:dyDescent="0.25">
      <c r="G3397" s="97"/>
      <c r="H3397" s="98"/>
      <c r="I3397" s="98"/>
      <c r="J3397" s="99"/>
      <c r="K3397" s="97"/>
      <c r="L3397" s="97"/>
      <c r="P3397" s="97"/>
      <c r="Q3397" s="97"/>
      <c r="R3397" s="93"/>
    </row>
    <row r="3398" spans="7:18" x14ac:dyDescent="0.25">
      <c r="G3398" s="97"/>
      <c r="H3398" s="98"/>
      <c r="I3398" s="98"/>
      <c r="J3398" s="99"/>
      <c r="K3398" s="97"/>
      <c r="L3398" s="97"/>
      <c r="P3398" s="97"/>
      <c r="Q3398" s="97"/>
      <c r="R3398" s="93"/>
    </row>
    <row r="3399" spans="7:18" x14ac:dyDescent="0.25">
      <c r="G3399" s="97"/>
      <c r="H3399" s="98"/>
      <c r="I3399" s="98"/>
      <c r="J3399" s="99"/>
      <c r="K3399" s="97"/>
      <c r="L3399" s="97"/>
      <c r="P3399" s="97"/>
      <c r="Q3399" s="97"/>
      <c r="R3399" s="93"/>
    </row>
    <row r="3400" spans="7:18" x14ac:dyDescent="0.25">
      <c r="G3400" s="97"/>
      <c r="H3400" s="98"/>
      <c r="I3400" s="98"/>
      <c r="J3400" s="99"/>
      <c r="K3400" s="97"/>
      <c r="L3400" s="97"/>
      <c r="P3400" s="97"/>
      <c r="Q3400" s="97"/>
      <c r="R3400" s="93"/>
    </row>
    <row r="3401" spans="7:18" x14ac:dyDescent="0.25">
      <c r="G3401" s="97"/>
      <c r="H3401" s="98"/>
      <c r="I3401" s="98"/>
      <c r="J3401" s="99"/>
      <c r="K3401" s="97"/>
      <c r="L3401" s="97"/>
      <c r="P3401" s="97"/>
      <c r="Q3401" s="97"/>
      <c r="R3401" s="93"/>
    </row>
    <row r="3402" spans="7:18" x14ac:dyDescent="0.25">
      <c r="G3402" s="97"/>
      <c r="H3402" s="98"/>
      <c r="I3402" s="98"/>
      <c r="J3402" s="99"/>
      <c r="K3402" s="97"/>
      <c r="L3402" s="97"/>
      <c r="P3402" s="97"/>
      <c r="Q3402" s="97"/>
      <c r="R3402" s="93"/>
    </row>
    <row r="3403" spans="7:18" x14ac:dyDescent="0.25">
      <c r="G3403" s="97"/>
      <c r="H3403" s="98"/>
      <c r="I3403" s="98"/>
      <c r="J3403" s="99"/>
      <c r="K3403" s="97"/>
      <c r="L3403" s="97"/>
      <c r="P3403" s="97"/>
      <c r="Q3403" s="97"/>
      <c r="R3403" s="93"/>
    </row>
    <row r="3404" spans="7:18" x14ac:dyDescent="0.25">
      <c r="G3404" s="97"/>
      <c r="H3404" s="98"/>
      <c r="I3404" s="98"/>
      <c r="J3404" s="99"/>
      <c r="K3404" s="97"/>
      <c r="L3404" s="97"/>
      <c r="P3404" s="97"/>
      <c r="Q3404" s="97"/>
      <c r="R3404" s="93"/>
    </row>
    <row r="3405" spans="7:18" x14ac:dyDescent="0.25">
      <c r="G3405" s="97"/>
      <c r="H3405" s="98"/>
      <c r="I3405" s="98"/>
      <c r="J3405" s="99"/>
      <c r="K3405" s="97"/>
      <c r="L3405" s="97"/>
      <c r="P3405" s="97"/>
      <c r="Q3405" s="97"/>
      <c r="R3405" s="93"/>
    </row>
    <row r="3406" spans="7:18" x14ac:dyDescent="0.25">
      <c r="G3406" s="97"/>
      <c r="H3406" s="98"/>
      <c r="I3406" s="98"/>
      <c r="J3406" s="99"/>
      <c r="K3406" s="97"/>
      <c r="L3406" s="97"/>
      <c r="P3406" s="97"/>
      <c r="Q3406" s="97"/>
      <c r="R3406" s="93"/>
    </row>
    <row r="3407" spans="7:18" x14ac:dyDescent="0.25">
      <c r="G3407" s="97"/>
      <c r="H3407" s="98"/>
      <c r="I3407" s="98"/>
      <c r="J3407" s="99"/>
      <c r="K3407" s="97"/>
      <c r="L3407" s="97"/>
      <c r="P3407" s="97"/>
      <c r="Q3407" s="97"/>
      <c r="R3407" s="93"/>
    </row>
    <row r="3408" spans="7:18" x14ac:dyDescent="0.25">
      <c r="G3408" s="97"/>
      <c r="H3408" s="98"/>
      <c r="I3408" s="98"/>
      <c r="J3408" s="99"/>
      <c r="K3408" s="97"/>
      <c r="L3408" s="97"/>
      <c r="P3408" s="97"/>
      <c r="Q3408" s="97"/>
      <c r="R3408" s="93"/>
    </row>
    <row r="3409" spans="7:18" x14ac:dyDescent="0.25">
      <c r="G3409" s="97"/>
      <c r="H3409" s="98"/>
      <c r="I3409" s="98"/>
      <c r="J3409" s="99"/>
      <c r="K3409" s="97"/>
      <c r="L3409" s="97"/>
      <c r="P3409" s="97"/>
      <c r="Q3409" s="97"/>
      <c r="R3409" s="93"/>
    </row>
    <row r="3410" spans="7:18" x14ac:dyDescent="0.25">
      <c r="G3410" s="97"/>
      <c r="H3410" s="98"/>
      <c r="I3410" s="98"/>
      <c r="J3410" s="99"/>
      <c r="K3410" s="97"/>
      <c r="L3410" s="97"/>
      <c r="P3410" s="97"/>
      <c r="Q3410" s="97"/>
      <c r="R3410" s="93"/>
    </row>
    <row r="3411" spans="7:18" x14ac:dyDescent="0.25">
      <c r="G3411" s="97"/>
      <c r="H3411" s="98"/>
      <c r="I3411" s="98"/>
      <c r="J3411" s="99"/>
      <c r="K3411" s="97"/>
      <c r="L3411" s="97"/>
      <c r="P3411" s="97"/>
      <c r="Q3411" s="97"/>
      <c r="R3411" s="93"/>
    </row>
    <row r="3412" spans="7:18" x14ac:dyDescent="0.25">
      <c r="G3412" s="97"/>
      <c r="H3412" s="98"/>
      <c r="I3412" s="98"/>
      <c r="J3412" s="99"/>
      <c r="K3412" s="97"/>
      <c r="L3412" s="97"/>
      <c r="P3412" s="97"/>
      <c r="Q3412" s="97"/>
      <c r="R3412" s="93"/>
    </row>
    <row r="3413" spans="7:18" x14ac:dyDescent="0.25">
      <c r="G3413" s="97"/>
      <c r="H3413" s="98"/>
      <c r="I3413" s="98"/>
      <c r="J3413" s="99"/>
      <c r="K3413" s="97"/>
      <c r="L3413" s="97"/>
      <c r="P3413" s="97"/>
      <c r="Q3413" s="97"/>
      <c r="R3413" s="93"/>
    </row>
    <row r="3414" spans="7:18" x14ac:dyDescent="0.25">
      <c r="G3414" s="97"/>
      <c r="H3414" s="98"/>
      <c r="I3414" s="98"/>
      <c r="J3414" s="99"/>
      <c r="K3414" s="97"/>
      <c r="L3414" s="97"/>
      <c r="P3414" s="97"/>
      <c r="Q3414" s="97"/>
      <c r="R3414" s="93"/>
    </row>
    <row r="3415" spans="7:18" x14ac:dyDescent="0.25">
      <c r="G3415" s="97"/>
      <c r="H3415" s="98"/>
      <c r="I3415" s="98"/>
      <c r="J3415" s="99"/>
      <c r="K3415" s="97"/>
      <c r="L3415" s="97"/>
      <c r="P3415" s="97"/>
      <c r="Q3415" s="97"/>
      <c r="R3415" s="93"/>
    </row>
    <row r="3416" spans="7:18" x14ac:dyDescent="0.25">
      <c r="G3416" s="97"/>
      <c r="H3416" s="98"/>
      <c r="I3416" s="98"/>
      <c r="J3416" s="99"/>
      <c r="K3416" s="97"/>
      <c r="L3416" s="97"/>
      <c r="P3416" s="97"/>
      <c r="Q3416" s="97"/>
      <c r="R3416" s="93"/>
    </row>
    <row r="3417" spans="7:18" x14ac:dyDescent="0.25">
      <c r="G3417" s="97"/>
      <c r="H3417" s="98"/>
      <c r="I3417" s="98"/>
      <c r="J3417" s="99"/>
      <c r="K3417" s="97"/>
      <c r="L3417" s="97"/>
      <c r="P3417" s="97"/>
      <c r="Q3417" s="97"/>
      <c r="R3417" s="93"/>
    </row>
    <row r="3418" spans="7:18" x14ac:dyDescent="0.25">
      <c r="G3418" s="97"/>
      <c r="H3418" s="98"/>
      <c r="I3418" s="98"/>
      <c r="J3418" s="99"/>
      <c r="K3418" s="97"/>
      <c r="L3418" s="97"/>
      <c r="P3418" s="97"/>
      <c r="Q3418" s="97"/>
      <c r="R3418" s="93"/>
    </row>
    <row r="3419" spans="7:18" x14ac:dyDescent="0.25">
      <c r="G3419" s="97"/>
      <c r="H3419" s="98"/>
      <c r="I3419" s="98"/>
      <c r="J3419" s="99"/>
      <c r="K3419" s="97"/>
      <c r="L3419" s="97"/>
      <c r="P3419" s="97"/>
      <c r="Q3419" s="97"/>
      <c r="R3419" s="93"/>
    </row>
    <row r="3420" spans="7:18" x14ac:dyDescent="0.25">
      <c r="G3420" s="97"/>
      <c r="H3420" s="98"/>
      <c r="I3420" s="98"/>
      <c r="J3420" s="99"/>
      <c r="K3420" s="97"/>
      <c r="L3420" s="97"/>
      <c r="P3420" s="97"/>
      <c r="Q3420" s="97"/>
      <c r="R3420" s="93"/>
    </row>
    <row r="3421" spans="7:18" x14ac:dyDescent="0.25">
      <c r="G3421" s="97"/>
      <c r="H3421" s="98"/>
      <c r="I3421" s="98"/>
      <c r="J3421" s="99"/>
      <c r="K3421" s="97"/>
      <c r="L3421" s="97"/>
      <c r="P3421" s="97"/>
      <c r="Q3421" s="97"/>
      <c r="R3421" s="93"/>
    </row>
    <row r="3422" spans="7:18" x14ac:dyDescent="0.25">
      <c r="G3422" s="97"/>
      <c r="H3422" s="98"/>
      <c r="I3422" s="98"/>
      <c r="J3422" s="99"/>
      <c r="K3422" s="97"/>
      <c r="L3422" s="97"/>
      <c r="P3422" s="97"/>
      <c r="Q3422" s="97"/>
      <c r="R3422" s="93"/>
    </row>
    <row r="3423" spans="7:18" x14ac:dyDescent="0.25">
      <c r="G3423" s="97"/>
      <c r="H3423" s="98"/>
      <c r="I3423" s="98"/>
      <c r="J3423" s="99"/>
      <c r="K3423" s="97"/>
      <c r="L3423" s="97"/>
      <c r="P3423" s="97"/>
      <c r="Q3423" s="97"/>
      <c r="R3423" s="93"/>
    </row>
    <row r="3424" spans="7:18" x14ac:dyDescent="0.25">
      <c r="G3424" s="97"/>
      <c r="H3424" s="98"/>
      <c r="I3424" s="98"/>
      <c r="J3424" s="99"/>
      <c r="K3424" s="97"/>
      <c r="L3424" s="97"/>
      <c r="P3424" s="97"/>
      <c r="Q3424" s="97"/>
      <c r="R3424" s="93"/>
    </row>
    <row r="3425" spans="7:18" x14ac:dyDescent="0.25">
      <c r="G3425" s="97"/>
      <c r="H3425" s="98"/>
      <c r="I3425" s="98"/>
      <c r="J3425" s="99"/>
      <c r="K3425" s="97"/>
      <c r="L3425" s="97"/>
      <c r="P3425" s="97"/>
      <c r="Q3425" s="97"/>
      <c r="R3425" s="93"/>
    </row>
    <row r="3426" spans="7:18" x14ac:dyDescent="0.25">
      <c r="G3426" s="97"/>
      <c r="H3426" s="98"/>
      <c r="I3426" s="98"/>
      <c r="J3426" s="99"/>
      <c r="K3426" s="97"/>
      <c r="L3426" s="97"/>
      <c r="P3426" s="97"/>
      <c r="Q3426" s="97"/>
      <c r="R3426" s="93"/>
    </row>
    <row r="3427" spans="7:18" x14ac:dyDescent="0.25">
      <c r="G3427" s="97"/>
      <c r="H3427" s="98"/>
      <c r="I3427" s="98"/>
      <c r="J3427" s="99"/>
      <c r="K3427" s="97"/>
      <c r="L3427" s="97"/>
      <c r="P3427" s="97"/>
      <c r="Q3427" s="97"/>
      <c r="R3427" s="93"/>
    </row>
    <row r="3428" spans="7:18" x14ac:dyDescent="0.25">
      <c r="G3428" s="97"/>
      <c r="H3428" s="98"/>
      <c r="I3428" s="98"/>
      <c r="J3428" s="99"/>
      <c r="K3428" s="97"/>
      <c r="L3428" s="97"/>
      <c r="P3428" s="97"/>
      <c r="Q3428" s="97"/>
      <c r="R3428" s="93"/>
    </row>
    <row r="3429" spans="7:18" x14ac:dyDescent="0.25">
      <c r="G3429" s="97"/>
      <c r="H3429" s="98"/>
      <c r="I3429" s="98"/>
      <c r="J3429" s="99"/>
      <c r="K3429" s="97"/>
      <c r="L3429" s="97"/>
      <c r="P3429" s="97"/>
      <c r="Q3429" s="97"/>
      <c r="R3429" s="93"/>
    </row>
    <row r="3430" spans="7:18" x14ac:dyDescent="0.25">
      <c r="G3430" s="97"/>
      <c r="H3430" s="98"/>
      <c r="I3430" s="98"/>
      <c r="J3430" s="99"/>
      <c r="K3430" s="97"/>
      <c r="L3430" s="97"/>
      <c r="P3430" s="97"/>
      <c r="Q3430" s="97"/>
      <c r="R3430" s="93"/>
    </row>
    <row r="3431" spans="7:18" x14ac:dyDescent="0.25">
      <c r="G3431" s="97"/>
      <c r="H3431" s="98"/>
      <c r="I3431" s="98"/>
      <c r="J3431" s="99"/>
      <c r="K3431" s="97"/>
      <c r="L3431" s="97"/>
      <c r="P3431" s="97"/>
      <c r="Q3431" s="97"/>
      <c r="R3431" s="93"/>
    </row>
    <row r="3432" spans="7:18" x14ac:dyDescent="0.25">
      <c r="G3432" s="97"/>
      <c r="H3432" s="98"/>
      <c r="I3432" s="98"/>
      <c r="J3432" s="99"/>
      <c r="K3432" s="97"/>
      <c r="L3432" s="97"/>
      <c r="P3432" s="97"/>
      <c r="Q3432" s="97"/>
      <c r="R3432" s="93"/>
    </row>
    <row r="3433" spans="7:18" x14ac:dyDescent="0.25">
      <c r="G3433" s="97"/>
      <c r="H3433" s="98"/>
      <c r="I3433" s="98"/>
      <c r="J3433" s="99"/>
      <c r="K3433" s="97"/>
      <c r="L3433" s="97"/>
      <c r="P3433" s="97"/>
      <c r="Q3433" s="97"/>
      <c r="R3433" s="93"/>
    </row>
    <row r="3434" spans="7:18" x14ac:dyDescent="0.25">
      <c r="G3434" s="97"/>
      <c r="H3434" s="98"/>
      <c r="I3434" s="98"/>
      <c r="J3434" s="99"/>
      <c r="K3434" s="97"/>
      <c r="L3434" s="97"/>
      <c r="P3434" s="97"/>
      <c r="Q3434" s="97"/>
      <c r="R3434" s="93"/>
    </row>
    <row r="3435" spans="7:18" x14ac:dyDescent="0.25">
      <c r="G3435" s="97"/>
      <c r="H3435" s="98"/>
      <c r="I3435" s="98"/>
      <c r="J3435" s="99"/>
      <c r="K3435" s="97"/>
      <c r="L3435" s="97"/>
      <c r="P3435" s="97"/>
      <c r="Q3435" s="97"/>
      <c r="R3435" s="93"/>
    </row>
    <row r="3436" spans="7:18" x14ac:dyDescent="0.25">
      <c r="G3436" s="97"/>
      <c r="H3436" s="98"/>
      <c r="I3436" s="98"/>
      <c r="J3436" s="99"/>
      <c r="K3436" s="97"/>
      <c r="L3436" s="97"/>
      <c r="P3436" s="97"/>
      <c r="Q3436" s="97"/>
      <c r="R3436" s="93"/>
    </row>
    <row r="3437" spans="7:18" x14ac:dyDescent="0.25">
      <c r="G3437" s="97"/>
      <c r="H3437" s="98"/>
      <c r="I3437" s="98"/>
      <c r="J3437" s="99"/>
      <c r="K3437" s="97"/>
      <c r="L3437" s="97"/>
      <c r="P3437" s="97"/>
      <c r="Q3437" s="97"/>
      <c r="R3437" s="93"/>
    </row>
    <row r="3438" spans="7:18" x14ac:dyDescent="0.25">
      <c r="G3438" s="97"/>
      <c r="H3438" s="98"/>
      <c r="I3438" s="98"/>
      <c r="J3438" s="99"/>
      <c r="K3438" s="97"/>
      <c r="L3438" s="97"/>
      <c r="P3438" s="97"/>
      <c r="Q3438" s="97"/>
      <c r="R3438" s="93"/>
    </row>
    <row r="3439" spans="7:18" x14ac:dyDescent="0.25">
      <c r="G3439" s="97"/>
      <c r="H3439" s="98"/>
      <c r="I3439" s="98"/>
      <c r="J3439" s="99"/>
      <c r="K3439" s="97"/>
      <c r="L3439" s="97"/>
      <c r="P3439" s="97"/>
      <c r="Q3439" s="97"/>
      <c r="R3439" s="93"/>
    </row>
    <row r="3440" spans="7:18" x14ac:dyDescent="0.25">
      <c r="G3440" s="97"/>
      <c r="H3440" s="98"/>
      <c r="I3440" s="98"/>
      <c r="J3440" s="99"/>
      <c r="K3440" s="97"/>
      <c r="L3440" s="97"/>
      <c r="P3440" s="97"/>
      <c r="Q3440" s="97"/>
      <c r="R3440" s="93"/>
    </row>
    <row r="3441" spans="7:18" x14ac:dyDescent="0.25">
      <c r="G3441" s="97"/>
      <c r="H3441" s="98"/>
      <c r="I3441" s="98"/>
      <c r="J3441" s="99"/>
      <c r="K3441" s="97"/>
      <c r="L3441" s="97"/>
      <c r="P3441" s="97"/>
      <c r="Q3441" s="97"/>
      <c r="R3441" s="93"/>
    </row>
    <row r="3442" spans="7:18" x14ac:dyDescent="0.25">
      <c r="G3442" s="97"/>
      <c r="H3442" s="98"/>
      <c r="I3442" s="98"/>
      <c r="J3442" s="99"/>
      <c r="K3442" s="97"/>
      <c r="L3442" s="97"/>
      <c r="P3442" s="97"/>
      <c r="Q3442" s="97"/>
      <c r="R3442" s="93"/>
    </row>
    <row r="3443" spans="7:18" x14ac:dyDescent="0.25">
      <c r="G3443" s="97"/>
      <c r="H3443" s="98"/>
      <c r="I3443" s="98"/>
      <c r="J3443" s="99"/>
      <c r="K3443" s="97"/>
      <c r="L3443" s="97"/>
      <c r="P3443" s="97"/>
      <c r="Q3443" s="97"/>
      <c r="R3443" s="93"/>
    </row>
    <row r="3444" spans="7:18" x14ac:dyDescent="0.25">
      <c r="G3444" s="97"/>
      <c r="H3444" s="98"/>
      <c r="I3444" s="98"/>
      <c r="J3444" s="99"/>
      <c r="K3444" s="97"/>
      <c r="L3444" s="97"/>
      <c r="P3444" s="97"/>
      <c r="Q3444" s="97"/>
      <c r="R3444" s="93"/>
    </row>
    <row r="3445" spans="7:18" x14ac:dyDescent="0.25">
      <c r="G3445" s="97"/>
      <c r="H3445" s="98"/>
      <c r="I3445" s="98"/>
      <c r="J3445" s="99"/>
      <c r="K3445" s="97"/>
      <c r="L3445" s="97"/>
      <c r="P3445" s="97"/>
      <c r="Q3445" s="97"/>
      <c r="R3445" s="93"/>
    </row>
    <row r="3446" spans="7:18" x14ac:dyDescent="0.25">
      <c r="G3446" s="97"/>
      <c r="H3446" s="98"/>
      <c r="I3446" s="98"/>
      <c r="J3446" s="99"/>
      <c r="K3446" s="97"/>
      <c r="L3446" s="97"/>
      <c r="P3446" s="97"/>
      <c r="Q3446" s="97"/>
      <c r="R3446" s="93"/>
    </row>
    <row r="3447" spans="7:18" x14ac:dyDescent="0.25">
      <c r="G3447" s="97"/>
      <c r="H3447" s="98"/>
      <c r="I3447" s="98"/>
      <c r="J3447" s="99"/>
      <c r="K3447" s="97"/>
      <c r="L3447" s="97"/>
      <c r="P3447" s="97"/>
      <c r="Q3447" s="97"/>
      <c r="R3447" s="93"/>
    </row>
    <row r="3448" spans="7:18" x14ac:dyDescent="0.25">
      <c r="G3448" s="97"/>
      <c r="H3448" s="98"/>
      <c r="I3448" s="98"/>
      <c r="J3448" s="99"/>
      <c r="K3448" s="97"/>
      <c r="L3448" s="97"/>
      <c r="P3448" s="97"/>
      <c r="Q3448" s="97"/>
      <c r="R3448" s="93"/>
    </row>
    <row r="3449" spans="7:18" x14ac:dyDescent="0.25">
      <c r="G3449" s="97"/>
      <c r="H3449" s="98"/>
      <c r="I3449" s="98"/>
      <c r="J3449" s="99"/>
      <c r="K3449" s="97"/>
      <c r="L3449" s="97"/>
      <c r="P3449" s="97"/>
      <c r="Q3449" s="97"/>
      <c r="R3449" s="93"/>
    </row>
    <row r="3450" spans="7:18" x14ac:dyDescent="0.25">
      <c r="G3450" s="97"/>
      <c r="H3450" s="98"/>
      <c r="I3450" s="98"/>
      <c r="J3450" s="99"/>
      <c r="K3450" s="97"/>
      <c r="L3450" s="97"/>
      <c r="P3450" s="97"/>
      <c r="Q3450" s="97"/>
      <c r="R3450" s="93"/>
    </row>
    <row r="3451" spans="7:18" x14ac:dyDescent="0.25">
      <c r="G3451" s="97"/>
      <c r="H3451" s="98"/>
      <c r="I3451" s="98"/>
      <c r="J3451" s="99"/>
      <c r="K3451" s="97"/>
      <c r="L3451" s="97"/>
      <c r="P3451" s="97"/>
      <c r="Q3451" s="97"/>
      <c r="R3451" s="93"/>
    </row>
    <row r="3452" spans="7:18" x14ac:dyDescent="0.25">
      <c r="G3452" s="97"/>
      <c r="H3452" s="98"/>
      <c r="I3452" s="98"/>
      <c r="J3452" s="99"/>
      <c r="K3452" s="97"/>
      <c r="L3452" s="97"/>
      <c r="P3452" s="97"/>
      <c r="Q3452" s="97"/>
      <c r="R3452" s="93"/>
    </row>
    <row r="3453" spans="7:18" x14ac:dyDescent="0.25">
      <c r="G3453" s="97"/>
      <c r="H3453" s="98"/>
      <c r="I3453" s="98"/>
      <c r="J3453" s="99"/>
      <c r="K3453" s="97"/>
      <c r="L3453" s="97"/>
      <c r="P3453" s="97"/>
      <c r="Q3453" s="97"/>
      <c r="R3453" s="93"/>
    </row>
    <row r="3454" spans="7:18" x14ac:dyDescent="0.25">
      <c r="G3454" s="97"/>
      <c r="H3454" s="98"/>
      <c r="I3454" s="98"/>
      <c r="J3454" s="99"/>
      <c r="K3454" s="97"/>
      <c r="L3454" s="97"/>
      <c r="P3454" s="97"/>
      <c r="Q3454" s="97"/>
      <c r="R3454" s="93"/>
    </row>
    <row r="3455" spans="7:18" x14ac:dyDescent="0.25">
      <c r="G3455" s="97"/>
      <c r="H3455" s="98"/>
      <c r="I3455" s="98"/>
      <c r="J3455" s="99"/>
      <c r="K3455" s="97"/>
      <c r="L3455" s="97"/>
      <c r="P3455" s="97"/>
      <c r="Q3455" s="97"/>
      <c r="R3455" s="93"/>
    </row>
    <row r="3456" spans="7:18" x14ac:dyDescent="0.25">
      <c r="G3456" s="97"/>
      <c r="H3456" s="98"/>
      <c r="I3456" s="98"/>
      <c r="J3456" s="99"/>
      <c r="K3456" s="97"/>
      <c r="L3456" s="97"/>
      <c r="P3456" s="97"/>
      <c r="Q3456" s="97"/>
      <c r="R3456" s="93"/>
    </row>
    <row r="3457" spans="7:18" x14ac:dyDescent="0.25">
      <c r="G3457" s="97"/>
      <c r="H3457" s="98"/>
      <c r="I3457" s="98"/>
      <c r="J3457" s="99"/>
      <c r="K3457" s="97"/>
      <c r="L3457" s="97"/>
      <c r="P3457" s="97"/>
      <c r="Q3457" s="97"/>
      <c r="R3457" s="93"/>
    </row>
    <row r="3458" spans="7:18" x14ac:dyDescent="0.25">
      <c r="G3458" s="97"/>
      <c r="H3458" s="98"/>
      <c r="I3458" s="98"/>
      <c r="J3458" s="99"/>
      <c r="K3458" s="97"/>
      <c r="L3458" s="97"/>
      <c r="P3458" s="97"/>
      <c r="Q3458" s="97"/>
      <c r="R3458" s="93"/>
    </row>
    <row r="3459" spans="7:18" x14ac:dyDescent="0.25">
      <c r="G3459" s="97"/>
      <c r="H3459" s="98"/>
      <c r="I3459" s="98"/>
      <c r="J3459" s="99"/>
      <c r="K3459" s="97"/>
      <c r="L3459" s="97"/>
      <c r="P3459" s="97"/>
      <c r="Q3459" s="97"/>
      <c r="R3459" s="93"/>
    </row>
    <row r="3460" spans="7:18" x14ac:dyDescent="0.25">
      <c r="G3460" s="97"/>
      <c r="H3460" s="98"/>
      <c r="I3460" s="98"/>
      <c r="J3460" s="99"/>
      <c r="K3460" s="97"/>
      <c r="L3460" s="97"/>
      <c r="P3460" s="97"/>
      <c r="Q3460" s="97"/>
      <c r="R3460" s="93"/>
    </row>
    <row r="3461" spans="7:18" x14ac:dyDescent="0.25">
      <c r="G3461" s="97"/>
      <c r="H3461" s="98"/>
      <c r="I3461" s="98"/>
      <c r="J3461" s="99"/>
      <c r="K3461" s="97"/>
      <c r="L3461" s="97"/>
      <c r="P3461" s="97"/>
      <c r="Q3461" s="97"/>
      <c r="R3461" s="93"/>
    </row>
    <row r="3462" spans="7:18" x14ac:dyDescent="0.25">
      <c r="G3462" s="97"/>
      <c r="H3462" s="98"/>
      <c r="I3462" s="98"/>
      <c r="J3462" s="99"/>
      <c r="K3462" s="97"/>
      <c r="L3462" s="97"/>
      <c r="P3462" s="97"/>
      <c r="Q3462" s="97"/>
      <c r="R3462" s="93"/>
    </row>
    <row r="3463" spans="7:18" x14ac:dyDescent="0.25">
      <c r="G3463" s="97"/>
      <c r="H3463" s="98"/>
      <c r="I3463" s="98"/>
      <c r="J3463" s="99"/>
      <c r="K3463" s="97"/>
      <c r="L3463" s="97"/>
      <c r="P3463" s="97"/>
      <c r="Q3463" s="97"/>
      <c r="R3463" s="93"/>
    </row>
    <row r="3464" spans="7:18" x14ac:dyDescent="0.25">
      <c r="G3464" s="97"/>
      <c r="H3464" s="98"/>
      <c r="I3464" s="98"/>
      <c r="J3464" s="99"/>
      <c r="K3464" s="97"/>
      <c r="L3464" s="97"/>
      <c r="P3464" s="97"/>
      <c r="Q3464" s="97"/>
      <c r="R3464" s="93"/>
    </row>
    <row r="3465" spans="7:18" x14ac:dyDescent="0.25">
      <c r="G3465" s="97"/>
      <c r="H3465" s="98"/>
      <c r="I3465" s="98"/>
      <c r="J3465" s="99"/>
      <c r="K3465" s="97"/>
      <c r="L3465" s="97"/>
      <c r="P3465" s="97"/>
      <c r="Q3465" s="97"/>
      <c r="R3465" s="93"/>
    </row>
    <row r="3466" spans="7:18" x14ac:dyDescent="0.25">
      <c r="G3466" s="97"/>
      <c r="H3466" s="98"/>
      <c r="I3466" s="98"/>
      <c r="J3466" s="99"/>
      <c r="K3466" s="97"/>
      <c r="L3466" s="97"/>
      <c r="P3466" s="97"/>
      <c r="Q3466" s="97"/>
      <c r="R3466" s="93"/>
    </row>
    <row r="3467" spans="7:18" x14ac:dyDescent="0.25">
      <c r="G3467" s="97"/>
      <c r="H3467" s="98"/>
      <c r="I3467" s="98"/>
      <c r="J3467" s="99"/>
      <c r="K3467" s="97"/>
      <c r="L3467" s="97"/>
      <c r="P3467" s="97"/>
      <c r="Q3467" s="97"/>
      <c r="R3467" s="93"/>
    </row>
    <row r="3468" spans="7:18" x14ac:dyDescent="0.25">
      <c r="G3468" s="97"/>
      <c r="H3468" s="98"/>
      <c r="I3468" s="98"/>
      <c r="J3468" s="99"/>
      <c r="K3468" s="97"/>
      <c r="L3468" s="97"/>
      <c r="P3468" s="97"/>
      <c r="Q3468" s="97"/>
      <c r="R3468" s="93"/>
    </row>
    <row r="3469" spans="7:18" x14ac:dyDescent="0.25">
      <c r="G3469" s="97"/>
      <c r="H3469" s="98"/>
      <c r="I3469" s="98"/>
      <c r="J3469" s="99"/>
      <c r="K3469" s="97"/>
      <c r="L3469" s="97"/>
      <c r="P3469" s="97"/>
      <c r="Q3469" s="97"/>
      <c r="R3469" s="93"/>
    </row>
    <row r="3470" spans="7:18" x14ac:dyDescent="0.25">
      <c r="G3470" s="97"/>
      <c r="H3470" s="98"/>
      <c r="I3470" s="98"/>
      <c r="J3470" s="99"/>
      <c r="K3470" s="97"/>
      <c r="L3470" s="97"/>
      <c r="P3470" s="97"/>
      <c r="Q3470" s="97"/>
      <c r="R3470" s="93"/>
    </row>
    <row r="3471" spans="7:18" x14ac:dyDescent="0.25">
      <c r="G3471" s="97"/>
      <c r="H3471" s="98"/>
      <c r="I3471" s="98"/>
      <c r="J3471" s="99"/>
      <c r="K3471" s="97"/>
      <c r="L3471" s="97"/>
      <c r="P3471" s="97"/>
      <c r="Q3471" s="97"/>
      <c r="R3471" s="93"/>
    </row>
    <row r="3472" spans="7:18" x14ac:dyDescent="0.25">
      <c r="G3472" s="97"/>
      <c r="H3472" s="98"/>
      <c r="I3472" s="98"/>
      <c r="J3472" s="99"/>
      <c r="K3472" s="97"/>
      <c r="L3472" s="97"/>
      <c r="P3472" s="97"/>
      <c r="Q3472" s="97"/>
      <c r="R3472" s="93"/>
    </row>
    <row r="3473" spans="7:18" x14ac:dyDescent="0.25">
      <c r="G3473" s="97"/>
      <c r="H3473" s="98"/>
      <c r="I3473" s="98"/>
      <c r="J3473" s="99"/>
      <c r="K3473" s="97"/>
      <c r="L3473" s="97"/>
      <c r="P3473" s="97"/>
      <c r="Q3473" s="97"/>
      <c r="R3473" s="93"/>
    </row>
    <row r="3474" spans="7:18" x14ac:dyDescent="0.25">
      <c r="G3474" s="97"/>
      <c r="H3474" s="98"/>
      <c r="I3474" s="98"/>
      <c r="J3474" s="99"/>
      <c r="K3474" s="97"/>
      <c r="L3474" s="97"/>
      <c r="P3474" s="97"/>
      <c r="Q3474" s="97"/>
      <c r="R3474" s="93"/>
    </row>
    <row r="3475" spans="7:18" x14ac:dyDescent="0.25">
      <c r="G3475" s="97"/>
      <c r="H3475" s="98"/>
      <c r="I3475" s="98"/>
      <c r="J3475" s="99"/>
      <c r="K3475" s="97"/>
      <c r="L3475" s="97"/>
      <c r="P3475" s="97"/>
      <c r="Q3475" s="97"/>
      <c r="R3475" s="93"/>
    </row>
    <row r="3476" spans="7:18" x14ac:dyDescent="0.25">
      <c r="G3476" s="97"/>
      <c r="H3476" s="98"/>
      <c r="I3476" s="98"/>
      <c r="J3476" s="99"/>
      <c r="K3476" s="97"/>
      <c r="L3476" s="97"/>
      <c r="P3476" s="97"/>
      <c r="Q3476" s="97"/>
      <c r="R3476" s="93"/>
    </row>
    <row r="3477" spans="7:18" x14ac:dyDescent="0.25">
      <c r="G3477" s="97"/>
      <c r="H3477" s="98"/>
      <c r="I3477" s="98"/>
      <c r="J3477" s="99"/>
      <c r="K3477" s="97"/>
      <c r="L3477" s="97"/>
      <c r="P3477" s="97"/>
      <c r="Q3477" s="97"/>
      <c r="R3477" s="93"/>
    </row>
    <row r="3478" spans="7:18" x14ac:dyDescent="0.25">
      <c r="G3478" s="97"/>
      <c r="H3478" s="98"/>
      <c r="I3478" s="98"/>
      <c r="J3478" s="99"/>
      <c r="K3478" s="97"/>
      <c r="L3478" s="97"/>
      <c r="P3478" s="97"/>
      <c r="Q3478" s="97"/>
      <c r="R3478" s="93"/>
    </row>
    <row r="3479" spans="7:18" x14ac:dyDescent="0.25">
      <c r="G3479" s="97"/>
      <c r="H3479" s="98"/>
      <c r="I3479" s="98"/>
      <c r="J3479" s="99"/>
      <c r="K3479" s="97"/>
      <c r="L3479" s="97"/>
      <c r="P3479" s="97"/>
      <c r="Q3479" s="97"/>
      <c r="R3479" s="93"/>
    </row>
    <row r="3480" spans="7:18" x14ac:dyDescent="0.25">
      <c r="G3480" s="97"/>
      <c r="H3480" s="98"/>
      <c r="I3480" s="98"/>
      <c r="J3480" s="99"/>
      <c r="K3480" s="97"/>
      <c r="L3480" s="97"/>
      <c r="P3480" s="97"/>
      <c r="Q3480" s="97"/>
      <c r="R3480" s="93"/>
    </row>
    <row r="3481" spans="7:18" x14ac:dyDescent="0.25">
      <c r="G3481" s="97"/>
      <c r="H3481" s="98"/>
      <c r="I3481" s="98"/>
      <c r="J3481" s="99"/>
      <c r="K3481" s="97"/>
      <c r="L3481" s="97"/>
      <c r="P3481" s="97"/>
      <c r="Q3481" s="97"/>
      <c r="R3481" s="93"/>
    </row>
    <row r="3482" spans="7:18" x14ac:dyDescent="0.25">
      <c r="G3482" s="97"/>
      <c r="H3482" s="98"/>
      <c r="I3482" s="98"/>
      <c r="J3482" s="99"/>
      <c r="K3482" s="97"/>
      <c r="L3482" s="97"/>
      <c r="P3482" s="97"/>
      <c r="Q3482" s="97"/>
      <c r="R3482" s="93"/>
    </row>
    <row r="3483" spans="7:18" x14ac:dyDescent="0.25">
      <c r="G3483" s="97"/>
      <c r="H3483" s="98"/>
      <c r="I3483" s="98"/>
      <c r="J3483" s="99"/>
      <c r="K3483" s="97"/>
      <c r="L3483" s="97"/>
      <c r="P3483" s="97"/>
      <c r="Q3483" s="97"/>
      <c r="R3483" s="93"/>
    </row>
    <row r="3484" spans="7:18" x14ac:dyDescent="0.25">
      <c r="G3484" s="97"/>
      <c r="H3484" s="98"/>
      <c r="I3484" s="98"/>
      <c r="J3484" s="99"/>
      <c r="K3484" s="97"/>
      <c r="L3484" s="97"/>
      <c r="P3484" s="97"/>
      <c r="Q3484" s="97"/>
      <c r="R3484" s="93"/>
    </row>
    <row r="3485" spans="7:18" x14ac:dyDescent="0.25">
      <c r="G3485" s="97"/>
      <c r="H3485" s="98"/>
      <c r="I3485" s="98"/>
      <c r="J3485" s="99"/>
      <c r="K3485" s="97"/>
      <c r="L3485" s="97"/>
      <c r="P3485" s="97"/>
      <c r="Q3485" s="97"/>
      <c r="R3485" s="93"/>
    </row>
    <row r="3486" spans="7:18" x14ac:dyDescent="0.25">
      <c r="G3486" s="97"/>
      <c r="H3486" s="98"/>
      <c r="I3486" s="98"/>
      <c r="J3486" s="99"/>
      <c r="K3486" s="97"/>
      <c r="L3486" s="97"/>
      <c r="P3486" s="97"/>
      <c r="Q3486" s="97"/>
      <c r="R3486" s="93"/>
    </row>
    <row r="3487" spans="7:18" x14ac:dyDescent="0.25">
      <c r="G3487" s="97"/>
      <c r="H3487" s="98"/>
      <c r="I3487" s="98"/>
      <c r="J3487" s="99"/>
      <c r="K3487" s="97"/>
      <c r="L3487" s="97"/>
      <c r="P3487" s="97"/>
      <c r="Q3487" s="97"/>
      <c r="R3487" s="93"/>
    </row>
    <row r="3488" spans="7:18" x14ac:dyDescent="0.25">
      <c r="G3488" s="97"/>
      <c r="H3488" s="98"/>
      <c r="I3488" s="98"/>
      <c r="J3488" s="99"/>
      <c r="K3488" s="97"/>
      <c r="L3488" s="97"/>
      <c r="P3488" s="97"/>
      <c r="Q3488" s="97"/>
      <c r="R3488" s="93"/>
    </row>
    <row r="3489" spans="7:18" x14ac:dyDescent="0.25">
      <c r="G3489" s="97"/>
      <c r="H3489" s="98"/>
      <c r="I3489" s="98"/>
      <c r="J3489" s="99"/>
      <c r="K3489" s="97"/>
      <c r="L3489" s="97"/>
      <c r="P3489" s="97"/>
      <c r="Q3489" s="97"/>
      <c r="R3489" s="93"/>
    </row>
    <row r="3490" spans="7:18" x14ac:dyDescent="0.25">
      <c r="G3490" s="97"/>
      <c r="H3490" s="98"/>
      <c r="I3490" s="98"/>
      <c r="J3490" s="99"/>
      <c r="K3490" s="97"/>
      <c r="L3490" s="97"/>
      <c r="P3490" s="97"/>
      <c r="Q3490" s="97"/>
      <c r="R3490" s="93"/>
    </row>
    <row r="3491" spans="7:18" x14ac:dyDescent="0.25">
      <c r="G3491" s="97"/>
      <c r="H3491" s="98"/>
      <c r="I3491" s="98"/>
      <c r="J3491" s="99"/>
      <c r="K3491" s="97"/>
      <c r="L3491" s="97"/>
      <c r="P3491" s="97"/>
      <c r="Q3491" s="97"/>
      <c r="R3491" s="93"/>
    </row>
    <row r="3492" spans="7:18" x14ac:dyDescent="0.25">
      <c r="G3492" s="97"/>
      <c r="H3492" s="98"/>
      <c r="I3492" s="98"/>
      <c r="J3492" s="99"/>
      <c r="K3492" s="97"/>
      <c r="L3492" s="97"/>
      <c r="P3492" s="97"/>
      <c r="Q3492" s="97"/>
      <c r="R3492" s="93"/>
    </row>
    <row r="3493" spans="7:18" x14ac:dyDescent="0.25">
      <c r="G3493" s="97"/>
      <c r="H3493" s="98"/>
      <c r="I3493" s="98"/>
      <c r="J3493" s="99"/>
      <c r="K3493" s="97"/>
      <c r="L3493" s="97"/>
      <c r="P3493" s="97"/>
      <c r="Q3493" s="97"/>
      <c r="R3493" s="93"/>
    </row>
    <row r="3494" spans="7:18" x14ac:dyDescent="0.25">
      <c r="G3494" s="97"/>
      <c r="H3494" s="98"/>
      <c r="I3494" s="98"/>
      <c r="J3494" s="99"/>
      <c r="K3494" s="97"/>
      <c r="L3494" s="97"/>
      <c r="P3494" s="97"/>
      <c r="Q3494" s="97"/>
      <c r="R3494" s="93"/>
    </row>
    <row r="3495" spans="7:18" x14ac:dyDescent="0.25">
      <c r="G3495" s="97"/>
      <c r="H3495" s="98"/>
      <c r="I3495" s="98"/>
      <c r="J3495" s="99"/>
      <c r="K3495" s="97"/>
      <c r="L3495" s="97"/>
      <c r="P3495" s="97"/>
      <c r="Q3495" s="97"/>
      <c r="R3495" s="93"/>
    </row>
    <row r="3496" spans="7:18" x14ac:dyDescent="0.25">
      <c r="G3496" s="97"/>
      <c r="H3496" s="98"/>
      <c r="I3496" s="98"/>
      <c r="J3496" s="99"/>
      <c r="K3496" s="97"/>
      <c r="L3496" s="97"/>
      <c r="P3496" s="97"/>
      <c r="Q3496" s="97"/>
      <c r="R3496" s="93"/>
    </row>
    <row r="3497" spans="7:18" x14ac:dyDescent="0.25">
      <c r="G3497" s="97"/>
      <c r="H3497" s="98"/>
      <c r="I3497" s="98"/>
      <c r="J3497" s="99"/>
      <c r="K3497" s="97"/>
      <c r="L3497" s="97"/>
      <c r="P3497" s="97"/>
      <c r="Q3497" s="97"/>
      <c r="R3497" s="93"/>
    </row>
    <row r="3498" spans="7:18" x14ac:dyDescent="0.25">
      <c r="G3498" s="97"/>
      <c r="H3498" s="98"/>
      <c r="I3498" s="98"/>
      <c r="J3498" s="99"/>
      <c r="K3498" s="97"/>
      <c r="L3498" s="97"/>
      <c r="P3498" s="97"/>
      <c r="Q3498" s="97"/>
      <c r="R3498" s="93"/>
    </row>
    <row r="3499" spans="7:18" x14ac:dyDescent="0.25">
      <c r="G3499" s="97"/>
      <c r="H3499" s="98"/>
      <c r="I3499" s="98"/>
      <c r="J3499" s="99"/>
      <c r="K3499" s="97"/>
      <c r="L3499" s="97"/>
      <c r="P3499" s="97"/>
      <c r="Q3499" s="97"/>
      <c r="R3499" s="93"/>
    </row>
    <row r="3500" spans="7:18" x14ac:dyDescent="0.25">
      <c r="G3500" s="97"/>
      <c r="H3500" s="98"/>
      <c r="I3500" s="98"/>
      <c r="J3500" s="99"/>
      <c r="K3500" s="97"/>
      <c r="L3500" s="97"/>
      <c r="P3500" s="97"/>
      <c r="Q3500" s="97"/>
      <c r="R3500" s="93"/>
    </row>
    <row r="3501" spans="7:18" x14ac:dyDescent="0.25">
      <c r="G3501" s="97"/>
      <c r="H3501" s="98"/>
      <c r="I3501" s="98"/>
      <c r="J3501" s="99"/>
      <c r="K3501" s="97"/>
      <c r="L3501" s="97"/>
      <c r="P3501" s="97"/>
      <c r="Q3501" s="97"/>
      <c r="R3501" s="93"/>
    </row>
    <row r="3502" spans="7:18" x14ac:dyDescent="0.25">
      <c r="G3502" s="97"/>
      <c r="H3502" s="98"/>
      <c r="I3502" s="98"/>
      <c r="J3502" s="99"/>
      <c r="K3502" s="97"/>
      <c r="L3502" s="97"/>
      <c r="P3502" s="97"/>
      <c r="Q3502" s="97"/>
      <c r="R3502" s="93"/>
    </row>
    <row r="3503" spans="7:18" x14ac:dyDescent="0.25">
      <c r="G3503" s="97"/>
      <c r="H3503" s="98"/>
      <c r="I3503" s="98"/>
      <c r="J3503" s="99"/>
      <c r="K3503" s="97"/>
      <c r="L3503" s="97"/>
      <c r="P3503" s="97"/>
      <c r="Q3503" s="97"/>
      <c r="R3503" s="93"/>
    </row>
    <row r="3504" spans="7:18" x14ac:dyDescent="0.25">
      <c r="G3504" s="97"/>
      <c r="H3504" s="98"/>
      <c r="I3504" s="98"/>
      <c r="J3504" s="99"/>
      <c r="K3504" s="97"/>
      <c r="L3504" s="97"/>
      <c r="P3504" s="97"/>
      <c r="Q3504" s="97"/>
      <c r="R3504" s="93"/>
    </row>
    <row r="3505" spans="7:18" x14ac:dyDescent="0.25">
      <c r="G3505" s="97"/>
      <c r="H3505" s="98"/>
      <c r="I3505" s="98"/>
      <c r="J3505" s="99"/>
      <c r="K3505" s="97"/>
      <c r="L3505" s="97"/>
      <c r="P3505" s="97"/>
      <c r="Q3505" s="97"/>
      <c r="R3505" s="93"/>
    </row>
    <row r="3506" spans="7:18" x14ac:dyDescent="0.25">
      <c r="G3506" s="97"/>
      <c r="H3506" s="98"/>
      <c r="I3506" s="98"/>
      <c r="J3506" s="99"/>
      <c r="K3506" s="97"/>
      <c r="L3506" s="97"/>
      <c r="P3506" s="97"/>
      <c r="Q3506" s="97"/>
      <c r="R3506" s="93"/>
    </row>
    <row r="3507" spans="7:18" x14ac:dyDescent="0.25">
      <c r="G3507" s="97"/>
      <c r="H3507" s="98"/>
      <c r="I3507" s="98"/>
      <c r="J3507" s="99"/>
      <c r="K3507" s="97"/>
      <c r="L3507" s="97"/>
      <c r="P3507" s="97"/>
      <c r="Q3507" s="97"/>
      <c r="R3507" s="93"/>
    </row>
    <row r="3508" spans="7:18" x14ac:dyDescent="0.25">
      <c r="G3508" s="97"/>
      <c r="H3508" s="98"/>
      <c r="I3508" s="98"/>
      <c r="J3508" s="99"/>
      <c r="K3508" s="97"/>
      <c r="L3508" s="97"/>
      <c r="P3508" s="97"/>
      <c r="Q3508" s="97"/>
      <c r="R3508" s="93"/>
    </row>
    <row r="3509" spans="7:18" x14ac:dyDescent="0.25">
      <c r="G3509" s="97"/>
      <c r="H3509" s="98"/>
      <c r="I3509" s="98"/>
      <c r="J3509" s="99"/>
      <c r="K3509" s="97"/>
      <c r="L3509" s="97"/>
      <c r="P3509" s="97"/>
      <c r="Q3509" s="97"/>
      <c r="R3509" s="93"/>
    </row>
    <row r="3510" spans="7:18" x14ac:dyDescent="0.25">
      <c r="G3510" s="97"/>
      <c r="H3510" s="98"/>
      <c r="I3510" s="98"/>
      <c r="J3510" s="99"/>
      <c r="K3510" s="97"/>
      <c r="L3510" s="97"/>
      <c r="P3510" s="97"/>
      <c r="Q3510" s="97"/>
      <c r="R3510" s="93"/>
    </row>
    <row r="3511" spans="7:18" x14ac:dyDescent="0.25">
      <c r="G3511" s="97"/>
      <c r="H3511" s="98"/>
      <c r="I3511" s="98"/>
      <c r="J3511" s="99"/>
      <c r="K3511" s="97"/>
      <c r="L3511" s="97"/>
      <c r="P3511" s="97"/>
      <c r="Q3511" s="97"/>
      <c r="R3511" s="93"/>
    </row>
    <row r="3512" spans="7:18" x14ac:dyDescent="0.25">
      <c r="G3512" s="97"/>
      <c r="H3512" s="98"/>
      <c r="I3512" s="98"/>
      <c r="J3512" s="99"/>
      <c r="K3512" s="97"/>
      <c r="L3512" s="97"/>
      <c r="P3512" s="97"/>
      <c r="Q3512" s="97"/>
      <c r="R3512" s="93"/>
    </row>
    <row r="3513" spans="7:18" x14ac:dyDescent="0.25">
      <c r="G3513" s="97"/>
      <c r="H3513" s="98"/>
      <c r="I3513" s="98"/>
      <c r="J3513" s="99"/>
      <c r="K3513" s="97"/>
      <c r="L3513" s="97"/>
      <c r="P3513" s="97"/>
      <c r="Q3513" s="97"/>
      <c r="R3513" s="93"/>
    </row>
    <row r="3514" spans="7:18" x14ac:dyDescent="0.25">
      <c r="G3514" s="97"/>
      <c r="H3514" s="98"/>
      <c r="I3514" s="98"/>
      <c r="J3514" s="99"/>
      <c r="K3514" s="97"/>
      <c r="L3514" s="97"/>
      <c r="P3514" s="97"/>
      <c r="Q3514" s="97"/>
      <c r="R3514" s="93"/>
    </row>
    <row r="3515" spans="7:18" x14ac:dyDescent="0.25">
      <c r="G3515" s="97"/>
      <c r="H3515" s="98"/>
      <c r="I3515" s="98"/>
      <c r="J3515" s="99"/>
      <c r="K3515" s="97"/>
      <c r="L3515" s="97"/>
      <c r="P3515" s="97"/>
      <c r="Q3515" s="97"/>
      <c r="R3515" s="93"/>
    </row>
    <row r="3516" spans="7:18" x14ac:dyDescent="0.25">
      <c r="G3516" s="97"/>
      <c r="H3516" s="98"/>
      <c r="I3516" s="98"/>
      <c r="J3516" s="99"/>
      <c r="K3516" s="97"/>
      <c r="L3516" s="97"/>
      <c r="P3516" s="97"/>
      <c r="Q3516" s="97"/>
      <c r="R3516" s="93"/>
    </row>
    <row r="3517" spans="7:18" x14ac:dyDescent="0.25">
      <c r="G3517" s="97"/>
      <c r="H3517" s="98"/>
      <c r="I3517" s="98"/>
      <c r="J3517" s="99"/>
      <c r="K3517" s="97"/>
      <c r="L3517" s="97"/>
      <c r="P3517" s="97"/>
      <c r="Q3517" s="97"/>
      <c r="R3517" s="93"/>
    </row>
    <row r="3518" spans="7:18" x14ac:dyDescent="0.25">
      <c r="G3518" s="97"/>
      <c r="H3518" s="98"/>
      <c r="I3518" s="98"/>
      <c r="J3518" s="99"/>
      <c r="K3518" s="97"/>
      <c r="L3518" s="97"/>
      <c r="P3518" s="97"/>
      <c r="Q3518" s="97"/>
      <c r="R3518" s="93"/>
    </row>
    <row r="3519" spans="7:18" x14ac:dyDescent="0.25">
      <c r="G3519" s="97"/>
      <c r="H3519" s="98"/>
      <c r="I3519" s="98"/>
      <c r="J3519" s="99"/>
      <c r="K3519" s="97"/>
      <c r="L3519" s="97"/>
      <c r="P3519" s="97"/>
      <c r="Q3519" s="97"/>
      <c r="R3519" s="93"/>
    </row>
    <row r="3520" spans="7:18" x14ac:dyDescent="0.25">
      <c r="G3520" s="97"/>
      <c r="H3520" s="98"/>
      <c r="I3520" s="98"/>
      <c r="J3520" s="99"/>
      <c r="K3520" s="97"/>
      <c r="L3520" s="97"/>
      <c r="P3520" s="97"/>
      <c r="Q3520" s="97"/>
      <c r="R3520" s="93"/>
    </row>
    <row r="3521" spans="7:18" x14ac:dyDescent="0.25">
      <c r="G3521" s="97"/>
      <c r="H3521" s="98"/>
      <c r="I3521" s="98"/>
      <c r="J3521" s="99"/>
      <c r="K3521" s="97"/>
      <c r="L3521" s="97"/>
      <c r="P3521" s="97"/>
      <c r="Q3521" s="97"/>
      <c r="R3521" s="93"/>
    </row>
    <row r="3522" spans="7:18" x14ac:dyDescent="0.25">
      <c r="G3522" s="97"/>
      <c r="H3522" s="98"/>
      <c r="I3522" s="98"/>
      <c r="J3522" s="99"/>
      <c r="K3522" s="97"/>
      <c r="L3522" s="97"/>
      <c r="P3522" s="97"/>
      <c r="Q3522" s="97"/>
      <c r="R3522" s="93"/>
    </row>
    <row r="3523" spans="7:18" x14ac:dyDescent="0.25">
      <c r="G3523" s="97"/>
      <c r="H3523" s="98"/>
      <c r="I3523" s="98"/>
      <c r="J3523" s="99"/>
      <c r="K3523" s="97"/>
      <c r="L3523" s="97"/>
      <c r="P3523" s="97"/>
      <c r="Q3523" s="97"/>
      <c r="R3523" s="93"/>
    </row>
    <row r="3524" spans="7:18" x14ac:dyDescent="0.25">
      <c r="G3524" s="97"/>
      <c r="H3524" s="98"/>
      <c r="I3524" s="98"/>
      <c r="J3524" s="99"/>
      <c r="K3524" s="97"/>
      <c r="L3524" s="97"/>
      <c r="P3524" s="97"/>
      <c r="Q3524" s="97"/>
      <c r="R3524" s="93"/>
    </row>
    <row r="3525" spans="7:18" x14ac:dyDescent="0.25">
      <c r="G3525" s="97"/>
      <c r="H3525" s="98"/>
      <c r="I3525" s="98"/>
      <c r="J3525" s="99"/>
      <c r="K3525" s="97"/>
      <c r="L3525" s="97"/>
      <c r="P3525" s="97"/>
      <c r="Q3525" s="97"/>
      <c r="R3525" s="93"/>
    </row>
    <row r="3526" spans="7:18" x14ac:dyDescent="0.25">
      <c r="G3526" s="97"/>
      <c r="H3526" s="98"/>
      <c r="I3526" s="98"/>
      <c r="J3526" s="99"/>
      <c r="K3526" s="97"/>
      <c r="L3526" s="97"/>
      <c r="P3526" s="97"/>
      <c r="Q3526" s="97"/>
      <c r="R3526" s="93"/>
    </row>
    <row r="3527" spans="7:18" x14ac:dyDescent="0.25">
      <c r="G3527" s="97"/>
      <c r="H3527" s="98"/>
      <c r="I3527" s="98"/>
      <c r="J3527" s="99"/>
      <c r="K3527" s="97"/>
      <c r="L3527" s="97"/>
      <c r="P3527" s="97"/>
      <c r="Q3527" s="97"/>
      <c r="R3527" s="93"/>
    </row>
    <row r="3528" spans="7:18" x14ac:dyDescent="0.25">
      <c r="G3528" s="97"/>
      <c r="H3528" s="98"/>
      <c r="I3528" s="98"/>
      <c r="J3528" s="99"/>
      <c r="K3528" s="97"/>
      <c r="L3528" s="97"/>
      <c r="P3528" s="97"/>
      <c r="Q3528" s="97"/>
      <c r="R3528" s="93"/>
    </row>
    <row r="3529" spans="7:18" x14ac:dyDescent="0.25">
      <c r="G3529" s="97"/>
      <c r="H3529" s="98"/>
      <c r="I3529" s="98"/>
      <c r="J3529" s="99"/>
      <c r="K3529" s="97"/>
      <c r="L3529" s="97"/>
      <c r="P3529" s="97"/>
      <c r="Q3529" s="97"/>
      <c r="R3529" s="93"/>
    </row>
    <row r="3530" spans="7:18" x14ac:dyDescent="0.25">
      <c r="G3530" s="97"/>
      <c r="H3530" s="98"/>
      <c r="I3530" s="98"/>
      <c r="J3530" s="99"/>
      <c r="K3530" s="97"/>
      <c r="L3530" s="97"/>
      <c r="P3530" s="97"/>
      <c r="Q3530" s="97"/>
      <c r="R3530" s="93"/>
    </row>
    <row r="3531" spans="7:18" x14ac:dyDescent="0.25">
      <c r="G3531" s="97"/>
      <c r="H3531" s="98"/>
      <c r="I3531" s="98"/>
      <c r="J3531" s="99"/>
      <c r="K3531" s="97"/>
      <c r="L3531" s="97"/>
      <c r="P3531" s="97"/>
      <c r="Q3531" s="97"/>
      <c r="R3531" s="93"/>
    </row>
    <row r="3532" spans="7:18" x14ac:dyDescent="0.25">
      <c r="G3532" s="97"/>
      <c r="H3532" s="98"/>
      <c r="I3532" s="98"/>
      <c r="J3532" s="99"/>
      <c r="K3532" s="97"/>
      <c r="L3532" s="97"/>
      <c r="P3532" s="97"/>
      <c r="Q3532" s="97"/>
      <c r="R3532" s="93"/>
    </row>
    <row r="3533" spans="7:18" x14ac:dyDescent="0.25">
      <c r="G3533" s="97"/>
      <c r="H3533" s="98"/>
      <c r="I3533" s="98"/>
      <c r="J3533" s="99"/>
      <c r="K3533" s="97"/>
      <c r="L3533" s="97"/>
      <c r="P3533" s="97"/>
      <c r="Q3533" s="97"/>
      <c r="R3533" s="93"/>
    </row>
    <row r="3534" spans="7:18" x14ac:dyDescent="0.25">
      <c r="G3534" s="97"/>
      <c r="H3534" s="98"/>
      <c r="I3534" s="98"/>
      <c r="J3534" s="99"/>
      <c r="K3534" s="97"/>
      <c r="L3534" s="97"/>
      <c r="P3534" s="97"/>
      <c r="Q3534" s="97"/>
      <c r="R3534" s="93"/>
    </row>
    <row r="3535" spans="7:18" x14ac:dyDescent="0.25">
      <c r="G3535" s="97"/>
      <c r="H3535" s="98"/>
      <c r="I3535" s="98"/>
      <c r="J3535" s="99"/>
      <c r="K3535" s="97"/>
      <c r="L3535" s="97"/>
      <c r="P3535" s="97"/>
      <c r="Q3535" s="97"/>
      <c r="R3535" s="93"/>
    </row>
    <row r="3536" spans="7:18" x14ac:dyDescent="0.25">
      <c r="G3536" s="97"/>
      <c r="H3536" s="98"/>
      <c r="I3536" s="98"/>
      <c r="J3536" s="99"/>
      <c r="K3536" s="97"/>
      <c r="L3536" s="97"/>
      <c r="P3536" s="97"/>
      <c r="Q3536" s="97"/>
      <c r="R3536" s="93"/>
    </row>
    <row r="3537" spans="7:18" x14ac:dyDescent="0.25">
      <c r="G3537" s="97"/>
      <c r="H3537" s="98"/>
      <c r="I3537" s="98"/>
      <c r="J3537" s="99"/>
      <c r="K3537" s="97"/>
      <c r="L3537" s="97"/>
      <c r="P3537" s="97"/>
      <c r="Q3537" s="97"/>
      <c r="R3537" s="93"/>
    </row>
    <row r="3538" spans="7:18" x14ac:dyDescent="0.25">
      <c r="G3538" s="97"/>
      <c r="H3538" s="98"/>
      <c r="I3538" s="98"/>
      <c r="J3538" s="99"/>
      <c r="K3538" s="97"/>
      <c r="L3538" s="97"/>
      <c r="P3538" s="97"/>
      <c r="Q3538" s="97"/>
      <c r="R3538" s="93"/>
    </row>
    <row r="3539" spans="7:18" x14ac:dyDescent="0.25">
      <c r="G3539" s="97"/>
      <c r="H3539" s="98"/>
      <c r="I3539" s="98"/>
      <c r="J3539" s="99"/>
      <c r="K3539" s="97"/>
      <c r="L3539" s="97"/>
      <c r="P3539" s="97"/>
      <c r="Q3539" s="97"/>
      <c r="R3539" s="93"/>
    </row>
    <row r="3540" spans="7:18" x14ac:dyDescent="0.25">
      <c r="G3540" s="97"/>
      <c r="H3540" s="98"/>
      <c r="I3540" s="98"/>
      <c r="J3540" s="99"/>
      <c r="K3540" s="97"/>
      <c r="L3540" s="97"/>
      <c r="P3540" s="97"/>
      <c r="Q3540" s="97"/>
      <c r="R3540" s="93"/>
    </row>
    <row r="3541" spans="7:18" x14ac:dyDescent="0.25">
      <c r="G3541" s="97"/>
      <c r="H3541" s="98"/>
      <c r="I3541" s="98"/>
      <c r="J3541" s="99"/>
      <c r="K3541" s="97"/>
      <c r="L3541" s="97"/>
      <c r="P3541" s="97"/>
      <c r="Q3541" s="97"/>
      <c r="R3541" s="93"/>
    </row>
    <row r="3542" spans="7:18" x14ac:dyDescent="0.25">
      <c r="G3542" s="97"/>
      <c r="H3542" s="98"/>
      <c r="I3542" s="98"/>
      <c r="J3542" s="99"/>
      <c r="K3542" s="97"/>
      <c r="L3542" s="97"/>
      <c r="P3542" s="97"/>
      <c r="Q3542" s="97"/>
      <c r="R3542" s="93"/>
    </row>
    <row r="3543" spans="7:18" x14ac:dyDescent="0.25">
      <c r="G3543" s="97"/>
      <c r="H3543" s="98"/>
      <c r="I3543" s="98"/>
      <c r="J3543" s="99"/>
      <c r="K3543" s="97"/>
      <c r="L3543" s="97"/>
      <c r="P3543" s="97"/>
      <c r="Q3543" s="97"/>
      <c r="R3543" s="93"/>
    </row>
    <row r="3544" spans="7:18" x14ac:dyDescent="0.25">
      <c r="G3544" s="97"/>
      <c r="H3544" s="98"/>
      <c r="I3544" s="98"/>
      <c r="J3544" s="99"/>
      <c r="K3544" s="97"/>
      <c r="L3544" s="97"/>
      <c r="P3544" s="97"/>
      <c r="Q3544" s="97"/>
      <c r="R3544" s="93"/>
    </row>
    <row r="3545" spans="7:18" x14ac:dyDescent="0.25">
      <c r="G3545" s="97"/>
      <c r="H3545" s="98"/>
      <c r="I3545" s="98"/>
      <c r="J3545" s="99"/>
      <c r="K3545" s="97"/>
      <c r="L3545" s="97"/>
      <c r="P3545" s="97"/>
      <c r="Q3545" s="97"/>
      <c r="R3545" s="93"/>
    </row>
    <row r="3546" spans="7:18" x14ac:dyDescent="0.25">
      <c r="G3546" s="97"/>
      <c r="H3546" s="98"/>
      <c r="I3546" s="98"/>
      <c r="J3546" s="99"/>
      <c r="K3546" s="97"/>
      <c r="L3546" s="97"/>
      <c r="P3546" s="97"/>
      <c r="Q3546" s="97"/>
      <c r="R3546" s="93"/>
    </row>
    <row r="3547" spans="7:18" x14ac:dyDescent="0.25">
      <c r="G3547" s="97"/>
      <c r="H3547" s="98"/>
      <c r="I3547" s="98"/>
      <c r="J3547" s="99"/>
      <c r="K3547" s="97"/>
      <c r="L3547" s="97"/>
      <c r="P3547" s="97"/>
      <c r="Q3547" s="97"/>
      <c r="R3547" s="93"/>
    </row>
    <row r="3548" spans="7:18" x14ac:dyDescent="0.25">
      <c r="G3548" s="97"/>
      <c r="H3548" s="98"/>
      <c r="I3548" s="98"/>
      <c r="J3548" s="99"/>
      <c r="K3548" s="97"/>
      <c r="L3548" s="97"/>
      <c r="P3548" s="97"/>
      <c r="Q3548" s="97"/>
      <c r="R3548" s="93"/>
    </row>
    <row r="3549" spans="7:18" x14ac:dyDescent="0.25">
      <c r="G3549" s="97"/>
      <c r="H3549" s="98"/>
      <c r="I3549" s="98"/>
      <c r="J3549" s="99"/>
      <c r="K3549" s="97"/>
      <c r="L3549" s="97"/>
      <c r="P3549" s="97"/>
      <c r="Q3549" s="97"/>
      <c r="R3549" s="93"/>
    </row>
    <row r="3550" spans="7:18" x14ac:dyDescent="0.25">
      <c r="G3550" s="97"/>
      <c r="H3550" s="98"/>
      <c r="I3550" s="98"/>
      <c r="J3550" s="99"/>
      <c r="K3550" s="97"/>
      <c r="L3550" s="97"/>
      <c r="P3550" s="97"/>
      <c r="Q3550" s="97"/>
      <c r="R3550" s="93"/>
    </row>
    <row r="3551" spans="7:18" x14ac:dyDescent="0.25">
      <c r="G3551" s="97"/>
      <c r="H3551" s="98"/>
      <c r="I3551" s="98"/>
      <c r="J3551" s="99"/>
      <c r="K3551" s="97"/>
      <c r="L3551" s="97"/>
      <c r="P3551" s="97"/>
      <c r="Q3551" s="97"/>
      <c r="R3551" s="93"/>
    </row>
    <row r="3552" spans="7:18" x14ac:dyDescent="0.25">
      <c r="G3552" s="97"/>
      <c r="H3552" s="98"/>
      <c r="I3552" s="98"/>
      <c r="J3552" s="99"/>
      <c r="K3552" s="97"/>
      <c r="L3552" s="97"/>
      <c r="P3552" s="97"/>
      <c r="Q3552" s="97"/>
      <c r="R3552" s="93"/>
    </row>
    <row r="3553" spans="7:18" x14ac:dyDescent="0.25">
      <c r="G3553" s="97"/>
      <c r="H3553" s="98"/>
      <c r="I3553" s="98"/>
      <c r="J3553" s="99"/>
      <c r="K3553" s="97"/>
      <c r="L3553" s="97"/>
      <c r="P3553" s="97"/>
      <c r="Q3553" s="97"/>
      <c r="R3553" s="93"/>
    </row>
    <row r="3554" spans="7:18" x14ac:dyDescent="0.25">
      <c r="G3554" s="97"/>
      <c r="H3554" s="98"/>
      <c r="I3554" s="98"/>
      <c r="J3554" s="99"/>
      <c r="K3554" s="97"/>
      <c r="L3554" s="97"/>
      <c r="P3554" s="97"/>
      <c r="Q3554" s="97"/>
      <c r="R3554" s="93"/>
    </row>
    <row r="3555" spans="7:18" x14ac:dyDescent="0.25">
      <c r="G3555" s="97"/>
      <c r="H3555" s="98"/>
      <c r="I3555" s="98"/>
      <c r="J3555" s="99"/>
      <c r="K3555" s="97"/>
      <c r="L3555" s="97"/>
      <c r="P3555" s="97"/>
      <c r="Q3555" s="97"/>
      <c r="R3555" s="93"/>
    </row>
    <row r="3556" spans="7:18" x14ac:dyDescent="0.25">
      <c r="G3556" s="97"/>
      <c r="H3556" s="98"/>
      <c r="I3556" s="98"/>
      <c r="J3556" s="99"/>
      <c r="K3556" s="97"/>
      <c r="L3556" s="97"/>
      <c r="P3556" s="97"/>
      <c r="Q3556" s="97"/>
      <c r="R3556" s="93"/>
    </row>
    <row r="3557" spans="7:18" x14ac:dyDescent="0.25">
      <c r="G3557" s="97"/>
      <c r="H3557" s="98"/>
      <c r="I3557" s="98"/>
      <c r="J3557" s="99"/>
      <c r="K3557" s="97"/>
      <c r="L3557" s="97"/>
      <c r="P3557" s="97"/>
      <c r="Q3557" s="97"/>
      <c r="R3557" s="93"/>
    </row>
    <row r="3558" spans="7:18" x14ac:dyDescent="0.25">
      <c r="G3558" s="97"/>
      <c r="H3558" s="98"/>
      <c r="I3558" s="98"/>
      <c r="J3558" s="99"/>
      <c r="K3558" s="97"/>
      <c r="L3558" s="97"/>
      <c r="P3558" s="97"/>
      <c r="Q3558" s="97"/>
      <c r="R3558" s="93"/>
    </row>
    <row r="3559" spans="7:18" x14ac:dyDescent="0.25">
      <c r="G3559" s="97"/>
      <c r="H3559" s="98"/>
      <c r="I3559" s="98"/>
      <c r="J3559" s="99"/>
      <c r="K3559" s="97"/>
      <c r="L3559" s="97"/>
      <c r="P3559" s="97"/>
      <c r="Q3559" s="97"/>
      <c r="R3559" s="93"/>
    </row>
    <row r="3560" spans="7:18" x14ac:dyDescent="0.25">
      <c r="G3560" s="97"/>
      <c r="H3560" s="98"/>
      <c r="I3560" s="98"/>
      <c r="J3560" s="99"/>
      <c r="K3560" s="97"/>
      <c r="L3560" s="97"/>
      <c r="P3560" s="97"/>
      <c r="Q3560" s="97"/>
      <c r="R3560" s="93"/>
    </row>
    <row r="3561" spans="7:18" x14ac:dyDescent="0.25">
      <c r="G3561" s="97"/>
      <c r="H3561" s="98"/>
      <c r="I3561" s="98"/>
      <c r="J3561" s="99"/>
      <c r="K3561" s="97"/>
      <c r="L3561" s="97"/>
      <c r="P3561" s="97"/>
      <c r="Q3561" s="97"/>
      <c r="R3561" s="93"/>
    </row>
    <row r="3562" spans="7:18" x14ac:dyDescent="0.25">
      <c r="G3562" s="97"/>
      <c r="H3562" s="98"/>
      <c r="I3562" s="98"/>
      <c r="J3562" s="99"/>
      <c r="K3562" s="97"/>
      <c r="L3562" s="97"/>
      <c r="P3562" s="97"/>
      <c r="Q3562" s="97"/>
      <c r="R3562" s="93"/>
    </row>
    <row r="3563" spans="7:18" x14ac:dyDescent="0.25">
      <c r="G3563" s="97"/>
      <c r="H3563" s="98"/>
      <c r="I3563" s="98"/>
      <c r="J3563" s="99"/>
      <c r="K3563" s="97"/>
      <c r="L3563" s="97"/>
      <c r="P3563" s="97"/>
      <c r="Q3563" s="97"/>
      <c r="R3563" s="93"/>
    </row>
    <row r="3564" spans="7:18" x14ac:dyDescent="0.25">
      <c r="G3564" s="97"/>
      <c r="H3564" s="98"/>
      <c r="I3564" s="98"/>
      <c r="J3564" s="99"/>
      <c r="K3564" s="97"/>
      <c r="L3564" s="97"/>
      <c r="P3564" s="97"/>
      <c r="Q3564" s="97"/>
      <c r="R3564" s="93"/>
    </row>
    <row r="3565" spans="7:18" x14ac:dyDescent="0.25">
      <c r="G3565" s="97"/>
      <c r="H3565" s="98"/>
      <c r="I3565" s="98"/>
      <c r="J3565" s="99"/>
      <c r="K3565" s="97"/>
      <c r="L3565" s="97"/>
      <c r="P3565" s="97"/>
      <c r="Q3565" s="97"/>
      <c r="R3565" s="93"/>
    </row>
    <row r="3566" spans="7:18" x14ac:dyDescent="0.25">
      <c r="G3566" s="97"/>
      <c r="H3566" s="98"/>
      <c r="I3566" s="98"/>
      <c r="J3566" s="99"/>
      <c r="K3566" s="97"/>
      <c r="L3566" s="97"/>
      <c r="P3566" s="97"/>
      <c r="Q3566" s="97"/>
      <c r="R3566" s="93"/>
    </row>
    <row r="3567" spans="7:18" x14ac:dyDescent="0.25">
      <c r="G3567" s="97"/>
      <c r="H3567" s="98"/>
      <c r="I3567" s="98"/>
      <c r="J3567" s="99"/>
      <c r="K3567" s="97"/>
      <c r="L3567" s="97"/>
      <c r="P3567" s="97"/>
      <c r="Q3567" s="97"/>
      <c r="R3567" s="93"/>
    </row>
    <row r="3568" spans="7:18" x14ac:dyDescent="0.25">
      <c r="G3568" s="97"/>
      <c r="H3568" s="98"/>
      <c r="I3568" s="98"/>
      <c r="J3568" s="99"/>
      <c r="K3568" s="97"/>
      <c r="L3568" s="97"/>
      <c r="P3568" s="97"/>
      <c r="Q3568" s="97"/>
      <c r="R3568" s="93"/>
    </row>
    <row r="3569" spans="7:18" x14ac:dyDescent="0.25">
      <c r="G3569" s="97"/>
      <c r="H3569" s="98"/>
      <c r="I3569" s="98"/>
      <c r="J3569" s="99"/>
      <c r="K3569" s="97"/>
      <c r="L3569" s="97"/>
      <c r="P3569" s="97"/>
      <c r="Q3569" s="97"/>
      <c r="R3569" s="93"/>
    </row>
    <row r="3570" spans="7:18" x14ac:dyDescent="0.25">
      <c r="G3570" s="97"/>
      <c r="H3570" s="98"/>
      <c r="I3570" s="98"/>
      <c r="J3570" s="99"/>
      <c r="K3570" s="97"/>
      <c r="L3570" s="97"/>
      <c r="P3570" s="97"/>
      <c r="Q3570" s="97"/>
      <c r="R3570" s="93"/>
    </row>
    <row r="3571" spans="7:18" x14ac:dyDescent="0.25">
      <c r="G3571" s="97"/>
      <c r="H3571" s="98"/>
      <c r="I3571" s="98"/>
      <c r="J3571" s="99"/>
      <c r="K3571" s="97"/>
      <c r="L3571" s="97"/>
      <c r="P3571" s="97"/>
      <c r="Q3571" s="97"/>
      <c r="R3571" s="93"/>
    </row>
    <row r="3572" spans="7:18" x14ac:dyDescent="0.25">
      <c r="G3572" s="97"/>
      <c r="H3572" s="98"/>
      <c r="I3572" s="98"/>
      <c r="J3572" s="99"/>
      <c r="K3572" s="97"/>
      <c r="L3572" s="97"/>
      <c r="P3572" s="97"/>
      <c r="Q3572" s="97"/>
      <c r="R3572" s="93"/>
    </row>
    <row r="3573" spans="7:18" x14ac:dyDescent="0.25">
      <c r="G3573" s="97"/>
      <c r="H3573" s="98"/>
      <c r="I3573" s="98"/>
      <c r="J3573" s="99"/>
      <c r="K3573" s="97"/>
      <c r="L3573" s="97"/>
      <c r="P3573" s="97"/>
      <c r="Q3573" s="97"/>
      <c r="R3573" s="93"/>
    </row>
    <row r="3574" spans="7:18" x14ac:dyDescent="0.25">
      <c r="G3574" s="97"/>
      <c r="H3574" s="98"/>
      <c r="I3574" s="98"/>
      <c r="J3574" s="99"/>
      <c r="K3574" s="97"/>
      <c r="L3574" s="97"/>
      <c r="P3574" s="97"/>
      <c r="Q3574" s="97"/>
      <c r="R3574" s="93"/>
    </row>
    <row r="3575" spans="7:18" x14ac:dyDescent="0.25">
      <c r="G3575" s="97"/>
      <c r="H3575" s="98"/>
      <c r="I3575" s="98"/>
      <c r="J3575" s="99"/>
      <c r="K3575" s="97"/>
      <c r="L3575" s="97"/>
      <c r="P3575" s="97"/>
      <c r="Q3575" s="97"/>
      <c r="R3575" s="93"/>
    </row>
    <row r="3576" spans="7:18" x14ac:dyDescent="0.25">
      <c r="G3576" s="97"/>
      <c r="H3576" s="98"/>
      <c r="I3576" s="98"/>
      <c r="J3576" s="99"/>
      <c r="K3576" s="97"/>
      <c r="L3576" s="97"/>
      <c r="P3576" s="97"/>
      <c r="Q3576" s="97"/>
      <c r="R3576" s="93"/>
    </row>
    <row r="3577" spans="7:18" x14ac:dyDescent="0.25">
      <c r="G3577" s="97"/>
      <c r="H3577" s="98"/>
      <c r="I3577" s="98"/>
      <c r="J3577" s="99"/>
      <c r="K3577" s="97"/>
      <c r="L3577" s="97"/>
      <c r="P3577" s="97"/>
      <c r="Q3577" s="97"/>
      <c r="R3577" s="93"/>
    </row>
    <row r="3578" spans="7:18" x14ac:dyDescent="0.25">
      <c r="G3578" s="97"/>
      <c r="H3578" s="98"/>
      <c r="I3578" s="98"/>
      <c r="J3578" s="99"/>
      <c r="K3578" s="97"/>
      <c r="L3578" s="97"/>
      <c r="P3578" s="97"/>
      <c r="Q3578" s="97"/>
      <c r="R3578" s="93"/>
    </row>
    <row r="3579" spans="7:18" x14ac:dyDescent="0.25">
      <c r="G3579" s="97"/>
      <c r="H3579" s="98"/>
      <c r="I3579" s="98"/>
      <c r="J3579" s="99"/>
      <c r="K3579" s="97"/>
      <c r="L3579" s="97"/>
      <c r="P3579" s="97"/>
      <c r="Q3579" s="97"/>
      <c r="R3579" s="93"/>
    </row>
    <row r="3580" spans="7:18" x14ac:dyDescent="0.25">
      <c r="G3580" s="97"/>
      <c r="H3580" s="98"/>
      <c r="I3580" s="98"/>
      <c r="J3580" s="99"/>
      <c r="K3580" s="97"/>
      <c r="L3580" s="97"/>
      <c r="P3580" s="97"/>
      <c r="Q3580" s="97"/>
      <c r="R3580" s="93"/>
    </row>
    <row r="3581" spans="7:18" x14ac:dyDescent="0.25">
      <c r="G3581" s="97"/>
      <c r="H3581" s="98"/>
      <c r="I3581" s="98"/>
      <c r="J3581" s="99"/>
      <c r="K3581" s="97"/>
      <c r="L3581" s="97"/>
      <c r="P3581" s="97"/>
      <c r="Q3581" s="97"/>
      <c r="R3581" s="93"/>
    </row>
    <row r="3582" spans="7:18" x14ac:dyDescent="0.25">
      <c r="G3582" s="97"/>
      <c r="H3582" s="98"/>
      <c r="I3582" s="98"/>
      <c r="J3582" s="99"/>
      <c r="K3582" s="97"/>
      <c r="L3582" s="97"/>
      <c r="P3582" s="97"/>
      <c r="Q3582" s="97"/>
      <c r="R3582" s="93"/>
    </row>
    <row r="3583" spans="7:18" x14ac:dyDescent="0.25">
      <c r="G3583" s="97"/>
      <c r="H3583" s="98"/>
      <c r="I3583" s="98"/>
      <c r="J3583" s="99"/>
      <c r="K3583" s="97"/>
      <c r="L3583" s="97"/>
      <c r="P3583" s="97"/>
      <c r="Q3583" s="97"/>
      <c r="R3583" s="93"/>
    </row>
    <row r="3584" spans="7:18" x14ac:dyDescent="0.25">
      <c r="G3584" s="97"/>
      <c r="H3584" s="98"/>
      <c r="I3584" s="98"/>
      <c r="J3584" s="99"/>
      <c r="K3584" s="97"/>
      <c r="L3584" s="97"/>
      <c r="P3584" s="97"/>
      <c r="Q3584" s="97"/>
      <c r="R3584" s="93"/>
    </row>
    <row r="3585" spans="7:18" x14ac:dyDescent="0.25">
      <c r="G3585" s="97"/>
      <c r="H3585" s="98"/>
      <c r="I3585" s="98"/>
      <c r="J3585" s="99"/>
      <c r="K3585" s="97"/>
      <c r="L3585" s="97"/>
      <c r="P3585" s="97"/>
      <c r="Q3585" s="97"/>
      <c r="R3585" s="93"/>
    </row>
    <row r="3586" spans="7:18" x14ac:dyDescent="0.25">
      <c r="G3586" s="97"/>
      <c r="H3586" s="98"/>
      <c r="I3586" s="98"/>
      <c r="J3586" s="99"/>
      <c r="K3586" s="97"/>
      <c r="L3586" s="97"/>
      <c r="P3586" s="97"/>
      <c r="Q3586" s="97"/>
      <c r="R3586" s="93"/>
    </row>
    <row r="3587" spans="7:18" x14ac:dyDescent="0.25">
      <c r="G3587" s="97"/>
      <c r="H3587" s="98"/>
      <c r="I3587" s="98"/>
      <c r="J3587" s="99"/>
      <c r="K3587" s="97"/>
      <c r="L3587" s="97"/>
      <c r="P3587" s="97"/>
      <c r="Q3587" s="97"/>
      <c r="R3587" s="93"/>
    </row>
    <row r="3588" spans="7:18" x14ac:dyDescent="0.25">
      <c r="G3588" s="97"/>
      <c r="H3588" s="98"/>
      <c r="I3588" s="98"/>
      <c r="J3588" s="99"/>
      <c r="K3588" s="97"/>
      <c r="L3588" s="97"/>
      <c r="P3588" s="97"/>
      <c r="Q3588" s="97"/>
      <c r="R3588" s="93"/>
    </row>
    <row r="3589" spans="7:18" x14ac:dyDescent="0.25">
      <c r="G3589" s="97"/>
      <c r="H3589" s="98"/>
      <c r="I3589" s="98"/>
      <c r="J3589" s="99"/>
      <c r="K3589" s="97"/>
      <c r="L3589" s="97"/>
      <c r="P3589" s="97"/>
      <c r="Q3589" s="97"/>
      <c r="R3589" s="93"/>
    </row>
    <row r="3590" spans="7:18" x14ac:dyDescent="0.25">
      <c r="G3590" s="97"/>
      <c r="H3590" s="98"/>
      <c r="I3590" s="98"/>
      <c r="J3590" s="99"/>
      <c r="K3590" s="97"/>
      <c r="L3590" s="97"/>
      <c r="P3590" s="97"/>
      <c r="Q3590" s="97"/>
      <c r="R3590" s="93"/>
    </row>
    <row r="3591" spans="7:18" x14ac:dyDescent="0.25">
      <c r="G3591" s="97"/>
      <c r="H3591" s="98"/>
      <c r="I3591" s="98"/>
      <c r="J3591" s="99"/>
      <c r="K3591" s="97"/>
      <c r="L3591" s="97"/>
      <c r="P3591" s="97"/>
      <c r="Q3591" s="97"/>
      <c r="R3591" s="93"/>
    </row>
    <row r="3592" spans="7:18" x14ac:dyDescent="0.25">
      <c r="G3592" s="97"/>
      <c r="H3592" s="98"/>
      <c r="I3592" s="98"/>
      <c r="J3592" s="99"/>
      <c r="K3592" s="97"/>
      <c r="L3592" s="97"/>
      <c r="P3592" s="97"/>
      <c r="Q3592" s="97"/>
      <c r="R3592" s="93"/>
    </row>
    <row r="3593" spans="7:18" x14ac:dyDescent="0.25">
      <c r="G3593" s="97"/>
      <c r="H3593" s="98"/>
      <c r="I3593" s="98"/>
      <c r="J3593" s="99"/>
      <c r="K3593" s="97"/>
      <c r="L3593" s="97"/>
      <c r="P3593" s="97"/>
      <c r="Q3593" s="97"/>
      <c r="R3593" s="93"/>
    </row>
    <row r="3594" spans="7:18" x14ac:dyDescent="0.25">
      <c r="G3594" s="97"/>
      <c r="H3594" s="98"/>
      <c r="I3594" s="98"/>
      <c r="J3594" s="99"/>
      <c r="K3594" s="97"/>
      <c r="L3594" s="97"/>
      <c r="P3594" s="97"/>
      <c r="Q3594" s="97"/>
      <c r="R3594" s="93"/>
    </row>
    <row r="3595" spans="7:18" x14ac:dyDescent="0.25">
      <c r="G3595" s="97"/>
      <c r="H3595" s="98"/>
      <c r="I3595" s="98"/>
      <c r="J3595" s="99"/>
      <c r="K3595" s="97"/>
      <c r="L3595" s="97"/>
      <c r="P3595" s="97"/>
      <c r="Q3595" s="97"/>
      <c r="R3595" s="93"/>
    </row>
    <row r="3596" spans="7:18" x14ac:dyDescent="0.25">
      <c r="G3596" s="97"/>
      <c r="H3596" s="98"/>
      <c r="I3596" s="98"/>
      <c r="J3596" s="99"/>
      <c r="K3596" s="97"/>
      <c r="L3596" s="97"/>
      <c r="P3596" s="97"/>
      <c r="Q3596" s="97"/>
      <c r="R3596" s="93"/>
    </row>
    <row r="3597" spans="7:18" x14ac:dyDescent="0.25">
      <c r="G3597" s="97"/>
      <c r="H3597" s="98"/>
      <c r="I3597" s="98"/>
      <c r="J3597" s="99"/>
      <c r="K3597" s="97"/>
      <c r="L3597" s="97"/>
      <c r="P3597" s="97"/>
      <c r="Q3597" s="97"/>
      <c r="R3597" s="93"/>
    </row>
    <row r="3598" spans="7:18" x14ac:dyDescent="0.25">
      <c r="G3598" s="97"/>
      <c r="H3598" s="98"/>
      <c r="I3598" s="98"/>
      <c r="J3598" s="99"/>
      <c r="K3598" s="97"/>
      <c r="L3598" s="97"/>
      <c r="P3598" s="97"/>
      <c r="Q3598" s="97"/>
      <c r="R3598" s="93"/>
    </row>
    <row r="3599" spans="7:18" x14ac:dyDescent="0.25">
      <c r="G3599" s="97"/>
      <c r="H3599" s="98"/>
      <c r="I3599" s="98"/>
      <c r="J3599" s="99"/>
      <c r="K3599" s="97"/>
      <c r="L3599" s="97"/>
      <c r="P3599" s="97"/>
      <c r="Q3599" s="97"/>
      <c r="R3599" s="93"/>
    </row>
    <row r="3600" spans="7:18" x14ac:dyDescent="0.25">
      <c r="G3600" s="97"/>
      <c r="H3600" s="98"/>
      <c r="I3600" s="98"/>
      <c r="J3600" s="99"/>
      <c r="K3600" s="97"/>
      <c r="L3600" s="97"/>
      <c r="P3600" s="97"/>
      <c r="Q3600" s="97"/>
      <c r="R3600" s="93"/>
    </row>
    <row r="3601" spans="7:18" x14ac:dyDescent="0.25">
      <c r="G3601" s="97"/>
      <c r="H3601" s="98"/>
      <c r="I3601" s="98"/>
      <c r="J3601" s="99"/>
      <c r="K3601" s="97"/>
      <c r="L3601" s="97"/>
      <c r="P3601" s="97"/>
      <c r="Q3601" s="97"/>
      <c r="R3601" s="93"/>
    </row>
    <row r="3602" spans="7:18" x14ac:dyDescent="0.25">
      <c r="G3602" s="97"/>
      <c r="H3602" s="98"/>
      <c r="I3602" s="98"/>
      <c r="J3602" s="99"/>
      <c r="K3602" s="97"/>
      <c r="L3602" s="97"/>
      <c r="P3602" s="97"/>
      <c r="Q3602" s="97"/>
      <c r="R3602" s="93"/>
    </row>
    <row r="3603" spans="7:18" x14ac:dyDescent="0.25">
      <c r="G3603" s="97"/>
      <c r="H3603" s="98"/>
      <c r="I3603" s="98"/>
      <c r="J3603" s="99"/>
      <c r="K3603" s="97"/>
      <c r="L3603" s="97"/>
      <c r="P3603" s="97"/>
      <c r="Q3603" s="97"/>
      <c r="R3603" s="93"/>
    </row>
    <row r="3604" spans="7:18" x14ac:dyDescent="0.25">
      <c r="G3604" s="97"/>
      <c r="H3604" s="98"/>
      <c r="I3604" s="98"/>
      <c r="J3604" s="99"/>
      <c r="K3604" s="97"/>
      <c r="L3604" s="97"/>
      <c r="P3604" s="97"/>
      <c r="Q3604" s="97"/>
      <c r="R3604" s="93"/>
    </row>
    <row r="3605" spans="7:18" x14ac:dyDescent="0.25">
      <c r="G3605" s="97"/>
      <c r="H3605" s="98"/>
      <c r="I3605" s="98"/>
      <c r="J3605" s="99"/>
      <c r="K3605" s="97"/>
      <c r="L3605" s="97"/>
      <c r="P3605" s="97"/>
      <c r="Q3605" s="97"/>
      <c r="R3605" s="93"/>
    </row>
    <row r="3606" spans="7:18" x14ac:dyDescent="0.25">
      <c r="G3606" s="97"/>
      <c r="H3606" s="98"/>
      <c r="I3606" s="98"/>
      <c r="J3606" s="99"/>
      <c r="K3606" s="97"/>
      <c r="L3606" s="97"/>
      <c r="P3606" s="97"/>
      <c r="Q3606" s="97"/>
      <c r="R3606" s="93"/>
    </row>
    <row r="3607" spans="7:18" x14ac:dyDescent="0.25">
      <c r="G3607" s="97"/>
      <c r="H3607" s="98"/>
      <c r="I3607" s="98"/>
      <c r="J3607" s="99"/>
      <c r="K3607" s="97"/>
      <c r="L3607" s="97"/>
      <c r="P3607" s="97"/>
      <c r="Q3607" s="97"/>
      <c r="R3607" s="93"/>
    </row>
    <row r="3608" spans="7:18" x14ac:dyDescent="0.25">
      <c r="G3608" s="97"/>
      <c r="H3608" s="98"/>
      <c r="I3608" s="98"/>
      <c r="J3608" s="99"/>
      <c r="K3608" s="97"/>
      <c r="L3608" s="97"/>
      <c r="P3608" s="97"/>
      <c r="Q3608" s="97"/>
      <c r="R3608" s="93"/>
    </row>
    <row r="3609" spans="7:18" x14ac:dyDescent="0.25">
      <c r="G3609" s="97"/>
      <c r="H3609" s="98"/>
      <c r="I3609" s="98"/>
      <c r="J3609" s="99"/>
      <c r="K3609" s="97"/>
      <c r="L3609" s="97"/>
      <c r="P3609" s="97"/>
      <c r="Q3609" s="97"/>
      <c r="R3609" s="93"/>
    </row>
    <row r="3610" spans="7:18" x14ac:dyDescent="0.25">
      <c r="G3610" s="97"/>
      <c r="H3610" s="98"/>
      <c r="I3610" s="98"/>
      <c r="J3610" s="99"/>
      <c r="K3610" s="97"/>
      <c r="L3610" s="97"/>
      <c r="P3610" s="97"/>
      <c r="Q3610" s="97"/>
      <c r="R3610" s="93"/>
    </row>
    <row r="3611" spans="7:18" x14ac:dyDescent="0.25">
      <c r="G3611" s="97"/>
      <c r="H3611" s="98"/>
      <c r="I3611" s="98"/>
      <c r="J3611" s="99"/>
      <c r="K3611" s="97"/>
      <c r="L3611" s="97"/>
      <c r="P3611" s="97"/>
      <c r="Q3611" s="97"/>
      <c r="R3611" s="93"/>
    </row>
    <row r="3612" spans="7:18" x14ac:dyDescent="0.25">
      <c r="G3612" s="97"/>
      <c r="H3612" s="98"/>
      <c r="I3612" s="98"/>
      <c r="J3612" s="99"/>
      <c r="K3612" s="97"/>
      <c r="L3612" s="97"/>
      <c r="P3612" s="97"/>
      <c r="Q3612" s="97"/>
      <c r="R3612" s="93"/>
    </row>
    <row r="3613" spans="7:18" x14ac:dyDescent="0.25">
      <c r="G3613" s="97"/>
      <c r="H3613" s="98"/>
      <c r="I3613" s="98"/>
      <c r="J3613" s="99"/>
      <c r="K3613" s="97"/>
      <c r="L3613" s="97"/>
      <c r="P3613" s="97"/>
      <c r="Q3613" s="97"/>
      <c r="R3613" s="93"/>
    </row>
    <row r="3614" spans="7:18" x14ac:dyDescent="0.25">
      <c r="G3614" s="97"/>
      <c r="H3614" s="98"/>
      <c r="I3614" s="98"/>
      <c r="J3614" s="99"/>
      <c r="K3614" s="97"/>
      <c r="L3614" s="97"/>
      <c r="P3614" s="97"/>
      <c r="Q3614" s="97"/>
      <c r="R3614" s="93"/>
    </row>
    <row r="3615" spans="7:18" x14ac:dyDescent="0.25">
      <c r="G3615" s="97"/>
      <c r="H3615" s="98"/>
      <c r="I3615" s="98"/>
      <c r="J3615" s="99"/>
      <c r="K3615" s="97"/>
      <c r="L3615" s="97"/>
      <c r="P3615" s="97"/>
      <c r="Q3615" s="97"/>
      <c r="R3615" s="93"/>
    </row>
    <row r="3616" spans="7:18" x14ac:dyDescent="0.25">
      <c r="G3616" s="97"/>
      <c r="H3616" s="98"/>
      <c r="I3616" s="98"/>
      <c r="J3616" s="99"/>
      <c r="K3616" s="97"/>
      <c r="L3616" s="97"/>
      <c r="P3616" s="97"/>
      <c r="Q3616" s="97"/>
      <c r="R3616" s="93"/>
    </row>
    <row r="3617" spans="7:18" x14ac:dyDescent="0.25">
      <c r="G3617" s="97"/>
      <c r="H3617" s="98"/>
      <c r="I3617" s="98"/>
      <c r="J3617" s="99"/>
      <c r="K3617" s="97"/>
      <c r="L3617" s="97"/>
      <c r="P3617" s="97"/>
      <c r="Q3617" s="97"/>
      <c r="R3617" s="93"/>
    </row>
    <row r="3618" spans="7:18" x14ac:dyDescent="0.25">
      <c r="G3618" s="97"/>
      <c r="H3618" s="98"/>
      <c r="I3618" s="98"/>
      <c r="J3618" s="99"/>
      <c r="K3618" s="97"/>
      <c r="L3618" s="97"/>
      <c r="P3618" s="97"/>
      <c r="Q3618" s="97"/>
      <c r="R3618" s="93"/>
    </row>
    <row r="3619" spans="7:18" x14ac:dyDescent="0.25">
      <c r="G3619" s="97"/>
      <c r="H3619" s="98"/>
      <c r="I3619" s="98"/>
      <c r="J3619" s="99"/>
      <c r="K3619" s="97"/>
      <c r="L3619" s="97"/>
      <c r="P3619" s="97"/>
      <c r="Q3619" s="97"/>
      <c r="R3619" s="93"/>
    </row>
    <row r="3620" spans="7:18" x14ac:dyDescent="0.25">
      <c r="G3620" s="97"/>
      <c r="H3620" s="98"/>
      <c r="I3620" s="98"/>
      <c r="J3620" s="99"/>
      <c r="K3620" s="97"/>
      <c r="L3620" s="97"/>
      <c r="P3620" s="97"/>
      <c r="Q3620" s="97"/>
      <c r="R3620" s="93"/>
    </row>
    <row r="3621" spans="7:18" x14ac:dyDescent="0.25">
      <c r="G3621" s="97"/>
      <c r="H3621" s="98"/>
      <c r="I3621" s="98"/>
      <c r="J3621" s="99"/>
      <c r="K3621" s="97"/>
      <c r="L3621" s="97"/>
      <c r="P3621" s="97"/>
      <c r="Q3621" s="97"/>
      <c r="R3621" s="93"/>
    </row>
    <row r="3622" spans="7:18" x14ac:dyDescent="0.25">
      <c r="G3622" s="97"/>
      <c r="H3622" s="98"/>
      <c r="I3622" s="98"/>
      <c r="J3622" s="99"/>
      <c r="K3622" s="97"/>
      <c r="L3622" s="97"/>
      <c r="P3622" s="97"/>
      <c r="Q3622" s="97"/>
      <c r="R3622" s="93"/>
    </row>
    <row r="3623" spans="7:18" x14ac:dyDescent="0.25">
      <c r="G3623" s="97"/>
      <c r="H3623" s="98"/>
      <c r="I3623" s="98"/>
      <c r="J3623" s="99"/>
      <c r="K3623" s="97"/>
      <c r="L3623" s="97"/>
      <c r="P3623" s="97"/>
      <c r="Q3623" s="97"/>
      <c r="R3623" s="93"/>
    </row>
    <row r="3624" spans="7:18" x14ac:dyDescent="0.25">
      <c r="G3624" s="97"/>
      <c r="H3624" s="98"/>
      <c r="I3624" s="98"/>
      <c r="J3624" s="99"/>
      <c r="K3624" s="97"/>
      <c r="L3624" s="97"/>
      <c r="P3624" s="97"/>
      <c r="Q3624" s="97"/>
      <c r="R3624" s="93"/>
    </row>
    <row r="3625" spans="7:18" x14ac:dyDescent="0.25">
      <c r="G3625" s="97"/>
      <c r="H3625" s="98"/>
      <c r="I3625" s="98"/>
      <c r="J3625" s="99"/>
      <c r="K3625" s="97"/>
      <c r="L3625" s="97"/>
      <c r="P3625" s="97"/>
      <c r="Q3625" s="97"/>
      <c r="R3625" s="93"/>
    </row>
    <row r="3626" spans="7:18" x14ac:dyDescent="0.25">
      <c r="G3626" s="97"/>
      <c r="H3626" s="98"/>
      <c r="I3626" s="98"/>
      <c r="J3626" s="99"/>
      <c r="K3626" s="97"/>
      <c r="L3626" s="97"/>
      <c r="P3626" s="97"/>
      <c r="Q3626" s="97"/>
      <c r="R3626" s="93"/>
    </row>
    <row r="3627" spans="7:18" x14ac:dyDescent="0.25">
      <c r="G3627" s="97"/>
      <c r="H3627" s="98"/>
      <c r="I3627" s="98"/>
      <c r="J3627" s="99"/>
      <c r="K3627" s="97"/>
      <c r="L3627" s="97"/>
      <c r="P3627" s="97"/>
      <c r="Q3627" s="97"/>
      <c r="R3627" s="93"/>
    </row>
    <row r="3628" spans="7:18" x14ac:dyDescent="0.25">
      <c r="G3628" s="97"/>
      <c r="H3628" s="98"/>
      <c r="I3628" s="98"/>
      <c r="J3628" s="99"/>
      <c r="K3628" s="97"/>
      <c r="L3628" s="97"/>
      <c r="P3628" s="97"/>
      <c r="Q3628" s="97"/>
      <c r="R3628" s="93"/>
    </row>
    <row r="3629" spans="7:18" x14ac:dyDescent="0.25">
      <c r="G3629" s="97"/>
      <c r="H3629" s="98"/>
      <c r="I3629" s="98"/>
      <c r="J3629" s="99"/>
      <c r="K3629" s="97"/>
      <c r="L3629" s="97"/>
      <c r="P3629" s="97"/>
      <c r="Q3629" s="97"/>
      <c r="R3629" s="93"/>
    </row>
    <row r="3630" spans="7:18" x14ac:dyDescent="0.25">
      <c r="G3630" s="97"/>
      <c r="H3630" s="98"/>
      <c r="I3630" s="98"/>
      <c r="J3630" s="99"/>
      <c r="K3630" s="97"/>
      <c r="L3630" s="97"/>
      <c r="P3630" s="97"/>
      <c r="Q3630" s="97"/>
      <c r="R3630" s="93"/>
    </row>
    <row r="3631" spans="7:18" x14ac:dyDescent="0.25">
      <c r="G3631" s="97"/>
      <c r="H3631" s="98"/>
      <c r="I3631" s="98"/>
      <c r="J3631" s="99"/>
      <c r="K3631" s="97"/>
      <c r="L3631" s="97"/>
      <c r="P3631" s="97"/>
      <c r="Q3631" s="97"/>
      <c r="R3631" s="93"/>
    </row>
    <row r="3632" spans="7:18" x14ac:dyDescent="0.25">
      <c r="G3632" s="97"/>
      <c r="H3632" s="98"/>
      <c r="I3632" s="98"/>
      <c r="J3632" s="99"/>
      <c r="K3632" s="97"/>
      <c r="L3632" s="97"/>
      <c r="P3632" s="97"/>
      <c r="Q3632" s="97"/>
      <c r="R3632" s="93"/>
    </row>
    <row r="3633" spans="7:18" x14ac:dyDescent="0.25">
      <c r="G3633" s="97"/>
      <c r="H3633" s="98"/>
      <c r="I3633" s="98"/>
      <c r="J3633" s="99"/>
      <c r="K3633" s="97"/>
      <c r="L3633" s="97"/>
      <c r="P3633" s="97"/>
      <c r="Q3633" s="97"/>
      <c r="R3633" s="93"/>
    </row>
    <row r="3634" spans="7:18" x14ac:dyDescent="0.25">
      <c r="G3634" s="97"/>
      <c r="H3634" s="98"/>
      <c r="I3634" s="98"/>
      <c r="J3634" s="99"/>
      <c r="K3634" s="97"/>
      <c r="L3634" s="97"/>
      <c r="P3634" s="97"/>
      <c r="Q3634" s="97"/>
      <c r="R3634" s="93"/>
    </row>
    <row r="3635" spans="7:18" x14ac:dyDescent="0.25">
      <c r="G3635" s="97"/>
      <c r="H3635" s="98"/>
      <c r="I3635" s="98"/>
      <c r="J3635" s="99"/>
      <c r="K3635" s="97"/>
      <c r="L3635" s="97"/>
      <c r="P3635" s="97"/>
      <c r="Q3635" s="97"/>
      <c r="R3635" s="93"/>
    </row>
    <row r="3636" spans="7:18" x14ac:dyDescent="0.25">
      <c r="G3636" s="97"/>
      <c r="H3636" s="98"/>
      <c r="I3636" s="98"/>
      <c r="J3636" s="99"/>
      <c r="K3636" s="97"/>
      <c r="L3636" s="97"/>
      <c r="P3636" s="97"/>
      <c r="Q3636" s="97"/>
      <c r="R3636" s="93"/>
    </row>
    <row r="3637" spans="7:18" x14ac:dyDescent="0.25">
      <c r="G3637" s="97"/>
      <c r="H3637" s="98"/>
      <c r="I3637" s="98"/>
      <c r="J3637" s="99"/>
      <c r="K3637" s="97"/>
      <c r="L3637" s="97"/>
      <c r="P3637" s="97"/>
      <c r="Q3637" s="97"/>
      <c r="R3637" s="93"/>
    </row>
    <row r="3638" spans="7:18" x14ac:dyDescent="0.25">
      <c r="G3638" s="97"/>
      <c r="H3638" s="98"/>
      <c r="I3638" s="98"/>
      <c r="J3638" s="99"/>
      <c r="K3638" s="97"/>
      <c r="L3638" s="97"/>
      <c r="P3638" s="97"/>
      <c r="Q3638" s="97"/>
      <c r="R3638" s="93"/>
    </row>
    <row r="3639" spans="7:18" x14ac:dyDescent="0.25">
      <c r="G3639" s="97"/>
      <c r="H3639" s="98"/>
      <c r="I3639" s="98"/>
      <c r="J3639" s="99"/>
      <c r="K3639" s="97"/>
      <c r="L3639" s="97"/>
      <c r="P3639" s="97"/>
      <c r="Q3639" s="97"/>
      <c r="R3639" s="93"/>
    </row>
    <row r="3640" spans="7:18" x14ac:dyDescent="0.25">
      <c r="G3640" s="97"/>
      <c r="H3640" s="98"/>
      <c r="I3640" s="98"/>
      <c r="J3640" s="99"/>
      <c r="K3640" s="97"/>
      <c r="L3640" s="97"/>
      <c r="P3640" s="97"/>
      <c r="Q3640" s="97"/>
      <c r="R3640" s="93"/>
    </row>
    <row r="3641" spans="7:18" x14ac:dyDescent="0.25">
      <c r="G3641" s="97"/>
      <c r="H3641" s="98"/>
      <c r="I3641" s="98"/>
      <c r="J3641" s="99"/>
      <c r="K3641" s="97"/>
      <c r="L3641" s="97"/>
      <c r="P3641" s="97"/>
      <c r="Q3641" s="97"/>
      <c r="R3641" s="93"/>
    </row>
    <row r="3642" spans="7:18" x14ac:dyDescent="0.25">
      <c r="G3642" s="97"/>
      <c r="H3642" s="98"/>
      <c r="I3642" s="98"/>
      <c r="J3642" s="99"/>
      <c r="K3642" s="97"/>
      <c r="L3642" s="97"/>
      <c r="P3642" s="97"/>
      <c r="Q3642" s="97"/>
      <c r="R3642" s="93"/>
    </row>
    <row r="3643" spans="7:18" x14ac:dyDescent="0.25">
      <c r="G3643" s="97"/>
      <c r="H3643" s="98"/>
      <c r="I3643" s="98"/>
      <c r="J3643" s="99"/>
      <c r="K3643" s="97"/>
      <c r="L3643" s="97"/>
      <c r="P3643" s="97"/>
      <c r="Q3643" s="97"/>
      <c r="R3643" s="93"/>
    </row>
    <row r="3644" spans="7:18" x14ac:dyDescent="0.25">
      <c r="G3644" s="97"/>
      <c r="H3644" s="98"/>
      <c r="I3644" s="98"/>
      <c r="J3644" s="99"/>
      <c r="K3644" s="97"/>
      <c r="L3644" s="97"/>
      <c r="P3644" s="97"/>
      <c r="Q3644" s="97"/>
      <c r="R3644" s="93"/>
    </row>
    <row r="3645" spans="7:18" x14ac:dyDescent="0.25">
      <c r="G3645" s="97"/>
      <c r="H3645" s="98"/>
      <c r="I3645" s="98"/>
      <c r="J3645" s="99"/>
      <c r="K3645" s="97"/>
      <c r="L3645" s="97"/>
      <c r="P3645" s="97"/>
      <c r="Q3645" s="97"/>
      <c r="R3645" s="93"/>
    </row>
    <row r="3646" spans="7:18" x14ac:dyDescent="0.25">
      <c r="G3646" s="97"/>
      <c r="H3646" s="98"/>
      <c r="I3646" s="98"/>
      <c r="J3646" s="99"/>
      <c r="K3646" s="97"/>
      <c r="L3646" s="97"/>
      <c r="P3646" s="97"/>
      <c r="Q3646" s="97"/>
      <c r="R3646" s="93"/>
    </row>
    <row r="3647" spans="7:18" x14ac:dyDescent="0.25">
      <c r="G3647" s="97"/>
      <c r="H3647" s="98"/>
      <c r="I3647" s="98"/>
      <c r="J3647" s="99"/>
      <c r="K3647" s="97"/>
      <c r="L3647" s="97"/>
      <c r="P3647" s="97"/>
      <c r="Q3647" s="97"/>
      <c r="R3647" s="93"/>
    </row>
    <row r="3648" spans="7:18" x14ac:dyDescent="0.25">
      <c r="G3648" s="97"/>
      <c r="H3648" s="98"/>
      <c r="I3648" s="98"/>
      <c r="J3648" s="99"/>
      <c r="K3648" s="97"/>
      <c r="L3648" s="97"/>
      <c r="P3648" s="97"/>
      <c r="Q3648" s="97"/>
      <c r="R3648" s="93"/>
    </row>
    <row r="3649" spans="7:18" x14ac:dyDescent="0.25">
      <c r="G3649" s="97"/>
      <c r="H3649" s="98"/>
      <c r="I3649" s="98"/>
      <c r="J3649" s="99"/>
      <c r="K3649" s="97"/>
      <c r="L3649" s="97"/>
      <c r="P3649" s="97"/>
      <c r="Q3649" s="97"/>
      <c r="R3649" s="93"/>
    </row>
    <row r="3650" spans="7:18" x14ac:dyDescent="0.25">
      <c r="G3650" s="97"/>
      <c r="H3650" s="98"/>
      <c r="I3650" s="98"/>
      <c r="J3650" s="99"/>
      <c r="K3650" s="97"/>
      <c r="L3650" s="97"/>
      <c r="P3650" s="97"/>
      <c r="Q3650" s="97"/>
      <c r="R3650" s="93"/>
    </row>
    <row r="3651" spans="7:18" x14ac:dyDescent="0.25">
      <c r="G3651" s="97"/>
      <c r="H3651" s="98"/>
      <c r="I3651" s="98"/>
      <c r="J3651" s="99"/>
      <c r="K3651" s="97"/>
      <c r="L3651" s="97"/>
      <c r="P3651" s="97"/>
      <c r="Q3651" s="97"/>
      <c r="R3651" s="93"/>
    </row>
    <row r="3652" spans="7:18" x14ac:dyDescent="0.25">
      <c r="G3652" s="97"/>
      <c r="H3652" s="98"/>
      <c r="I3652" s="98"/>
      <c r="J3652" s="99"/>
      <c r="K3652" s="97"/>
      <c r="L3652" s="97"/>
      <c r="P3652" s="97"/>
      <c r="Q3652" s="97"/>
      <c r="R3652" s="93"/>
    </row>
    <row r="3653" spans="7:18" x14ac:dyDescent="0.25">
      <c r="G3653" s="97"/>
      <c r="H3653" s="98"/>
      <c r="I3653" s="98"/>
      <c r="J3653" s="99"/>
      <c r="K3653" s="97"/>
      <c r="L3653" s="97"/>
      <c r="P3653" s="97"/>
      <c r="Q3653" s="97"/>
      <c r="R3653" s="93"/>
    </row>
    <row r="3654" spans="7:18" x14ac:dyDescent="0.25">
      <c r="G3654" s="97"/>
      <c r="H3654" s="98"/>
      <c r="I3654" s="98"/>
      <c r="J3654" s="99"/>
      <c r="K3654" s="97"/>
      <c r="L3654" s="97"/>
      <c r="P3654" s="97"/>
      <c r="Q3654" s="97"/>
      <c r="R3654" s="93"/>
    </row>
    <row r="3655" spans="7:18" x14ac:dyDescent="0.25">
      <c r="G3655" s="97"/>
      <c r="H3655" s="98"/>
      <c r="I3655" s="98"/>
      <c r="J3655" s="99"/>
      <c r="K3655" s="97"/>
      <c r="L3655" s="97"/>
      <c r="P3655" s="97"/>
      <c r="Q3655" s="97"/>
      <c r="R3655" s="93"/>
    </row>
    <row r="3656" spans="7:18" x14ac:dyDescent="0.25">
      <c r="G3656" s="97"/>
      <c r="H3656" s="98"/>
      <c r="I3656" s="98"/>
      <c r="J3656" s="99"/>
      <c r="K3656" s="97"/>
      <c r="L3656" s="97"/>
      <c r="P3656" s="97"/>
      <c r="Q3656" s="97"/>
      <c r="R3656" s="93"/>
    </row>
    <row r="3657" spans="7:18" x14ac:dyDescent="0.25">
      <c r="G3657" s="97"/>
      <c r="H3657" s="98"/>
      <c r="I3657" s="98"/>
      <c r="J3657" s="99"/>
      <c r="K3657" s="97"/>
      <c r="L3657" s="97"/>
      <c r="P3657" s="97"/>
      <c r="Q3657" s="97"/>
      <c r="R3657" s="93"/>
    </row>
    <row r="3658" spans="7:18" x14ac:dyDescent="0.25">
      <c r="G3658" s="97"/>
      <c r="H3658" s="98"/>
      <c r="I3658" s="98"/>
      <c r="J3658" s="99"/>
      <c r="K3658" s="97"/>
      <c r="L3658" s="97"/>
      <c r="P3658" s="97"/>
      <c r="Q3658" s="97"/>
      <c r="R3658" s="93"/>
    </row>
    <row r="3659" spans="7:18" x14ac:dyDescent="0.25">
      <c r="G3659" s="97"/>
      <c r="H3659" s="98"/>
      <c r="I3659" s="98"/>
      <c r="J3659" s="99"/>
      <c r="K3659" s="97"/>
      <c r="L3659" s="97"/>
      <c r="P3659" s="97"/>
      <c r="Q3659" s="97"/>
      <c r="R3659" s="93"/>
    </row>
    <row r="3660" spans="7:18" x14ac:dyDescent="0.25">
      <c r="G3660" s="97"/>
      <c r="H3660" s="98"/>
      <c r="I3660" s="98"/>
      <c r="J3660" s="99"/>
      <c r="K3660" s="97"/>
      <c r="L3660" s="97"/>
      <c r="P3660" s="97"/>
      <c r="Q3660" s="97"/>
      <c r="R3660" s="93"/>
    </row>
    <row r="3661" spans="7:18" x14ac:dyDescent="0.25">
      <c r="G3661" s="97"/>
      <c r="H3661" s="98"/>
      <c r="I3661" s="98"/>
      <c r="J3661" s="99"/>
      <c r="K3661" s="97"/>
      <c r="L3661" s="97"/>
      <c r="P3661" s="97"/>
      <c r="Q3661" s="97"/>
      <c r="R3661" s="93"/>
    </row>
    <row r="3662" spans="7:18" x14ac:dyDescent="0.25">
      <c r="G3662" s="97"/>
      <c r="H3662" s="98"/>
      <c r="I3662" s="98"/>
      <c r="J3662" s="99"/>
      <c r="K3662" s="97"/>
      <c r="L3662" s="97"/>
      <c r="P3662" s="97"/>
      <c r="Q3662" s="97"/>
      <c r="R3662" s="93"/>
    </row>
    <row r="3663" spans="7:18" x14ac:dyDescent="0.25">
      <c r="G3663" s="97"/>
      <c r="H3663" s="98"/>
      <c r="I3663" s="98"/>
      <c r="J3663" s="99"/>
      <c r="K3663" s="97"/>
      <c r="L3663" s="97"/>
      <c r="P3663" s="97"/>
      <c r="Q3663" s="97"/>
      <c r="R3663" s="93"/>
    </row>
    <row r="3664" spans="7:18" x14ac:dyDescent="0.25">
      <c r="G3664" s="97"/>
      <c r="H3664" s="98"/>
      <c r="I3664" s="98"/>
      <c r="J3664" s="99"/>
      <c r="K3664" s="97"/>
      <c r="L3664" s="97"/>
      <c r="P3664" s="97"/>
      <c r="Q3664" s="97"/>
      <c r="R3664" s="93"/>
    </row>
    <row r="3665" spans="7:18" x14ac:dyDescent="0.25">
      <c r="G3665" s="97"/>
      <c r="H3665" s="98"/>
      <c r="I3665" s="98"/>
      <c r="J3665" s="99"/>
      <c r="K3665" s="97"/>
      <c r="L3665" s="97"/>
      <c r="P3665" s="97"/>
      <c r="Q3665" s="97"/>
      <c r="R3665" s="93"/>
    </row>
    <row r="3666" spans="7:18" x14ac:dyDescent="0.25">
      <c r="G3666" s="97"/>
      <c r="H3666" s="98"/>
      <c r="I3666" s="98"/>
      <c r="J3666" s="99"/>
      <c r="K3666" s="97"/>
      <c r="L3666" s="97"/>
      <c r="P3666" s="97"/>
      <c r="Q3666" s="97"/>
      <c r="R3666" s="93"/>
    </row>
    <row r="3667" spans="7:18" x14ac:dyDescent="0.25">
      <c r="G3667" s="97"/>
      <c r="H3667" s="98"/>
      <c r="I3667" s="98"/>
      <c r="J3667" s="99"/>
      <c r="K3667" s="97"/>
      <c r="L3667" s="97"/>
      <c r="P3667" s="97"/>
      <c r="Q3667" s="97"/>
      <c r="R3667" s="93"/>
    </row>
    <row r="3668" spans="7:18" x14ac:dyDescent="0.25">
      <c r="G3668" s="97"/>
      <c r="H3668" s="98"/>
      <c r="I3668" s="98"/>
      <c r="J3668" s="99"/>
      <c r="K3668" s="97"/>
      <c r="L3668" s="97"/>
      <c r="P3668" s="97"/>
      <c r="Q3668" s="97"/>
      <c r="R3668" s="93"/>
    </row>
    <row r="3669" spans="7:18" x14ac:dyDescent="0.25">
      <c r="G3669" s="97"/>
      <c r="H3669" s="98"/>
      <c r="I3669" s="98"/>
      <c r="J3669" s="99"/>
      <c r="K3669" s="97"/>
      <c r="L3669" s="97"/>
      <c r="P3669" s="97"/>
      <c r="Q3669" s="97"/>
      <c r="R3669" s="93"/>
    </row>
    <row r="3670" spans="7:18" x14ac:dyDescent="0.25">
      <c r="G3670" s="97"/>
      <c r="H3670" s="98"/>
      <c r="I3670" s="98"/>
      <c r="J3670" s="99"/>
      <c r="K3670" s="97"/>
      <c r="L3670" s="97"/>
      <c r="P3670" s="97"/>
      <c r="Q3670" s="97"/>
      <c r="R3670" s="93"/>
    </row>
    <row r="3671" spans="7:18" x14ac:dyDescent="0.25">
      <c r="G3671" s="97"/>
      <c r="H3671" s="98"/>
      <c r="I3671" s="98"/>
      <c r="J3671" s="99"/>
      <c r="K3671" s="97"/>
      <c r="L3671" s="97"/>
      <c r="P3671" s="97"/>
      <c r="Q3671" s="97"/>
      <c r="R3671" s="93"/>
    </row>
    <row r="3672" spans="7:18" x14ac:dyDescent="0.25">
      <c r="G3672" s="97"/>
      <c r="H3672" s="98"/>
      <c r="I3672" s="98"/>
      <c r="J3672" s="99"/>
      <c r="K3672" s="97"/>
      <c r="L3672" s="97"/>
      <c r="P3672" s="97"/>
      <c r="Q3672" s="97"/>
      <c r="R3672" s="93"/>
    </row>
    <row r="3673" spans="7:18" x14ac:dyDescent="0.25">
      <c r="G3673" s="97"/>
      <c r="H3673" s="98"/>
      <c r="I3673" s="98"/>
      <c r="J3673" s="99"/>
      <c r="K3673" s="97"/>
      <c r="L3673" s="97"/>
      <c r="P3673" s="97"/>
      <c r="Q3673" s="97"/>
      <c r="R3673" s="93"/>
    </row>
    <row r="3674" spans="7:18" x14ac:dyDescent="0.25">
      <c r="G3674" s="97"/>
      <c r="H3674" s="98"/>
      <c r="I3674" s="98"/>
      <c r="J3674" s="99"/>
      <c r="K3674" s="97"/>
      <c r="L3674" s="97"/>
      <c r="P3674" s="97"/>
      <c r="Q3674" s="97"/>
      <c r="R3674" s="93"/>
    </row>
    <row r="3675" spans="7:18" x14ac:dyDescent="0.25">
      <c r="G3675" s="97"/>
      <c r="H3675" s="98"/>
      <c r="I3675" s="98"/>
      <c r="J3675" s="99"/>
      <c r="K3675" s="97"/>
      <c r="L3675" s="97"/>
      <c r="P3675" s="97"/>
      <c r="Q3675" s="97"/>
      <c r="R3675" s="93"/>
    </row>
    <row r="3676" spans="7:18" x14ac:dyDescent="0.25">
      <c r="G3676" s="97"/>
      <c r="H3676" s="98"/>
      <c r="I3676" s="98"/>
      <c r="J3676" s="99"/>
      <c r="K3676" s="97"/>
      <c r="L3676" s="97"/>
      <c r="P3676" s="97"/>
      <c r="Q3676" s="97"/>
      <c r="R3676" s="93"/>
    </row>
    <row r="3677" spans="7:18" x14ac:dyDescent="0.25">
      <c r="G3677" s="97"/>
      <c r="H3677" s="98"/>
      <c r="I3677" s="98"/>
      <c r="J3677" s="99"/>
      <c r="K3677" s="97"/>
      <c r="L3677" s="97"/>
      <c r="P3677" s="97"/>
      <c r="Q3677" s="97"/>
      <c r="R3677" s="93"/>
    </row>
    <row r="3678" spans="7:18" x14ac:dyDescent="0.25">
      <c r="G3678" s="97"/>
      <c r="H3678" s="98"/>
      <c r="I3678" s="98"/>
      <c r="J3678" s="99"/>
      <c r="K3678" s="97"/>
      <c r="L3678" s="97"/>
      <c r="P3678" s="97"/>
      <c r="Q3678" s="97"/>
      <c r="R3678" s="93"/>
    </row>
    <row r="3679" spans="7:18" x14ac:dyDescent="0.25">
      <c r="G3679" s="97"/>
      <c r="H3679" s="98"/>
      <c r="I3679" s="98"/>
      <c r="J3679" s="99"/>
      <c r="K3679" s="97"/>
      <c r="L3679" s="97"/>
      <c r="P3679" s="97"/>
      <c r="Q3679" s="97"/>
      <c r="R3679" s="93"/>
    </row>
    <row r="3680" spans="7:18" x14ac:dyDescent="0.25">
      <c r="G3680" s="97"/>
      <c r="H3680" s="98"/>
      <c r="I3680" s="98"/>
      <c r="J3680" s="99"/>
      <c r="K3680" s="97"/>
      <c r="L3680" s="97"/>
      <c r="P3680" s="97"/>
      <c r="Q3680" s="97"/>
      <c r="R3680" s="93"/>
    </row>
    <row r="3681" spans="7:18" x14ac:dyDescent="0.25">
      <c r="G3681" s="97"/>
      <c r="H3681" s="98"/>
      <c r="I3681" s="98"/>
      <c r="J3681" s="99"/>
      <c r="K3681" s="97"/>
      <c r="L3681" s="97"/>
      <c r="P3681" s="97"/>
      <c r="Q3681" s="97"/>
      <c r="R3681" s="93"/>
    </row>
    <row r="3682" spans="7:18" x14ac:dyDescent="0.25">
      <c r="G3682" s="97"/>
      <c r="H3682" s="98"/>
      <c r="I3682" s="98"/>
      <c r="J3682" s="99"/>
      <c r="K3682" s="97"/>
      <c r="L3682" s="97"/>
      <c r="P3682" s="97"/>
      <c r="Q3682" s="97"/>
      <c r="R3682" s="93"/>
    </row>
    <row r="3683" spans="7:18" x14ac:dyDescent="0.25">
      <c r="G3683" s="97"/>
      <c r="H3683" s="98"/>
      <c r="I3683" s="98"/>
      <c r="J3683" s="99"/>
      <c r="K3683" s="97"/>
      <c r="L3683" s="97"/>
      <c r="P3683" s="97"/>
      <c r="Q3683" s="97"/>
      <c r="R3683" s="93"/>
    </row>
    <row r="3684" spans="7:18" x14ac:dyDescent="0.25">
      <c r="G3684" s="97"/>
      <c r="H3684" s="98"/>
      <c r="I3684" s="98"/>
      <c r="J3684" s="99"/>
      <c r="K3684" s="97"/>
      <c r="L3684" s="97"/>
      <c r="P3684" s="97"/>
      <c r="Q3684" s="97"/>
      <c r="R3684" s="93"/>
    </row>
    <row r="3685" spans="7:18" x14ac:dyDescent="0.25">
      <c r="G3685" s="97"/>
      <c r="H3685" s="98"/>
      <c r="I3685" s="98"/>
      <c r="J3685" s="99"/>
      <c r="K3685" s="97"/>
      <c r="L3685" s="97"/>
      <c r="P3685" s="97"/>
      <c r="Q3685" s="97"/>
      <c r="R3685" s="93"/>
    </row>
    <row r="3686" spans="7:18" x14ac:dyDescent="0.25">
      <c r="G3686" s="97"/>
      <c r="H3686" s="98"/>
      <c r="I3686" s="98"/>
      <c r="J3686" s="99"/>
      <c r="K3686" s="97"/>
      <c r="L3686" s="97"/>
      <c r="P3686" s="97"/>
      <c r="Q3686" s="97"/>
      <c r="R3686" s="93"/>
    </row>
    <row r="3687" spans="7:18" x14ac:dyDescent="0.25">
      <c r="G3687" s="97"/>
      <c r="H3687" s="98"/>
      <c r="I3687" s="98"/>
      <c r="J3687" s="99"/>
      <c r="K3687" s="97"/>
      <c r="L3687" s="97"/>
      <c r="P3687" s="97"/>
      <c r="Q3687" s="97"/>
      <c r="R3687" s="93"/>
    </row>
    <row r="3688" spans="7:18" x14ac:dyDescent="0.25">
      <c r="G3688" s="97"/>
      <c r="H3688" s="98"/>
      <c r="I3688" s="98"/>
      <c r="J3688" s="99"/>
      <c r="K3688" s="97"/>
      <c r="L3688" s="97"/>
      <c r="P3688" s="97"/>
      <c r="Q3688" s="97"/>
      <c r="R3688" s="93"/>
    </row>
    <row r="3689" spans="7:18" x14ac:dyDescent="0.25">
      <c r="G3689" s="97"/>
      <c r="H3689" s="98"/>
      <c r="I3689" s="98"/>
      <c r="J3689" s="99"/>
      <c r="K3689" s="97"/>
      <c r="L3689" s="97"/>
      <c r="P3689" s="97"/>
      <c r="Q3689" s="97"/>
      <c r="R3689" s="93"/>
    </row>
    <row r="3690" spans="7:18" x14ac:dyDescent="0.25">
      <c r="G3690" s="97"/>
      <c r="H3690" s="98"/>
      <c r="I3690" s="98"/>
      <c r="J3690" s="99"/>
      <c r="K3690" s="97"/>
      <c r="L3690" s="97"/>
      <c r="P3690" s="97"/>
      <c r="Q3690" s="97"/>
      <c r="R3690" s="93"/>
    </row>
    <row r="3691" spans="7:18" x14ac:dyDescent="0.25">
      <c r="G3691" s="97"/>
      <c r="H3691" s="98"/>
      <c r="I3691" s="98"/>
      <c r="J3691" s="99"/>
      <c r="K3691" s="97"/>
      <c r="L3691" s="97"/>
      <c r="P3691" s="97"/>
      <c r="Q3691" s="97"/>
      <c r="R3691" s="93"/>
    </row>
    <row r="3692" spans="7:18" x14ac:dyDescent="0.25">
      <c r="G3692" s="97"/>
      <c r="H3692" s="98"/>
      <c r="I3692" s="98"/>
      <c r="J3692" s="99"/>
      <c r="K3692" s="97"/>
      <c r="L3692" s="97"/>
      <c r="P3692" s="97"/>
      <c r="Q3692" s="97"/>
      <c r="R3692" s="93"/>
    </row>
    <row r="3693" spans="7:18" x14ac:dyDescent="0.25">
      <c r="G3693" s="97"/>
      <c r="H3693" s="98"/>
      <c r="I3693" s="98"/>
      <c r="J3693" s="99"/>
      <c r="K3693" s="97"/>
      <c r="L3693" s="97"/>
      <c r="P3693" s="97"/>
      <c r="Q3693" s="97"/>
      <c r="R3693" s="93"/>
    </row>
    <row r="3694" spans="7:18" x14ac:dyDescent="0.25">
      <c r="G3694" s="97"/>
      <c r="H3694" s="98"/>
      <c r="I3694" s="98"/>
      <c r="J3694" s="99"/>
      <c r="K3694" s="97"/>
      <c r="L3694" s="97"/>
      <c r="P3694" s="97"/>
      <c r="Q3694" s="97"/>
      <c r="R3694" s="93"/>
    </row>
    <row r="3695" spans="7:18" x14ac:dyDescent="0.25">
      <c r="G3695" s="97"/>
      <c r="H3695" s="98"/>
      <c r="I3695" s="98"/>
      <c r="J3695" s="99"/>
      <c r="K3695" s="97"/>
      <c r="L3695" s="97"/>
      <c r="P3695" s="97"/>
      <c r="Q3695" s="97"/>
      <c r="R3695" s="93"/>
    </row>
    <row r="3696" spans="7:18" x14ac:dyDescent="0.25">
      <c r="G3696" s="97"/>
      <c r="H3696" s="98"/>
      <c r="I3696" s="98"/>
      <c r="J3696" s="99"/>
      <c r="K3696" s="97"/>
      <c r="L3696" s="97"/>
      <c r="P3696" s="97"/>
      <c r="Q3696" s="97"/>
      <c r="R3696" s="93"/>
    </row>
    <row r="3697" spans="7:18" x14ac:dyDescent="0.25">
      <c r="G3697" s="97"/>
      <c r="H3697" s="98"/>
      <c r="I3697" s="98"/>
      <c r="J3697" s="99"/>
      <c r="K3697" s="97"/>
      <c r="L3697" s="97"/>
      <c r="P3697" s="97"/>
      <c r="Q3697" s="97"/>
      <c r="R3697" s="93"/>
    </row>
    <row r="3698" spans="7:18" x14ac:dyDescent="0.25">
      <c r="G3698" s="97"/>
      <c r="H3698" s="98"/>
      <c r="I3698" s="98"/>
      <c r="J3698" s="99"/>
      <c r="K3698" s="97"/>
      <c r="L3698" s="97"/>
      <c r="P3698" s="97"/>
      <c r="Q3698" s="97"/>
      <c r="R3698" s="93"/>
    </row>
    <row r="3699" spans="7:18" x14ac:dyDescent="0.25">
      <c r="G3699" s="97"/>
      <c r="H3699" s="98"/>
      <c r="I3699" s="98"/>
      <c r="J3699" s="99"/>
      <c r="K3699" s="97"/>
      <c r="L3699" s="97"/>
      <c r="P3699" s="97"/>
      <c r="Q3699" s="97"/>
      <c r="R3699" s="93"/>
    </row>
    <row r="3700" spans="7:18" x14ac:dyDescent="0.25">
      <c r="G3700" s="97"/>
      <c r="H3700" s="98"/>
      <c r="I3700" s="98"/>
      <c r="J3700" s="99"/>
      <c r="K3700" s="97"/>
      <c r="L3700" s="97"/>
      <c r="P3700" s="97"/>
      <c r="Q3700" s="97"/>
      <c r="R3700" s="93"/>
    </row>
    <row r="3701" spans="7:18" x14ac:dyDescent="0.25">
      <c r="G3701" s="97"/>
      <c r="H3701" s="98"/>
      <c r="I3701" s="98"/>
      <c r="J3701" s="99"/>
      <c r="K3701" s="97"/>
      <c r="L3701" s="97"/>
      <c r="P3701" s="97"/>
      <c r="Q3701" s="97"/>
      <c r="R3701" s="93"/>
    </row>
    <row r="3702" spans="7:18" x14ac:dyDescent="0.25">
      <c r="G3702" s="97"/>
      <c r="H3702" s="98"/>
      <c r="I3702" s="98"/>
      <c r="J3702" s="99"/>
      <c r="K3702" s="97"/>
      <c r="L3702" s="97"/>
      <c r="P3702" s="97"/>
      <c r="Q3702" s="97"/>
      <c r="R3702" s="93"/>
    </row>
    <row r="3703" spans="7:18" x14ac:dyDescent="0.25">
      <c r="G3703" s="97"/>
      <c r="H3703" s="98"/>
      <c r="I3703" s="98"/>
      <c r="J3703" s="99"/>
      <c r="K3703" s="97"/>
      <c r="L3703" s="97"/>
      <c r="P3703" s="97"/>
      <c r="Q3703" s="97"/>
      <c r="R3703" s="93"/>
    </row>
    <row r="3704" spans="7:18" x14ac:dyDescent="0.25">
      <c r="G3704" s="97"/>
      <c r="H3704" s="98"/>
      <c r="I3704" s="98"/>
      <c r="J3704" s="99"/>
      <c r="K3704" s="97"/>
      <c r="L3704" s="97"/>
      <c r="P3704" s="97"/>
      <c r="Q3704" s="97"/>
      <c r="R3704" s="93"/>
    </row>
    <row r="3705" spans="7:18" x14ac:dyDescent="0.25">
      <c r="G3705" s="97"/>
      <c r="H3705" s="98"/>
      <c r="I3705" s="98"/>
      <c r="J3705" s="99"/>
      <c r="K3705" s="97"/>
      <c r="L3705" s="97"/>
      <c r="P3705" s="97"/>
      <c r="Q3705" s="97"/>
      <c r="R3705" s="93"/>
    </row>
    <row r="3706" spans="7:18" x14ac:dyDescent="0.25">
      <c r="G3706" s="97"/>
      <c r="H3706" s="98"/>
      <c r="I3706" s="98"/>
      <c r="J3706" s="99"/>
      <c r="K3706" s="97"/>
      <c r="L3706" s="97"/>
      <c r="P3706" s="97"/>
      <c r="Q3706" s="97"/>
      <c r="R3706" s="93"/>
    </row>
    <row r="3707" spans="7:18" x14ac:dyDescent="0.25">
      <c r="G3707" s="97"/>
      <c r="H3707" s="98"/>
      <c r="I3707" s="98"/>
      <c r="J3707" s="99"/>
      <c r="K3707" s="97"/>
      <c r="L3707" s="97"/>
      <c r="P3707" s="97"/>
      <c r="Q3707" s="97"/>
      <c r="R3707" s="93"/>
    </row>
    <row r="3708" spans="7:18" x14ac:dyDescent="0.25">
      <c r="G3708" s="97"/>
      <c r="H3708" s="98"/>
      <c r="I3708" s="98"/>
      <c r="J3708" s="99"/>
      <c r="K3708" s="97"/>
      <c r="L3708" s="97"/>
      <c r="P3708" s="97"/>
      <c r="Q3708" s="97"/>
      <c r="R3708" s="93"/>
    </row>
    <row r="3709" spans="7:18" x14ac:dyDescent="0.25">
      <c r="G3709" s="97"/>
      <c r="H3709" s="98"/>
      <c r="I3709" s="98"/>
      <c r="J3709" s="99"/>
      <c r="K3709" s="97"/>
      <c r="L3709" s="97"/>
      <c r="P3709" s="97"/>
      <c r="Q3709" s="97"/>
      <c r="R3709" s="93"/>
    </row>
    <row r="3710" spans="7:18" x14ac:dyDescent="0.25">
      <c r="G3710" s="97"/>
      <c r="H3710" s="98"/>
      <c r="I3710" s="98"/>
      <c r="J3710" s="99"/>
      <c r="K3710" s="97"/>
      <c r="L3710" s="97"/>
      <c r="P3710" s="97"/>
      <c r="Q3710" s="97"/>
      <c r="R3710" s="93"/>
    </row>
    <row r="3711" spans="7:18" x14ac:dyDescent="0.25">
      <c r="G3711" s="97"/>
      <c r="H3711" s="98"/>
      <c r="I3711" s="98"/>
      <c r="J3711" s="99"/>
      <c r="K3711" s="97"/>
      <c r="L3711" s="97"/>
      <c r="P3711" s="97"/>
      <c r="Q3711" s="97"/>
      <c r="R3711" s="93"/>
    </row>
    <row r="3712" spans="7:18" x14ac:dyDescent="0.25">
      <c r="G3712" s="97"/>
      <c r="H3712" s="98"/>
      <c r="I3712" s="98"/>
      <c r="J3712" s="99"/>
      <c r="K3712" s="97"/>
      <c r="L3712" s="97"/>
      <c r="P3712" s="97"/>
      <c r="Q3712" s="97"/>
      <c r="R3712" s="93"/>
    </row>
    <row r="3713" spans="7:18" x14ac:dyDescent="0.25">
      <c r="G3713" s="97"/>
      <c r="H3713" s="98"/>
      <c r="I3713" s="98"/>
      <c r="J3713" s="99"/>
      <c r="K3713" s="97"/>
      <c r="L3713" s="97"/>
      <c r="P3713" s="97"/>
      <c r="Q3713" s="97"/>
      <c r="R3713" s="93"/>
    </row>
    <row r="3714" spans="7:18" x14ac:dyDescent="0.25">
      <c r="G3714" s="97"/>
      <c r="H3714" s="98"/>
      <c r="I3714" s="98"/>
      <c r="J3714" s="99"/>
      <c r="K3714" s="97"/>
      <c r="L3714" s="97"/>
      <c r="P3714" s="97"/>
      <c r="Q3714" s="97"/>
      <c r="R3714" s="93"/>
    </row>
    <row r="3715" spans="7:18" x14ac:dyDescent="0.25">
      <c r="G3715" s="97"/>
      <c r="H3715" s="98"/>
      <c r="I3715" s="98"/>
      <c r="J3715" s="99"/>
      <c r="K3715" s="97"/>
      <c r="L3715" s="97"/>
      <c r="P3715" s="97"/>
      <c r="Q3715" s="97"/>
      <c r="R3715" s="93"/>
    </row>
    <row r="3716" spans="7:18" x14ac:dyDescent="0.25">
      <c r="G3716" s="97"/>
      <c r="H3716" s="98"/>
      <c r="I3716" s="98"/>
      <c r="J3716" s="99"/>
      <c r="K3716" s="97"/>
      <c r="L3716" s="97"/>
      <c r="P3716" s="97"/>
      <c r="Q3716" s="97"/>
      <c r="R3716" s="93"/>
    </row>
    <row r="3717" spans="7:18" x14ac:dyDescent="0.25">
      <c r="G3717" s="97"/>
      <c r="H3717" s="98"/>
      <c r="I3717" s="98"/>
      <c r="J3717" s="99"/>
      <c r="K3717" s="97"/>
      <c r="L3717" s="97"/>
      <c r="P3717" s="97"/>
      <c r="Q3717" s="97"/>
      <c r="R3717" s="93"/>
    </row>
    <row r="3718" spans="7:18" x14ac:dyDescent="0.25">
      <c r="G3718" s="97"/>
      <c r="H3718" s="98"/>
      <c r="I3718" s="98"/>
      <c r="J3718" s="99"/>
      <c r="K3718" s="97"/>
      <c r="L3718" s="97"/>
      <c r="P3718" s="97"/>
      <c r="Q3718" s="97"/>
      <c r="R3718" s="93"/>
    </row>
    <row r="3719" spans="7:18" x14ac:dyDescent="0.25">
      <c r="G3719" s="97"/>
      <c r="H3719" s="98"/>
      <c r="I3719" s="98"/>
      <c r="J3719" s="99"/>
      <c r="K3719" s="97"/>
      <c r="L3719" s="97"/>
      <c r="P3719" s="97"/>
      <c r="Q3719" s="97"/>
      <c r="R3719" s="93"/>
    </row>
    <row r="3720" spans="7:18" x14ac:dyDescent="0.25">
      <c r="G3720" s="97"/>
      <c r="H3720" s="98"/>
      <c r="I3720" s="98"/>
      <c r="J3720" s="99"/>
      <c r="K3720" s="97"/>
      <c r="L3720" s="97"/>
      <c r="P3720" s="97"/>
      <c r="Q3720" s="97"/>
      <c r="R3720" s="93"/>
    </row>
    <row r="3721" spans="7:18" x14ac:dyDescent="0.25">
      <c r="G3721" s="97"/>
      <c r="H3721" s="98"/>
      <c r="I3721" s="98"/>
      <c r="J3721" s="99"/>
      <c r="K3721" s="97"/>
      <c r="L3721" s="97"/>
      <c r="P3721" s="97"/>
      <c r="Q3721" s="97"/>
      <c r="R3721" s="93"/>
    </row>
    <row r="3722" spans="7:18" x14ac:dyDescent="0.25">
      <c r="G3722" s="97"/>
      <c r="H3722" s="98"/>
      <c r="I3722" s="98"/>
      <c r="J3722" s="99"/>
      <c r="K3722" s="97"/>
      <c r="L3722" s="97"/>
      <c r="P3722" s="97"/>
      <c r="Q3722" s="97"/>
      <c r="R3722" s="93"/>
    </row>
    <row r="3723" spans="7:18" x14ac:dyDescent="0.25">
      <c r="G3723" s="97"/>
      <c r="H3723" s="98"/>
      <c r="I3723" s="98"/>
      <c r="J3723" s="99"/>
      <c r="K3723" s="97"/>
      <c r="L3723" s="97"/>
      <c r="P3723" s="97"/>
      <c r="Q3723" s="97"/>
      <c r="R3723" s="93"/>
    </row>
    <row r="3724" spans="7:18" x14ac:dyDescent="0.25">
      <c r="G3724" s="97"/>
      <c r="H3724" s="98"/>
      <c r="I3724" s="98"/>
      <c r="J3724" s="99"/>
      <c r="K3724" s="97"/>
      <c r="L3724" s="97"/>
      <c r="P3724" s="97"/>
      <c r="Q3724" s="97"/>
      <c r="R3724" s="93"/>
    </row>
    <row r="3725" spans="7:18" x14ac:dyDescent="0.25">
      <c r="G3725" s="97"/>
      <c r="H3725" s="98"/>
      <c r="I3725" s="98"/>
      <c r="J3725" s="99"/>
      <c r="K3725" s="97"/>
      <c r="L3725" s="97"/>
      <c r="P3725" s="97"/>
      <c r="Q3725" s="97"/>
      <c r="R3725" s="93"/>
    </row>
    <row r="3726" spans="7:18" x14ac:dyDescent="0.25">
      <c r="G3726" s="97"/>
      <c r="H3726" s="98"/>
      <c r="I3726" s="98"/>
      <c r="J3726" s="99"/>
      <c r="K3726" s="97"/>
      <c r="L3726" s="97"/>
      <c r="P3726" s="97"/>
      <c r="Q3726" s="97"/>
      <c r="R3726" s="93"/>
    </row>
    <row r="3727" spans="7:18" x14ac:dyDescent="0.25">
      <c r="G3727" s="97"/>
      <c r="H3727" s="98"/>
      <c r="I3727" s="98"/>
      <c r="J3727" s="99"/>
      <c r="K3727" s="97"/>
      <c r="L3727" s="97"/>
      <c r="P3727" s="97"/>
      <c r="Q3727" s="97"/>
      <c r="R3727" s="93"/>
    </row>
    <row r="3728" spans="7:18" x14ac:dyDescent="0.25">
      <c r="G3728" s="97"/>
      <c r="H3728" s="98"/>
      <c r="I3728" s="98"/>
      <c r="J3728" s="99"/>
      <c r="K3728" s="97"/>
      <c r="L3728" s="97"/>
      <c r="P3728" s="97"/>
      <c r="Q3728" s="97"/>
      <c r="R3728" s="93"/>
    </row>
    <row r="3729" spans="7:18" x14ac:dyDescent="0.25">
      <c r="G3729" s="97"/>
      <c r="H3729" s="98"/>
      <c r="I3729" s="98"/>
      <c r="J3729" s="99"/>
      <c r="K3729" s="97"/>
      <c r="L3729" s="97"/>
      <c r="P3729" s="97"/>
      <c r="Q3729" s="97"/>
      <c r="R3729" s="93"/>
    </row>
    <row r="3730" spans="7:18" x14ac:dyDescent="0.25">
      <c r="G3730" s="97"/>
      <c r="H3730" s="98"/>
      <c r="I3730" s="98"/>
      <c r="J3730" s="99"/>
      <c r="K3730" s="97"/>
      <c r="L3730" s="97"/>
      <c r="P3730" s="97"/>
      <c r="Q3730" s="97"/>
      <c r="R3730" s="93"/>
    </row>
    <row r="3731" spans="7:18" x14ac:dyDescent="0.25">
      <c r="G3731" s="97"/>
      <c r="H3731" s="98"/>
      <c r="I3731" s="98"/>
      <c r="J3731" s="99"/>
      <c r="K3731" s="97"/>
      <c r="L3731" s="97"/>
      <c r="P3731" s="97"/>
      <c r="Q3731" s="97"/>
      <c r="R3731" s="93"/>
    </row>
    <row r="3732" spans="7:18" x14ac:dyDescent="0.25">
      <c r="G3732" s="97"/>
      <c r="H3732" s="98"/>
      <c r="I3732" s="98"/>
      <c r="J3732" s="99"/>
      <c r="K3732" s="97"/>
      <c r="L3732" s="97"/>
      <c r="P3732" s="97"/>
      <c r="Q3732" s="97"/>
      <c r="R3732" s="93"/>
    </row>
    <row r="3733" spans="7:18" x14ac:dyDescent="0.25">
      <c r="G3733" s="97"/>
      <c r="H3733" s="98"/>
      <c r="I3733" s="98"/>
      <c r="J3733" s="99"/>
      <c r="K3733" s="97"/>
      <c r="L3733" s="97"/>
      <c r="P3733" s="97"/>
      <c r="Q3733" s="97"/>
      <c r="R3733" s="93"/>
    </row>
    <row r="3734" spans="7:18" x14ac:dyDescent="0.25">
      <c r="G3734" s="97"/>
      <c r="H3734" s="98"/>
      <c r="I3734" s="98"/>
      <c r="J3734" s="99"/>
      <c r="K3734" s="97"/>
      <c r="L3734" s="97"/>
      <c r="P3734" s="97"/>
      <c r="Q3734" s="97"/>
      <c r="R3734" s="93"/>
    </row>
    <row r="3735" spans="7:18" x14ac:dyDescent="0.25">
      <c r="G3735" s="97"/>
      <c r="H3735" s="98"/>
      <c r="I3735" s="98"/>
      <c r="J3735" s="99"/>
      <c r="K3735" s="97"/>
      <c r="L3735" s="97"/>
      <c r="P3735" s="97"/>
      <c r="Q3735" s="97"/>
      <c r="R3735" s="93"/>
    </row>
    <row r="3736" spans="7:18" x14ac:dyDescent="0.25">
      <c r="G3736" s="97"/>
      <c r="H3736" s="98"/>
      <c r="I3736" s="98"/>
      <c r="J3736" s="99"/>
      <c r="K3736" s="97"/>
      <c r="L3736" s="97"/>
      <c r="P3736" s="97"/>
      <c r="Q3736" s="97"/>
      <c r="R3736" s="93"/>
    </row>
    <row r="3737" spans="7:18" x14ac:dyDescent="0.25">
      <c r="G3737" s="97"/>
      <c r="H3737" s="98"/>
      <c r="I3737" s="98"/>
      <c r="J3737" s="99"/>
      <c r="K3737" s="97"/>
      <c r="L3737" s="97"/>
      <c r="P3737" s="97"/>
      <c r="Q3737" s="97"/>
      <c r="R3737" s="93"/>
    </row>
    <row r="3738" spans="7:18" x14ac:dyDescent="0.25">
      <c r="G3738" s="97"/>
      <c r="H3738" s="98"/>
      <c r="I3738" s="98"/>
      <c r="J3738" s="99"/>
      <c r="K3738" s="97"/>
      <c r="L3738" s="97"/>
      <c r="P3738" s="97"/>
      <c r="Q3738" s="97"/>
      <c r="R3738" s="93"/>
    </row>
    <row r="3739" spans="7:18" x14ac:dyDescent="0.25">
      <c r="G3739" s="97"/>
      <c r="H3739" s="98"/>
      <c r="I3739" s="98"/>
      <c r="J3739" s="99"/>
      <c r="K3739" s="97"/>
      <c r="L3739" s="97"/>
      <c r="P3739" s="97"/>
      <c r="Q3739" s="97"/>
      <c r="R3739" s="93"/>
    </row>
    <row r="3740" spans="7:18" x14ac:dyDescent="0.25">
      <c r="G3740" s="97"/>
      <c r="H3740" s="98"/>
      <c r="I3740" s="98"/>
      <c r="J3740" s="99"/>
      <c r="K3740" s="97"/>
      <c r="L3740" s="97"/>
      <c r="P3740" s="97"/>
      <c r="Q3740" s="97"/>
      <c r="R3740" s="93"/>
    </row>
    <row r="3741" spans="7:18" x14ac:dyDescent="0.25">
      <c r="G3741" s="97"/>
      <c r="H3741" s="98"/>
      <c r="I3741" s="98"/>
      <c r="J3741" s="99"/>
      <c r="K3741" s="97"/>
      <c r="L3741" s="97"/>
      <c r="P3741" s="97"/>
      <c r="Q3741" s="97"/>
      <c r="R3741" s="93"/>
    </row>
    <row r="3742" spans="7:18" x14ac:dyDescent="0.25">
      <c r="G3742" s="97"/>
      <c r="H3742" s="98"/>
      <c r="I3742" s="98"/>
      <c r="J3742" s="99"/>
      <c r="K3742" s="97"/>
      <c r="L3742" s="97"/>
      <c r="P3742" s="97"/>
      <c r="Q3742" s="97"/>
      <c r="R3742" s="93"/>
    </row>
    <row r="3743" spans="7:18" x14ac:dyDescent="0.25">
      <c r="G3743" s="97"/>
      <c r="H3743" s="98"/>
      <c r="I3743" s="98"/>
      <c r="J3743" s="99"/>
      <c r="K3743" s="97"/>
      <c r="L3743" s="97"/>
      <c r="P3743" s="97"/>
      <c r="Q3743" s="97"/>
      <c r="R3743" s="93"/>
    </row>
    <row r="3744" spans="7:18" x14ac:dyDescent="0.25">
      <c r="G3744" s="97"/>
      <c r="H3744" s="98"/>
      <c r="I3744" s="98"/>
      <c r="J3744" s="99"/>
      <c r="K3744" s="97"/>
      <c r="L3744" s="97"/>
      <c r="P3744" s="97"/>
      <c r="Q3744" s="97"/>
      <c r="R3744" s="93"/>
    </row>
    <row r="3745" spans="7:18" x14ac:dyDescent="0.25">
      <c r="G3745" s="97"/>
      <c r="H3745" s="98"/>
      <c r="I3745" s="98"/>
      <c r="J3745" s="99"/>
      <c r="K3745" s="97"/>
      <c r="L3745" s="97"/>
      <c r="P3745" s="97"/>
      <c r="Q3745" s="97"/>
      <c r="R3745" s="93"/>
    </row>
    <row r="3746" spans="7:18" x14ac:dyDescent="0.25">
      <c r="G3746" s="97"/>
      <c r="H3746" s="98"/>
      <c r="I3746" s="98"/>
      <c r="J3746" s="99"/>
      <c r="K3746" s="97"/>
      <c r="L3746" s="97"/>
      <c r="P3746" s="97"/>
      <c r="Q3746" s="97"/>
      <c r="R3746" s="93"/>
    </row>
    <row r="3747" spans="7:18" x14ac:dyDescent="0.25">
      <c r="G3747" s="97"/>
      <c r="H3747" s="98"/>
      <c r="I3747" s="98"/>
      <c r="J3747" s="99"/>
      <c r="K3747" s="97"/>
      <c r="L3747" s="97"/>
      <c r="P3747" s="97"/>
      <c r="Q3747" s="97"/>
      <c r="R3747" s="93"/>
    </row>
    <row r="3748" spans="7:18" x14ac:dyDescent="0.25">
      <c r="G3748" s="97"/>
      <c r="H3748" s="98"/>
      <c r="I3748" s="98"/>
      <c r="J3748" s="99"/>
      <c r="K3748" s="97"/>
      <c r="L3748" s="97"/>
      <c r="P3748" s="97"/>
      <c r="Q3748" s="97"/>
      <c r="R3748" s="93"/>
    </row>
    <row r="3749" spans="7:18" x14ac:dyDescent="0.25">
      <c r="G3749" s="97"/>
      <c r="H3749" s="98"/>
      <c r="I3749" s="98"/>
      <c r="J3749" s="99"/>
      <c r="K3749" s="97"/>
      <c r="L3749" s="97"/>
      <c r="P3749" s="97"/>
      <c r="Q3749" s="97"/>
      <c r="R3749" s="93"/>
    </row>
    <row r="3750" spans="7:18" x14ac:dyDescent="0.25">
      <c r="G3750" s="97"/>
      <c r="H3750" s="98"/>
      <c r="I3750" s="98"/>
      <c r="J3750" s="99"/>
      <c r="K3750" s="97"/>
      <c r="L3750" s="97"/>
      <c r="P3750" s="97"/>
      <c r="Q3750" s="97"/>
      <c r="R3750" s="93"/>
    </row>
    <row r="3751" spans="7:18" x14ac:dyDescent="0.25">
      <c r="G3751" s="97"/>
      <c r="H3751" s="98"/>
      <c r="I3751" s="98"/>
      <c r="J3751" s="99"/>
      <c r="K3751" s="97"/>
      <c r="L3751" s="97"/>
      <c r="P3751" s="97"/>
      <c r="Q3751" s="97"/>
      <c r="R3751" s="93"/>
    </row>
    <row r="3752" spans="7:18" x14ac:dyDescent="0.25">
      <c r="G3752" s="97"/>
      <c r="H3752" s="98"/>
      <c r="I3752" s="98"/>
      <c r="J3752" s="99"/>
      <c r="K3752" s="97"/>
      <c r="L3752" s="97"/>
      <c r="P3752" s="97"/>
      <c r="Q3752" s="97"/>
      <c r="R3752" s="93"/>
    </row>
    <row r="3753" spans="7:18" x14ac:dyDescent="0.25">
      <c r="G3753" s="97"/>
      <c r="H3753" s="98"/>
      <c r="I3753" s="98"/>
      <c r="J3753" s="99"/>
      <c r="K3753" s="97"/>
      <c r="L3753" s="97"/>
      <c r="P3753" s="97"/>
      <c r="Q3753" s="97"/>
      <c r="R3753" s="93"/>
    </row>
    <row r="3754" spans="7:18" x14ac:dyDescent="0.25">
      <c r="G3754" s="97"/>
      <c r="H3754" s="98"/>
      <c r="I3754" s="98"/>
      <c r="J3754" s="99"/>
      <c r="K3754" s="97"/>
      <c r="L3754" s="97"/>
      <c r="P3754" s="97"/>
      <c r="Q3754" s="97"/>
      <c r="R3754" s="93"/>
    </row>
    <row r="3755" spans="7:18" x14ac:dyDescent="0.25">
      <c r="G3755" s="97"/>
      <c r="H3755" s="98"/>
      <c r="I3755" s="98"/>
      <c r="J3755" s="99"/>
      <c r="K3755" s="97"/>
      <c r="L3755" s="97"/>
      <c r="P3755" s="97"/>
      <c r="Q3755" s="97"/>
      <c r="R3755" s="93"/>
    </row>
    <row r="3756" spans="7:18" x14ac:dyDescent="0.25">
      <c r="G3756" s="97"/>
      <c r="H3756" s="98"/>
      <c r="I3756" s="98"/>
      <c r="J3756" s="99"/>
      <c r="K3756" s="97"/>
      <c r="L3756" s="97"/>
      <c r="P3756" s="97"/>
      <c r="Q3756" s="97"/>
      <c r="R3756" s="93"/>
    </row>
    <row r="3757" spans="7:18" x14ac:dyDescent="0.25">
      <c r="G3757" s="97"/>
      <c r="H3757" s="98"/>
      <c r="I3757" s="98"/>
      <c r="J3757" s="99"/>
      <c r="K3757" s="97"/>
      <c r="L3757" s="97"/>
      <c r="P3757" s="97"/>
      <c r="Q3757" s="97"/>
      <c r="R3757" s="93"/>
    </row>
    <row r="3758" spans="7:18" x14ac:dyDescent="0.25">
      <c r="G3758" s="97"/>
      <c r="H3758" s="98"/>
      <c r="I3758" s="98"/>
      <c r="J3758" s="99"/>
      <c r="K3758" s="97"/>
      <c r="L3758" s="97"/>
      <c r="P3758" s="97"/>
      <c r="Q3758" s="97"/>
      <c r="R3758" s="93"/>
    </row>
    <row r="3759" spans="7:18" x14ac:dyDescent="0.25">
      <c r="G3759" s="97"/>
      <c r="H3759" s="98"/>
      <c r="I3759" s="98"/>
      <c r="J3759" s="99"/>
      <c r="K3759" s="97"/>
      <c r="L3759" s="97"/>
      <c r="P3759" s="97"/>
      <c r="Q3759" s="97"/>
      <c r="R3759" s="93"/>
    </row>
    <row r="3760" spans="7:18" x14ac:dyDescent="0.25">
      <c r="G3760" s="97"/>
      <c r="H3760" s="98"/>
      <c r="I3760" s="98"/>
      <c r="J3760" s="99"/>
      <c r="K3760" s="97"/>
      <c r="L3760" s="97"/>
      <c r="P3760" s="97"/>
      <c r="Q3760" s="97"/>
      <c r="R3760" s="93"/>
    </row>
    <row r="3761" spans="7:18" x14ac:dyDescent="0.25">
      <c r="G3761" s="97"/>
      <c r="H3761" s="98"/>
      <c r="I3761" s="98"/>
      <c r="J3761" s="99"/>
      <c r="K3761" s="97"/>
      <c r="L3761" s="97"/>
      <c r="P3761" s="97"/>
      <c r="Q3761" s="97"/>
      <c r="R3761" s="93"/>
    </row>
    <row r="3762" spans="7:18" x14ac:dyDescent="0.25">
      <c r="G3762" s="97"/>
      <c r="H3762" s="98"/>
      <c r="I3762" s="98"/>
      <c r="J3762" s="99"/>
      <c r="K3762" s="97"/>
      <c r="L3762" s="97"/>
      <c r="P3762" s="97"/>
      <c r="Q3762" s="97"/>
      <c r="R3762" s="93"/>
    </row>
    <row r="3763" spans="7:18" x14ac:dyDescent="0.25">
      <c r="G3763" s="97"/>
      <c r="H3763" s="98"/>
      <c r="I3763" s="98"/>
      <c r="J3763" s="99"/>
      <c r="K3763" s="97"/>
      <c r="L3763" s="97"/>
      <c r="P3763" s="97"/>
      <c r="Q3763" s="97"/>
      <c r="R3763" s="93"/>
    </row>
    <row r="3764" spans="7:18" x14ac:dyDescent="0.25">
      <c r="G3764" s="97"/>
      <c r="H3764" s="98"/>
      <c r="I3764" s="98"/>
      <c r="J3764" s="99"/>
      <c r="K3764" s="97"/>
      <c r="L3764" s="97"/>
      <c r="P3764" s="97"/>
      <c r="Q3764" s="97"/>
      <c r="R3764" s="93"/>
    </row>
    <row r="3765" spans="7:18" x14ac:dyDescent="0.25">
      <c r="G3765" s="97"/>
      <c r="H3765" s="98"/>
      <c r="I3765" s="98"/>
      <c r="J3765" s="99"/>
      <c r="K3765" s="97"/>
      <c r="L3765" s="97"/>
      <c r="P3765" s="97"/>
      <c r="Q3765" s="97"/>
      <c r="R3765" s="93"/>
    </row>
    <row r="3766" spans="7:18" x14ac:dyDescent="0.25">
      <c r="G3766" s="97"/>
      <c r="H3766" s="98"/>
      <c r="I3766" s="98"/>
      <c r="J3766" s="99"/>
      <c r="K3766" s="97"/>
      <c r="L3766" s="97"/>
      <c r="P3766" s="97"/>
      <c r="Q3766" s="97"/>
      <c r="R3766" s="93"/>
    </row>
    <row r="3767" spans="7:18" x14ac:dyDescent="0.25">
      <c r="G3767" s="97"/>
      <c r="H3767" s="98"/>
      <c r="I3767" s="98"/>
      <c r="J3767" s="99"/>
      <c r="K3767" s="97"/>
      <c r="L3767" s="97"/>
      <c r="P3767" s="97"/>
      <c r="Q3767" s="97"/>
      <c r="R3767" s="93"/>
    </row>
    <row r="3768" spans="7:18" x14ac:dyDescent="0.25">
      <c r="G3768" s="97"/>
      <c r="H3768" s="98"/>
      <c r="I3768" s="98"/>
      <c r="J3768" s="99"/>
      <c r="K3768" s="97"/>
      <c r="L3768" s="97"/>
      <c r="P3768" s="97"/>
      <c r="Q3768" s="97"/>
      <c r="R3768" s="93"/>
    </row>
    <row r="3769" spans="7:18" x14ac:dyDescent="0.25">
      <c r="G3769" s="97"/>
      <c r="H3769" s="98"/>
      <c r="I3769" s="98"/>
      <c r="J3769" s="99"/>
      <c r="K3769" s="97"/>
      <c r="L3769" s="97"/>
      <c r="P3769" s="97"/>
      <c r="Q3769" s="97"/>
      <c r="R3769" s="93"/>
    </row>
    <row r="3770" spans="7:18" x14ac:dyDescent="0.25">
      <c r="G3770" s="97"/>
      <c r="H3770" s="98"/>
      <c r="I3770" s="98"/>
      <c r="J3770" s="99"/>
      <c r="K3770" s="97"/>
      <c r="L3770" s="97"/>
      <c r="P3770" s="97"/>
      <c r="Q3770" s="97"/>
      <c r="R3770" s="93"/>
    </row>
    <row r="3771" spans="7:18" x14ac:dyDescent="0.25">
      <c r="G3771" s="97"/>
      <c r="H3771" s="98"/>
      <c r="I3771" s="98"/>
      <c r="J3771" s="99"/>
      <c r="K3771" s="97"/>
      <c r="L3771" s="97"/>
      <c r="P3771" s="97"/>
      <c r="Q3771" s="97"/>
      <c r="R3771" s="93"/>
    </row>
    <row r="3772" spans="7:18" x14ac:dyDescent="0.25">
      <c r="G3772" s="97"/>
      <c r="H3772" s="98"/>
      <c r="I3772" s="98"/>
      <c r="J3772" s="99"/>
      <c r="K3772" s="97"/>
      <c r="L3772" s="97"/>
      <c r="P3772" s="97"/>
      <c r="Q3772" s="97"/>
      <c r="R3772" s="93"/>
    </row>
    <row r="3773" spans="7:18" x14ac:dyDescent="0.25">
      <c r="G3773" s="97"/>
      <c r="H3773" s="98"/>
      <c r="I3773" s="98"/>
      <c r="J3773" s="99"/>
      <c r="K3773" s="97"/>
      <c r="L3773" s="97"/>
      <c r="P3773" s="97"/>
      <c r="Q3773" s="97"/>
      <c r="R3773" s="93"/>
    </row>
    <row r="3774" spans="7:18" x14ac:dyDescent="0.25">
      <c r="G3774" s="97"/>
      <c r="H3774" s="98"/>
      <c r="I3774" s="98"/>
      <c r="J3774" s="99"/>
      <c r="K3774" s="97"/>
      <c r="L3774" s="97"/>
      <c r="P3774" s="97"/>
      <c r="Q3774" s="97"/>
      <c r="R3774" s="93"/>
    </row>
    <row r="3775" spans="7:18" x14ac:dyDescent="0.25">
      <c r="G3775" s="97"/>
      <c r="H3775" s="98"/>
      <c r="I3775" s="98"/>
      <c r="J3775" s="99"/>
      <c r="K3775" s="97"/>
      <c r="L3775" s="97"/>
      <c r="P3775" s="97"/>
      <c r="Q3775" s="97"/>
      <c r="R3775" s="93"/>
    </row>
    <row r="3776" spans="7:18" x14ac:dyDescent="0.25">
      <c r="G3776" s="97"/>
      <c r="H3776" s="98"/>
      <c r="I3776" s="98"/>
      <c r="J3776" s="99"/>
      <c r="K3776" s="97"/>
      <c r="L3776" s="97"/>
      <c r="P3776" s="97"/>
      <c r="Q3776" s="97"/>
      <c r="R3776" s="93"/>
    </row>
    <row r="3777" spans="7:18" x14ac:dyDescent="0.25">
      <c r="G3777" s="97"/>
      <c r="H3777" s="98"/>
      <c r="I3777" s="98"/>
      <c r="J3777" s="99"/>
      <c r="K3777" s="97"/>
      <c r="L3777" s="97"/>
      <c r="P3777" s="97"/>
      <c r="Q3777" s="97"/>
      <c r="R3777" s="93"/>
    </row>
    <row r="3778" spans="7:18" x14ac:dyDescent="0.25">
      <c r="G3778" s="97"/>
      <c r="H3778" s="98"/>
      <c r="I3778" s="98"/>
      <c r="J3778" s="99"/>
      <c r="K3778" s="97"/>
      <c r="L3778" s="97"/>
      <c r="P3778" s="97"/>
      <c r="Q3778" s="97"/>
      <c r="R3778" s="93"/>
    </row>
    <row r="3779" spans="7:18" x14ac:dyDescent="0.25">
      <c r="G3779" s="97"/>
      <c r="H3779" s="98"/>
      <c r="I3779" s="98"/>
      <c r="J3779" s="99"/>
      <c r="K3779" s="97"/>
      <c r="L3779" s="97"/>
      <c r="P3779" s="97"/>
      <c r="Q3779" s="97"/>
      <c r="R3779" s="93"/>
    </row>
    <row r="3780" spans="7:18" x14ac:dyDescent="0.25">
      <c r="G3780" s="97"/>
      <c r="H3780" s="98"/>
      <c r="I3780" s="98"/>
      <c r="J3780" s="99"/>
      <c r="K3780" s="97"/>
      <c r="L3780" s="97"/>
      <c r="P3780" s="97"/>
      <c r="Q3780" s="97"/>
      <c r="R3780" s="93"/>
    </row>
    <row r="3781" spans="7:18" x14ac:dyDescent="0.25">
      <c r="G3781" s="97"/>
      <c r="H3781" s="98"/>
      <c r="I3781" s="98"/>
      <c r="J3781" s="99"/>
      <c r="K3781" s="97"/>
      <c r="L3781" s="97"/>
      <c r="P3781" s="97"/>
      <c r="Q3781" s="97"/>
      <c r="R3781" s="93"/>
    </row>
    <row r="3782" spans="7:18" x14ac:dyDescent="0.25">
      <c r="G3782" s="97"/>
      <c r="H3782" s="98"/>
      <c r="I3782" s="98"/>
      <c r="J3782" s="99"/>
      <c r="K3782" s="97"/>
      <c r="L3782" s="97"/>
      <c r="P3782" s="97"/>
      <c r="Q3782" s="97"/>
      <c r="R3782" s="93"/>
    </row>
    <row r="3783" spans="7:18" x14ac:dyDescent="0.25">
      <c r="G3783" s="97"/>
      <c r="H3783" s="98"/>
      <c r="I3783" s="98"/>
      <c r="J3783" s="99"/>
      <c r="K3783" s="97"/>
      <c r="L3783" s="97"/>
      <c r="P3783" s="97"/>
      <c r="Q3783" s="97"/>
      <c r="R3783" s="93"/>
    </row>
    <row r="3784" spans="7:18" x14ac:dyDescent="0.25">
      <c r="G3784" s="97"/>
      <c r="H3784" s="98"/>
      <c r="I3784" s="98"/>
      <c r="J3784" s="99"/>
      <c r="K3784" s="97"/>
      <c r="L3784" s="97"/>
      <c r="P3784" s="97"/>
      <c r="Q3784" s="97"/>
      <c r="R3784" s="93"/>
    </row>
    <row r="3785" spans="7:18" x14ac:dyDescent="0.25">
      <c r="G3785" s="97"/>
      <c r="H3785" s="98"/>
      <c r="I3785" s="98"/>
      <c r="J3785" s="99"/>
      <c r="K3785" s="97"/>
      <c r="L3785" s="97"/>
      <c r="P3785" s="97"/>
      <c r="Q3785" s="97"/>
      <c r="R3785" s="93"/>
    </row>
    <row r="3786" spans="7:18" x14ac:dyDescent="0.25">
      <c r="G3786" s="97"/>
      <c r="H3786" s="98"/>
      <c r="I3786" s="98"/>
      <c r="J3786" s="99"/>
      <c r="K3786" s="97"/>
      <c r="L3786" s="97"/>
      <c r="P3786" s="97"/>
      <c r="Q3786" s="97"/>
      <c r="R3786" s="93"/>
    </row>
    <row r="3787" spans="7:18" x14ac:dyDescent="0.25">
      <c r="G3787" s="97"/>
      <c r="H3787" s="98"/>
      <c r="I3787" s="98"/>
      <c r="J3787" s="99"/>
      <c r="K3787" s="97"/>
      <c r="L3787" s="97"/>
      <c r="P3787" s="97"/>
      <c r="Q3787" s="97"/>
      <c r="R3787" s="93"/>
    </row>
    <row r="3788" spans="7:18" x14ac:dyDescent="0.25">
      <c r="G3788" s="97"/>
      <c r="H3788" s="98"/>
      <c r="I3788" s="98"/>
      <c r="J3788" s="99"/>
      <c r="K3788" s="97"/>
      <c r="L3788" s="97"/>
      <c r="P3788" s="97"/>
      <c r="Q3788" s="97"/>
      <c r="R3788" s="93"/>
    </row>
    <row r="3789" spans="7:18" x14ac:dyDescent="0.25">
      <c r="G3789" s="97"/>
      <c r="H3789" s="98"/>
      <c r="I3789" s="98"/>
      <c r="J3789" s="99"/>
      <c r="K3789" s="97"/>
      <c r="L3789" s="97"/>
      <c r="P3789" s="97"/>
      <c r="Q3789" s="97"/>
      <c r="R3789" s="93"/>
    </row>
    <row r="3790" spans="7:18" x14ac:dyDescent="0.25">
      <c r="G3790" s="97"/>
      <c r="H3790" s="98"/>
      <c r="I3790" s="98"/>
      <c r="J3790" s="99"/>
      <c r="K3790" s="97"/>
      <c r="L3790" s="97"/>
      <c r="P3790" s="97"/>
      <c r="Q3790" s="97"/>
      <c r="R3790" s="93"/>
    </row>
    <row r="3791" spans="7:18" x14ac:dyDescent="0.25">
      <c r="G3791" s="97"/>
      <c r="H3791" s="98"/>
      <c r="I3791" s="98"/>
      <c r="J3791" s="99"/>
      <c r="K3791" s="97"/>
      <c r="L3791" s="97"/>
      <c r="P3791" s="97"/>
      <c r="Q3791" s="97"/>
      <c r="R3791" s="93"/>
    </row>
    <row r="3792" spans="7:18" x14ac:dyDescent="0.25">
      <c r="G3792" s="97"/>
      <c r="H3792" s="98"/>
      <c r="I3792" s="98"/>
      <c r="J3792" s="99"/>
      <c r="K3792" s="97"/>
      <c r="L3792" s="97"/>
      <c r="P3792" s="97"/>
      <c r="Q3792" s="97"/>
      <c r="R3792" s="93"/>
    </row>
    <row r="3793" spans="7:18" x14ac:dyDescent="0.25">
      <c r="G3793" s="97"/>
      <c r="H3793" s="98"/>
      <c r="I3793" s="98"/>
      <c r="J3793" s="99"/>
      <c r="K3793" s="97"/>
      <c r="L3793" s="97"/>
      <c r="P3793" s="97"/>
      <c r="Q3793" s="97"/>
      <c r="R3793" s="93"/>
    </row>
    <row r="3794" spans="7:18" x14ac:dyDescent="0.25">
      <c r="G3794" s="97"/>
      <c r="H3794" s="98"/>
      <c r="I3794" s="98"/>
      <c r="J3794" s="99"/>
      <c r="K3794" s="97"/>
      <c r="L3794" s="97"/>
      <c r="P3794" s="97"/>
      <c r="Q3794" s="97"/>
      <c r="R3794" s="93"/>
    </row>
    <row r="3795" spans="7:18" x14ac:dyDescent="0.25">
      <c r="G3795" s="97"/>
      <c r="H3795" s="98"/>
      <c r="I3795" s="98"/>
      <c r="J3795" s="99"/>
      <c r="K3795" s="97"/>
      <c r="L3795" s="97"/>
      <c r="P3795" s="97"/>
      <c r="Q3795" s="97"/>
      <c r="R3795" s="93"/>
    </row>
    <row r="3796" spans="7:18" x14ac:dyDescent="0.25">
      <c r="G3796" s="97"/>
      <c r="H3796" s="98"/>
      <c r="I3796" s="98"/>
      <c r="J3796" s="99"/>
      <c r="K3796" s="97"/>
      <c r="L3796" s="97"/>
      <c r="P3796" s="97"/>
      <c r="Q3796" s="97"/>
      <c r="R3796" s="93"/>
    </row>
    <row r="3797" spans="7:18" x14ac:dyDescent="0.25">
      <c r="G3797" s="97"/>
      <c r="H3797" s="98"/>
      <c r="I3797" s="98"/>
      <c r="J3797" s="99"/>
      <c r="K3797" s="97"/>
      <c r="L3797" s="97"/>
      <c r="P3797" s="97"/>
      <c r="Q3797" s="97"/>
      <c r="R3797" s="93"/>
    </row>
    <row r="3798" spans="7:18" x14ac:dyDescent="0.25">
      <c r="G3798" s="97"/>
      <c r="H3798" s="98"/>
      <c r="I3798" s="98"/>
      <c r="J3798" s="99"/>
      <c r="K3798" s="97"/>
      <c r="L3798" s="97"/>
      <c r="P3798" s="97"/>
      <c r="Q3798" s="97"/>
      <c r="R3798" s="93"/>
    </row>
    <row r="3799" spans="7:18" x14ac:dyDescent="0.25">
      <c r="G3799" s="97"/>
      <c r="H3799" s="98"/>
      <c r="I3799" s="98"/>
      <c r="J3799" s="99"/>
      <c r="K3799" s="97"/>
      <c r="L3799" s="97"/>
      <c r="P3799" s="97"/>
      <c r="Q3799" s="97"/>
      <c r="R3799" s="93"/>
    </row>
    <row r="3800" spans="7:18" x14ac:dyDescent="0.25">
      <c r="G3800" s="97"/>
      <c r="H3800" s="98"/>
      <c r="I3800" s="98"/>
      <c r="J3800" s="99"/>
      <c r="K3800" s="97"/>
      <c r="L3800" s="97"/>
      <c r="P3800" s="97"/>
      <c r="Q3800" s="97"/>
      <c r="R3800" s="93"/>
    </row>
    <row r="3801" spans="7:18" x14ac:dyDescent="0.25">
      <c r="G3801" s="97"/>
      <c r="H3801" s="98"/>
      <c r="I3801" s="98"/>
      <c r="J3801" s="99"/>
      <c r="K3801" s="97"/>
      <c r="L3801" s="97"/>
      <c r="P3801" s="97"/>
      <c r="Q3801" s="97"/>
      <c r="R3801" s="93"/>
    </row>
    <row r="3802" spans="7:18" x14ac:dyDescent="0.25">
      <c r="G3802" s="97"/>
      <c r="H3802" s="98"/>
      <c r="I3802" s="98"/>
      <c r="J3802" s="99"/>
      <c r="K3802" s="97"/>
      <c r="L3802" s="97"/>
      <c r="P3802" s="97"/>
      <c r="Q3802" s="97"/>
      <c r="R3802" s="93"/>
    </row>
    <row r="3803" spans="7:18" x14ac:dyDescent="0.25">
      <c r="G3803" s="97"/>
      <c r="H3803" s="98"/>
      <c r="I3803" s="98"/>
      <c r="J3803" s="99"/>
      <c r="K3803" s="97"/>
      <c r="L3803" s="97"/>
      <c r="P3803" s="97"/>
      <c r="Q3803" s="97"/>
      <c r="R3803" s="93"/>
    </row>
    <row r="3804" spans="7:18" x14ac:dyDescent="0.25">
      <c r="G3804" s="97"/>
      <c r="H3804" s="98"/>
      <c r="I3804" s="98"/>
      <c r="J3804" s="99"/>
      <c r="K3804" s="97"/>
      <c r="L3804" s="97"/>
      <c r="P3804" s="97"/>
      <c r="Q3804" s="97"/>
      <c r="R3804" s="93"/>
    </row>
    <row r="3805" spans="7:18" x14ac:dyDescent="0.25">
      <c r="G3805" s="97"/>
      <c r="H3805" s="98"/>
      <c r="I3805" s="98"/>
      <c r="J3805" s="99"/>
      <c r="K3805" s="97"/>
      <c r="L3805" s="97"/>
      <c r="P3805" s="97"/>
      <c r="Q3805" s="97"/>
      <c r="R3805" s="93"/>
    </row>
    <row r="3806" spans="7:18" x14ac:dyDescent="0.25">
      <c r="G3806" s="97"/>
      <c r="H3806" s="98"/>
      <c r="I3806" s="98"/>
      <c r="J3806" s="99"/>
      <c r="K3806" s="97"/>
      <c r="L3806" s="97"/>
      <c r="P3806" s="97"/>
      <c r="Q3806" s="97"/>
      <c r="R3806" s="93"/>
    </row>
    <row r="3807" spans="7:18" x14ac:dyDescent="0.25">
      <c r="G3807" s="97"/>
      <c r="H3807" s="98"/>
      <c r="I3807" s="98"/>
      <c r="J3807" s="99"/>
      <c r="K3807" s="97"/>
      <c r="L3807" s="97"/>
      <c r="P3807" s="97"/>
      <c r="Q3807" s="97"/>
      <c r="R3807" s="93"/>
    </row>
    <row r="3808" spans="7:18" x14ac:dyDescent="0.25">
      <c r="G3808" s="97"/>
      <c r="H3808" s="98"/>
      <c r="I3808" s="98"/>
      <c r="J3808" s="99"/>
      <c r="K3808" s="97"/>
      <c r="L3808" s="97"/>
      <c r="P3808" s="97"/>
      <c r="Q3808" s="97"/>
      <c r="R3808" s="93"/>
    </row>
    <row r="3809" spans="7:18" x14ac:dyDescent="0.25">
      <c r="G3809" s="97"/>
      <c r="H3809" s="98"/>
      <c r="I3809" s="98"/>
      <c r="J3809" s="99"/>
      <c r="K3809" s="97"/>
      <c r="L3809" s="97"/>
      <c r="P3809" s="97"/>
      <c r="Q3809" s="97"/>
      <c r="R3809" s="93"/>
    </row>
    <row r="3810" spans="7:18" x14ac:dyDescent="0.25">
      <c r="G3810" s="97"/>
      <c r="H3810" s="98"/>
      <c r="I3810" s="98"/>
      <c r="J3810" s="99"/>
      <c r="K3810" s="97"/>
      <c r="L3810" s="97"/>
      <c r="P3810" s="97"/>
      <c r="Q3810" s="97"/>
      <c r="R3810" s="93"/>
    </row>
    <row r="3811" spans="7:18" x14ac:dyDescent="0.25">
      <c r="G3811" s="97"/>
      <c r="H3811" s="98"/>
      <c r="I3811" s="98"/>
      <c r="J3811" s="99"/>
      <c r="K3811" s="97"/>
      <c r="L3811" s="97"/>
      <c r="P3811" s="97"/>
      <c r="Q3811" s="97"/>
      <c r="R3811" s="93"/>
    </row>
    <row r="3812" spans="7:18" x14ac:dyDescent="0.25">
      <c r="G3812" s="97"/>
      <c r="H3812" s="98"/>
      <c r="I3812" s="98"/>
      <c r="J3812" s="99"/>
      <c r="K3812" s="97"/>
      <c r="L3812" s="97"/>
      <c r="P3812" s="97"/>
      <c r="Q3812" s="97"/>
      <c r="R3812" s="93"/>
    </row>
    <row r="3813" spans="7:18" x14ac:dyDescent="0.25">
      <c r="G3813" s="97"/>
      <c r="H3813" s="98"/>
      <c r="I3813" s="98"/>
      <c r="J3813" s="99"/>
      <c r="K3813" s="97"/>
      <c r="L3813" s="97"/>
      <c r="P3813" s="97"/>
      <c r="Q3813" s="97"/>
      <c r="R3813" s="93"/>
    </row>
    <row r="3814" spans="7:18" x14ac:dyDescent="0.25">
      <c r="G3814" s="97"/>
      <c r="H3814" s="98"/>
      <c r="I3814" s="98"/>
      <c r="J3814" s="99"/>
      <c r="K3814" s="97"/>
      <c r="L3814" s="97"/>
      <c r="P3814" s="97"/>
      <c r="Q3814" s="97"/>
      <c r="R3814" s="93"/>
    </row>
    <row r="3815" spans="7:18" x14ac:dyDescent="0.25">
      <c r="G3815" s="97"/>
      <c r="H3815" s="98"/>
      <c r="I3815" s="98"/>
      <c r="J3815" s="99"/>
      <c r="K3815" s="97"/>
      <c r="L3815" s="97"/>
      <c r="P3815" s="97"/>
      <c r="Q3815" s="97"/>
      <c r="R3815" s="93"/>
    </row>
    <row r="3816" spans="7:18" x14ac:dyDescent="0.25">
      <c r="G3816" s="97"/>
      <c r="H3816" s="98"/>
      <c r="I3816" s="98"/>
      <c r="J3816" s="99"/>
      <c r="K3816" s="97"/>
      <c r="L3816" s="97"/>
      <c r="P3816" s="97"/>
      <c r="Q3816" s="97"/>
      <c r="R3816" s="93"/>
    </row>
    <row r="3817" spans="7:18" x14ac:dyDescent="0.25">
      <c r="G3817" s="97"/>
      <c r="H3817" s="98"/>
      <c r="I3817" s="98"/>
      <c r="J3817" s="99"/>
      <c r="K3817" s="97"/>
      <c r="L3817" s="97"/>
      <c r="P3817" s="97"/>
      <c r="Q3817" s="97"/>
      <c r="R3817" s="93"/>
    </row>
    <row r="3818" spans="7:18" x14ac:dyDescent="0.25">
      <c r="G3818" s="97"/>
      <c r="H3818" s="98"/>
      <c r="I3818" s="98"/>
      <c r="J3818" s="99"/>
      <c r="K3818" s="97"/>
      <c r="L3818" s="97"/>
      <c r="P3818" s="97"/>
      <c r="Q3818" s="97"/>
      <c r="R3818" s="93"/>
    </row>
    <row r="3819" spans="7:18" x14ac:dyDescent="0.25">
      <c r="G3819" s="97"/>
      <c r="H3819" s="98"/>
      <c r="I3819" s="98"/>
      <c r="J3819" s="99"/>
      <c r="K3819" s="97"/>
      <c r="L3819" s="97"/>
      <c r="P3819" s="97"/>
      <c r="Q3819" s="97"/>
      <c r="R3819" s="93"/>
    </row>
    <row r="3820" spans="7:18" x14ac:dyDescent="0.25">
      <c r="G3820" s="97"/>
      <c r="H3820" s="98"/>
      <c r="I3820" s="98"/>
      <c r="J3820" s="99"/>
      <c r="K3820" s="97"/>
      <c r="L3820" s="97"/>
      <c r="P3820" s="97"/>
      <c r="Q3820" s="97"/>
      <c r="R3820" s="93"/>
    </row>
    <row r="3821" spans="7:18" x14ac:dyDescent="0.25">
      <c r="G3821" s="97"/>
      <c r="H3821" s="98"/>
      <c r="I3821" s="98"/>
      <c r="J3821" s="99"/>
      <c r="K3821" s="97"/>
      <c r="L3821" s="97"/>
      <c r="P3821" s="97"/>
      <c r="Q3821" s="97"/>
      <c r="R3821" s="93"/>
    </row>
    <row r="3822" spans="7:18" x14ac:dyDescent="0.25">
      <c r="G3822" s="97"/>
      <c r="H3822" s="98"/>
      <c r="I3822" s="98"/>
      <c r="J3822" s="99"/>
      <c r="K3822" s="97"/>
      <c r="L3822" s="97"/>
      <c r="P3822" s="97"/>
      <c r="Q3822" s="97"/>
      <c r="R3822" s="93"/>
    </row>
    <row r="3823" spans="7:18" x14ac:dyDescent="0.25">
      <c r="G3823" s="97"/>
      <c r="H3823" s="98"/>
      <c r="I3823" s="98"/>
      <c r="J3823" s="99"/>
      <c r="K3823" s="97"/>
      <c r="L3823" s="97"/>
      <c r="P3823" s="97"/>
      <c r="Q3823" s="97"/>
      <c r="R3823" s="93"/>
    </row>
    <row r="3824" spans="7:18" x14ac:dyDescent="0.25">
      <c r="G3824" s="97"/>
      <c r="H3824" s="98"/>
      <c r="I3824" s="98"/>
      <c r="J3824" s="99"/>
      <c r="K3824" s="97"/>
      <c r="L3824" s="97"/>
      <c r="P3824" s="97"/>
      <c r="Q3824" s="97"/>
      <c r="R3824" s="93"/>
    </row>
    <row r="3825" spans="7:18" x14ac:dyDescent="0.25">
      <c r="G3825" s="97"/>
      <c r="H3825" s="98"/>
      <c r="I3825" s="98"/>
      <c r="J3825" s="99"/>
      <c r="K3825" s="97"/>
      <c r="L3825" s="97"/>
      <c r="P3825" s="97"/>
      <c r="Q3825" s="97"/>
      <c r="R3825" s="93"/>
    </row>
    <row r="3826" spans="7:18" x14ac:dyDescent="0.25">
      <c r="G3826" s="97"/>
      <c r="H3826" s="98"/>
      <c r="I3826" s="98"/>
      <c r="J3826" s="99"/>
      <c r="K3826" s="97"/>
      <c r="L3826" s="97"/>
      <c r="P3826" s="97"/>
      <c r="Q3826" s="97"/>
      <c r="R3826" s="93"/>
    </row>
    <row r="3827" spans="7:18" x14ac:dyDescent="0.25">
      <c r="G3827" s="97"/>
      <c r="H3827" s="98"/>
      <c r="I3827" s="98"/>
      <c r="J3827" s="99"/>
      <c r="K3827" s="97"/>
      <c r="L3827" s="97"/>
      <c r="P3827" s="97"/>
      <c r="Q3827" s="97"/>
      <c r="R3827" s="93"/>
    </row>
    <row r="3828" spans="7:18" x14ac:dyDescent="0.25">
      <c r="G3828" s="97"/>
      <c r="H3828" s="98"/>
      <c r="I3828" s="98"/>
      <c r="J3828" s="99"/>
      <c r="K3828" s="97"/>
      <c r="L3828" s="97"/>
      <c r="P3828" s="97"/>
      <c r="Q3828" s="97"/>
      <c r="R3828" s="93"/>
    </row>
    <row r="3829" spans="7:18" x14ac:dyDescent="0.25">
      <c r="G3829" s="97"/>
      <c r="H3829" s="98"/>
      <c r="I3829" s="98"/>
      <c r="J3829" s="99"/>
      <c r="K3829" s="97"/>
      <c r="L3829" s="97"/>
      <c r="P3829" s="97"/>
      <c r="Q3829" s="97"/>
      <c r="R3829" s="93"/>
    </row>
    <row r="3830" spans="7:18" x14ac:dyDescent="0.25">
      <c r="G3830" s="97"/>
      <c r="H3830" s="98"/>
      <c r="I3830" s="98"/>
      <c r="J3830" s="99"/>
      <c r="K3830" s="97"/>
      <c r="L3830" s="97"/>
      <c r="P3830" s="97"/>
      <c r="Q3830" s="97"/>
      <c r="R3830" s="93"/>
    </row>
    <row r="3831" spans="7:18" x14ac:dyDescent="0.25">
      <c r="G3831" s="97"/>
      <c r="H3831" s="98"/>
      <c r="I3831" s="98"/>
      <c r="J3831" s="99"/>
      <c r="K3831" s="97"/>
      <c r="L3831" s="97"/>
      <c r="P3831" s="97"/>
      <c r="Q3831" s="97"/>
      <c r="R3831" s="93"/>
    </row>
    <row r="3832" spans="7:18" x14ac:dyDescent="0.25">
      <c r="G3832" s="97"/>
      <c r="H3832" s="98"/>
      <c r="I3832" s="98"/>
      <c r="J3832" s="99"/>
      <c r="K3832" s="97"/>
      <c r="L3832" s="97"/>
      <c r="P3832" s="97"/>
      <c r="Q3832" s="97"/>
      <c r="R3832" s="93"/>
    </row>
    <row r="3833" spans="7:18" x14ac:dyDescent="0.25">
      <c r="G3833" s="97"/>
      <c r="H3833" s="98"/>
      <c r="I3833" s="98"/>
      <c r="J3833" s="99"/>
      <c r="K3833" s="97"/>
      <c r="L3833" s="97"/>
      <c r="P3833" s="97"/>
      <c r="Q3833" s="97"/>
      <c r="R3833" s="93"/>
    </row>
    <row r="3834" spans="7:18" x14ac:dyDescent="0.25">
      <c r="G3834" s="97"/>
      <c r="H3834" s="98"/>
      <c r="I3834" s="98"/>
      <c r="J3834" s="99"/>
      <c r="K3834" s="97"/>
      <c r="L3834" s="97"/>
      <c r="P3834" s="97"/>
      <c r="Q3834" s="97"/>
      <c r="R3834" s="93"/>
    </row>
    <row r="3835" spans="7:18" x14ac:dyDescent="0.25">
      <c r="G3835" s="97"/>
      <c r="H3835" s="98"/>
      <c r="I3835" s="98"/>
      <c r="J3835" s="99"/>
      <c r="K3835" s="97"/>
      <c r="L3835" s="97"/>
      <c r="P3835" s="97"/>
      <c r="Q3835" s="97"/>
      <c r="R3835" s="93"/>
    </row>
    <row r="3836" spans="7:18" x14ac:dyDescent="0.25">
      <c r="G3836" s="97"/>
      <c r="H3836" s="98"/>
      <c r="I3836" s="98"/>
      <c r="J3836" s="99"/>
      <c r="K3836" s="97"/>
      <c r="L3836" s="97"/>
      <c r="P3836" s="97"/>
      <c r="Q3836" s="97"/>
      <c r="R3836" s="93"/>
    </row>
    <row r="3837" spans="7:18" x14ac:dyDescent="0.25">
      <c r="G3837" s="97"/>
      <c r="H3837" s="98"/>
      <c r="I3837" s="98"/>
      <c r="J3837" s="99"/>
      <c r="K3837" s="97"/>
      <c r="L3837" s="97"/>
      <c r="P3837" s="97"/>
      <c r="Q3837" s="97"/>
      <c r="R3837" s="93"/>
    </row>
    <row r="3838" spans="7:18" x14ac:dyDescent="0.25">
      <c r="G3838" s="97"/>
      <c r="H3838" s="98"/>
      <c r="I3838" s="98"/>
      <c r="J3838" s="99"/>
      <c r="K3838" s="97"/>
      <c r="L3838" s="97"/>
      <c r="P3838" s="97"/>
      <c r="Q3838" s="97"/>
      <c r="R3838" s="93"/>
    </row>
    <row r="3839" spans="7:18" x14ac:dyDescent="0.25">
      <c r="G3839" s="97"/>
      <c r="H3839" s="98"/>
      <c r="I3839" s="98"/>
      <c r="J3839" s="99"/>
      <c r="K3839" s="97"/>
      <c r="L3839" s="97"/>
      <c r="P3839" s="97"/>
      <c r="Q3839" s="97"/>
      <c r="R3839" s="93"/>
    </row>
    <row r="3840" spans="7:18" x14ac:dyDescent="0.25">
      <c r="G3840" s="97"/>
      <c r="H3840" s="98"/>
      <c r="I3840" s="98"/>
      <c r="J3840" s="99"/>
      <c r="K3840" s="97"/>
      <c r="L3840" s="97"/>
      <c r="P3840" s="97"/>
      <c r="Q3840" s="97"/>
      <c r="R3840" s="93"/>
    </row>
    <row r="3841" spans="7:18" x14ac:dyDescent="0.25">
      <c r="G3841" s="97"/>
      <c r="H3841" s="98"/>
      <c r="I3841" s="98"/>
      <c r="J3841" s="99"/>
      <c r="K3841" s="97"/>
      <c r="L3841" s="97"/>
      <c r="P3841" s="97"/>
      <c r="Q3841" s="97"/>
      <c r="R3841" s="93"/>
    </row>
    <row r="3842" spans="7:18" x14ac:dyDescent="0.25">
      <c r="G3842" s="97"/>
      <c r="H3842" s="98"/>
      <c r="I3842" s="98"/>
      <c r="J3842" s="99"/>
      <c r="K3842" s="97"/>
      <c r="L3842" s="97"/>
      <c r="P3842" s="97"/>
      <c r="Q3842" s="97"/>
      <c r="R3842" s="93"/>
    </row>
    <row r="3843" spans="7:18" x14ac:dyDescent="0.25">
      <c r="G3843" s="97"/>
      <c r="H3843" s="98"/>
      <c r="I3843" s="98"/>
      <c r="J3843" s="99"/>
      <c r="K3843" s="97"/>
      <c r="L3843" s="97"/>
      <c r="P3843" s="97"/>
      <c r="Q3843" s="97"/>
      <c r="R3843" s="93"/>
    </row>
    <row r="3844" spans="7:18" x14ac:dyDescent="0.25">
      <c r="G3844" s="97"/>
      <c r="H3844" s="98"/>
      <c r="I3844" s="98"/>
      <c r="J3844" s="99"/>
      <c r="K3844" s="97"/>
      <c r="L3844" s="97"/>
      <c r="P3844" s="97"/>
      <c r="Q3844" s="97"/>
      <c r="R3844" s="93"/>
    </row>
    <row r="3845" spans="7:18" x14ac:dyDescent="0.25">
      <c r="G3845" s="97"/>
      <c r="H3845" s="98"/>
      <c r="I3845" s="98"/>
      <c r="J3845" s="99"/>
      <c r="K3845" s="97"/>
      <c r="L3845" s="97"/>
      <c r="P3845" s="97"/>
      <c r="Q3845" s="97"/>
      <c r="R3845" s="93"/>
    </row>
    <row r="3846" spans="7:18" x14ac:dyDescent="0.25">
      <c r="G3846" s="97"/>
      <c r="H3846" s="98"/>
      <c r="I3846" s="98"/>
      <c r="J3846" s="99"/>
      <c r="K3846" s="97"/>
      <c r="L3846" s="97"/>
      <c r="P3846" s="97"/>
      <c r="Q3846" s="97"/>
      <c r="R3846" s="93"/>
    </row>
    <row r="3847" spans="7:18" x14ac:dyDescent="0.25">
      <c r="G3847" s="97"/>
      <c r="H3847" s="98"/>
      <c r="I3847" s="98"/>
      <c r="J3847" s="99"/>
      <c r="K3847" s="97"/>
      <c r="L3847" s="97"/>
      <c r="P3847" s="97"/>
      <c r="Q3847" s="97"/>
      <c r="R3847" s="93"/>
    </row>
    <row r="3848" spans="7:18" x14ac:dyDescent="0.25">
      <c r="G3848" s="97"/>
      <c r="H3848" s="98"/>
      <c r="I3848" s="98"/>
      <c r="J3848" s="99"/>
      <c r="K3848" s="97"/>
      <c r="L3848" s="97"/>
      <c r="P3848" s="97"/>
      <c r="Q3848" s="97"/>
      <c r="R3848" s="93"/>
    </row>
    <row r="3849" spans="7:18" x14ac:dyDescent="0.25">
      <c r="G3849" s="97"/>
      <c r="H3849" s="98"/>
      <c r="I3849" s="98"/>
      <c r="J3849" s="99"/>
      <c r="K3849" s="97"/>
      <c r="L3849" s="97"/>
      <c r="P3849" s="97"/>
      <c r="Q3849" s="97"/>
      <c r="R3849" s="93"/>
    </row>
    <row r="3850" spans="7:18" x14ac:dyDescent="0.25">
      <c r="G3850" s="97"/>
      <c r="H3850" s="98"/>
      <c r="I3850" s="98"/>
      <c r="J3850" s="99"/>
      <c r="K3850" s="97"/>
      <c r="L3850" s="97"/>
      <c r="P3850" s="97"/>
      <c r="Q3850" s="97"/>
      <c r="R3850" s="93"/>
    </row>
    <row r="3851" spans="7:18" x14ac:dyDescent="0.25">
      <c r="G3851" s="97"/>
      <c r="H3851" s="98"/>
      <c r="I3851" s="98"/>
      <c r="J3851" s="99"/>
      <c r="K3851" s="97"/>
      <c r="L3851" s="97"/>
      <c r="P3851" s="97"/>
      <c r="Q3851" s="97"/>
      <c r="R3851" s="93"/>
    </row>
    <row r="3852" spans="7:18" x14ac:dyDescent="0.25">
      <c r="G3852" s="97"/>
      <c r="H3852" s="98"/>
      <c r="I3852" s="98"/>
      <c r="J3852" s="99"/>
      <c r="K3852" s="97"/>
      <c r="L3852" s="97"/>
      <c r="P3852" s="97"/>
      <c r="Q3852" s="97"/>
      <c r="R3852" s="93"/>
    </row>
    <row r="3853" spans="7:18" x14ac:dyDescent="0.25">
      <c r="G3853" s="97"/>
      <c r="H3853" s="98"/>
      <c r="I3853" s="98"/>
      <c r="J3853" s="99"/>
      <c r="K3853" s="97"/>
      <c r="L3853" s="97"/>
      <c r="P3853" s="97"/>
      <c r="Q3853" s="97"/>
      <c r="R3853" s="93"/>
    </row>
    <row r="3854" spans="7:18" x14ac:dyDescent="0.25">
      <c r="G3854" s="97"/>
      <c r="H3854" s="98"/>
      <c r="I3854" s="98"/>
      <c r="J3854" s="99"/>
      <c r="K3854" s="97"/>
      <c r="L3854" s="97"/>
      <c r="P3854" s="97"/>
      <c r="Q3854" s="97"/>
      <c r="R3854" s="93"/>
    </row>
    <row r="3855" spans="7:18" x14ac:dyDescent="0.25">
      <c r="G3855" s="97"/>
      <c r="H3855" s="98"/>
      <c r="I3855" s="98"/>
      <c r="J3855" s="99"/>
      <c r="K3855" s="97"/>
      <c r="L3855" s="97"/>
      <c r="P3855" s="97"/>
      <c r="Q3855" s="97"/>
      <c r="R3855" s="93"/>
    </row>
    <row r="3856" spans="7:18" x14ac:dyDescent="0.25">
      <c r="G3856" s="97"/>
      <c r="H3856" s="98"/>
      <c r="I3856" s="98"/>
      <c r="J3856" s="99"/>
      <c r="K3856" s="97"/>
      <c r="L3856" s="97"/>
      <c r="P3856" s="97"/>
      <c r="Q3856" s="97"/>
      <c r="R3856" s="93"/>
    </row>
    <row r="3857" spans="7:18" x14ac:dyDescent="0.25">
      <c r="G3857" s="97"/>
      <c r="H3857" s="98"/>
      <c r="I3857" s="98"/>
      <c r="J3857" s="99"/>
      <c r="K3857" s="97"/>
      <c r="L3857" s="97"/>
      <c r="P3857" s="97"/>
      <c r="Q3857" s="97"/>
      <c r="R3857" s="93"/>
    </row>
    <row r="3858" spans="7:18" x14ac:dyDescent="0.25">
      <c r="G3858" s="97"/>
      <c r="H3858" s="98"/>
      <c r="I3858" s="98"/>
      <c r="J3858" s="99"/>
      <c r="K3858" s="97"/>
      <c r="L3858" s="97"/>
      <c r="P3858" s="97"/>
      <c r="Q3858" s="97"/>
      <c r="R3858" s="93"/>
    </row>
    <row r="3859" spans="7:18" x14ac:dyDescent="0.25">
      <c r="G3859" s="97"/>
      <c r="H3859" s="98"/>
      <c r="I3859" s="98"/>
      <c r="J3859" s="99"/>
      <c r="K3859" s="97"/>
      <c r="L3859" s="97"/>
      <c r="P3859" s="97"/>
      <c r="Q3859" s="97"/>
      <c r="R3859" s="93"/>
    </row>
    <row r="3860" spans="7:18" x14ac:dyDescent="0.25">
      <c r="G3860" s="97"/>
      <c r="H3860" s="98"/>
      <c r="I3860" s="98"/>
      <c r="J3860" s="99"/>
      <c r="K3860" s="97"/>
      <c r="L3860" s="97"/>
      <c r="P3860" s="97"/>
      <c r="Q3860" s="97"/>
      <c r="R3860" s="93"/>
    </row>
    <row r="3861" spans="7:18" x14ac:dyDescent="0.25">
      <c r="G3861" s="97"/>
      <c r="H3861" s="98"/>
      <c r="I3861" s="98"/>
      <c r="J3861" s="99"/>
      <c r="K3861" s="97"/>
      <c r="L3861" s="97"/>
      <c r="P3861" s="97"/>
      <c r="Q3861" s="97"/>
      <c r="R3861" s="93"/>
    </row>
    <row r="3862" spans="7:18" x14ac:dyDescent="0.25">
      <c r="G3862" s="97"/>
      <c r="H3862" s="98"/>
      <c r="I3862" s="98"/>
      <c r="J3862" s="99"/>
      <c r="K3862" s="97"/>
      <c r="L3862" s="97"/>
      <c r="P3862" s="97"/>
      <c r="Q3862" s="97"/>
      <c r="R3862" s="93"/>
    </row>
    <row r="3863" spans="7:18" x14ac:dyDescent="0.25">
      <c r="G3863" s="97"/>
      <c r="H3863" s="98"/>
      <c r="I3863" s="98"/>
      <c r="J3863" s="99"/>
      <c r="K3863" s="97"/>
      <c r="L3863" s="97"/>
      <c r="P3863" s="97"/>
      <c r="Q3863" s="97"/>
      <c r="R3863" s="93"/>
    </row>
    <row r="3864" spans="7:18" x14ac:dyDescent="0.25">
      <c r="G3864" s="97"/>
      <c r="H3864" s="98"/>
      <c r="I3864" s="98"/>
      <c r="J3864" s="99"/>
      <c r="K3864" s="97"/>
      <c r="L3864" s="97"/>
      <c r="P3864" s="97"/>
      <c r="Q3864" s="97"/>
      <c r="R3864" s="93"/>
    </row>
    <row r="3865" spans="7:18" x14ac:dyDescent="0.25">
      <c r="G3865" s="97"/>
      <c r="H3865" s="98"/>
      <c r="I3865" s="98"/>
      <c r="J3865" s="99"/>
      <c r="K3865" s="97"/>
      <c r="L3865" s="97"/>
      <c r="P3865" s="97"/>
      <c r="Q3865" s="97"/>
      <c r="R3865" s="93"/>
    </row>
    <row r="3866" spans="7:18" x14ac:dyDescent="0.25">
      <c r="G3866" s="97"/>
      <c r="H3866" s="98"/>
      <c r="I3866" s="98"/>
      <c r="J3866" s="99"/>
      <c r="K3866" s="97"/>
      <c r="L3866" s="97"/>
      <c r="P3866" s="97"/>
      <c r="Q3866" s="97"/>
      <c r="R3866" s="93"/>
    </row>
    <row r="3867" spans="7:18" x14ac:dyDescent="0.25">
      <c r="G3867" s="97"/>
      <c r="H3867" s="98"/>
      <c r="I3867" s="98"/>
      <c r="J3867" s="99"/>
      <c r="K3867" s="97"/>
      <c r="L3867" s="97"/>
      <c r="P3867" s="97"/>
      <c r="Q3867" s="97"/>
      <c r="R3867" s="93"/>
    </row>
    <row r="3868" spans="7:18" x14ac:dyDescent="0.25">
      <c r="G3868" s="97"/>
      <c r="H3868" s="98"/>
      <c r="I3868" s="98"/>
      <c r="J3868" s="99"/>
      <c r="K3868" s="97"/>
      <c r="L3868" s="97"/>
      <c r="P3868" s="97"/>
      <c r="Q3868" s="97"/>
      <c r="R3868" s="93"/>
    </row>
    <row r="3869" spans="7:18" x14ac:dyDescent="0.25">
      <c r="G3869" s="97"/>
      <c r="H3869" s="98"/>
      <c r="I3869" s="98"/>
      <c r="J3869" s="99"/>
      <c r="K3869" s="97"/>
      <c r="L3869" s="97"/>
      <c r="P3869" s="97"/>
      <c r="Q3869" s="97"/>
      <c r="R3869" s="93"/>
    </row>
    <row r="3870" spans="7:18" x14ac:dyDescent="0.25">
      <c r="G3870" s="97"/>
      <c r="H3870" s="98"/>
      <c r="I3870" s="98"/>
      <c r="J3870" s="99"/>
      <c r="K3870" s="97"/>
      <c r="L3870" s="97"/>
      <c r="P3870" s="97"/>
      <c r="Q3870" s="97"/>
      <c r="R3870" s="93"/>
    </row>
    <row r="3871" spans="7:18" x14ac:dyDescent="0.25">
      <c r="G3871" s="97"/>
      <c r="H3871" s="98"/>
      <c r="I3871" s="98"/>
      <c r="J3871" s="99"/>
      <c r="K3871" s="97"/>
      <c r="L3871" s="97"/>
      <c r="P3871" s="97"/>
      <c r="Q3871" s="97"/>
      <c r="R3871" s="93"/>
    </row>
    <row r="3872" spans="7:18" x14ac:dyDescent="0.25">
      <c r="G3872" s="97"/>
      <c r="H3872" s="98"/>
      <c r="I3872" s="98"/>
      <c r="J3872" s="99"/>
      <c r="K3872" s="97"/>
      <c r="L3872" s="97"/>
      <c r="P3872" s="97"/>
      <c r="Q3872" s="97"/>
      <c r="R3872" s="93"/>
    </row>
    <row r="3873" spans="7:18" x14ac:dyDescent="0.25">
      <c r="G3873" s="97"/>
      <c r="H3873" s="98"/>
      <c r="I3873" s="98"/>
      <c r="J3873" s="99"/>
      <c r="K3873" s="97"/>
      <c r="L3873" s="97"/>
      <c r="P3873" s="97"/>
      <c r="Q3873" s="97"/>
      <c r="R3873" s="93"/>
    </row>
    <row r="3874" spans="7:18" x14ac:dyDescent="0.25">
      <c r="G3874" s="97"/>
      <c r="H3874" s="98"/>
      <c r="I3874" s="98"/>
      <c r="J3874" s="99"/>
      <c r="K3874" s="97"/>
      <c r="L3874" s="97"/>
      <c r="P3874" s="97"/>
      <c r="Q3874" s="97"/>
      <c r="R3874" s="93"/>
    </row>
    <row r="3875" spans="7:18" x14ac:dyDescent="0.25">
      <c r="G3875" s="97"/>
      <c r="H3875" s="98"/>
      <c r="I3875" s="98"/>
      <c r="J3875" s="99"/>
      <c r="K3875" s="97"/>
      <c r="L3875" s="97"/>
      <c r="P3875" s="97"/>
      <c r="Q3875" s="97"/>
      <c r="R3875" s="93"/>
    </row>
    <row r="3876" spans="7:18" x14ac:dyDescent="0.25">
      <c r="G3876" s="97"/>
      <c r="H3876" s="98"/>
      <c r="I3876" s="98"/>
      <c r="J3876" s="99"/>
      <c r="K3876" s="97"/>
      <c r="L3876" s="97"/>
      <c r="P3876" s="97"/>
      <c r="Q3876" s="97"/>
      <c r="R3876" s="93"/>
    </row>
    <row r="3877" spans="7:18" x14ac:dyDescent="0.25">
      <c r="G3877" s="97"/>
      <c r="H3877" s="98"/>
      <c r="I3877" s="98"/>
      <c r="J3877" s="99"/>
      <c r="K3877" s="97"/>
      <c r="L3877" s="97"/>
      <c r="P3877" s="97"/>
      <c r="Q3877" s="97"/>
      <c r="R3877" s="93"/>
    </row>
    <row r="3878" spans="7:18" x14ac:dyDescent="0.25">
      <c r="G3878" s="97"/>
      <c r="H3878" s="98"/>
      <c r="I3878" s="98"/>
      <c r="J3878" s="99"/>
      <c r="K3878" s="97"/>
      <c r="L3878" s="97"/>
      <c r="P3878" s="97"/>
      <c r="Q3878" s="97"/>
      <c r="R3878" s="93"/>
    </row>
    <row r="3879" spans="7:18" x14ac:dyDescent="0.25">
      <c r="G3879" s="97"/>
      <c r="H3879" s="98"/>
      <c r="I3879" s="98"/>
      <c r="J3879" s="99"/>
      <c r="K3879" s="97"/>
      <c r="L3879" s="97"/>
      <c r="P3879" s="97"/>
      <c r="Q3879" s="97"/>
      <c r="R3879" s="93"/>
    </row>
    <row r="3880" spans="7:18" x14ac:dyDescent="0.25">
      <c r="G3880" s="97"/>
      <c r="H3880" s="98"/>
      <c r="I3880" s="98"/>
      <c r="J3880" s="99"/>
      <c r="K3880" s="97"/>
      <c r="L3880" s="97"/>
      <c r="P3880" s="97"/>
      <c r="Q3880" s="97"/>
      <c r="R3880" s="93"/>
    </row>
    <row r="3881" spans="7:18" x14ac:dyDescent="0.25">
      <c r="G3881" s="97"/>
      <c r="H3881" s="98"/>
      <c r="I3881" s="98"/>
      <c r="J3881" s="99"/>
      <c r="K3881" s="97"/>
      <c r="L3881" s="97"/>
      <c r="P3881" s="97"/>
      <c r="Q3881" s="97"/>
      <c r="R3881" s="93"/>
    </row>
    <row r="3882" spans="7:18" x14ac:dyDescent="0.25">
      <c r="G3882" s="97"/>
      <c r="H3882" s="98"/>
      <c r="I3882" s="98"/>
      <c r="J3882" s="99"/>
      <c r="K3882" s="97"/>
      <c r="L3882" s="97"/>
      <c r="P3882" s="97"/>
      <c r="Q3882" s="97"/>
      <c r="R3882" s="93"/>
    </row>
    <row r="3883" spans="7:18" x14ac:dyDescent="0.25">
      <c r="G3883" s="97"/>
      <c r="H3883" s="98"/>
      <c r="I3883" s="98"/>
      <c r="J3883" s="99"/>
      <c r="K3883" s="97"/>
      <c r="L3883" s="97"/>
      <c r="P3883" s="97"/>
      <c r="Q3883" s="97"/>
      <c r="R3883" s="93"/>
    </row>
    <row r="3884" spans="7:18" x14ac:dyDescent="0.25">
      <c r="G3884" s="97"/>
      <c r="H3884" s="98"/>
      <c r="I3884" s="98"/>
      <c r="J3884" s="99"/>
      <c r="K3884" s="97"/>
      <c r="L3884" s="97"/>
      <c r="P3884" s="97"/>
      <c r="Q3884" s="97"/>
      <c r="R3884" s="93"/>
    </row>
    <row r="3885" spans="7:18" x14ac:dyDescent="0.25">
      <c r="G3885" s="97"/>
      <c r="H3885" s="98"/>
      <c r="I3885" s="98"/>
      <c r="J3885" s="99"/>
      <c r="K3885" s="97"/>
      <c r="L3885" s="97"/>
      <c r="P3885" s="97"/>
      <c r="Q3885" s="97"/>
      <c r="R3885" s="93"/>
    </row>
    <row r="3886" spans="7:18" x14ac:dyDescent="0.25">
      <c r="G3886" s="97"/>
      <c r="H3886" s="98"/>
      <c r="I3886" s="98"/>
      <c r="J3886" s="99"/>
      <c r="K3886" s="97"/>
      <c r="L3886" s="97"/>
      <c r="P3886" s="97"/>
      <c r="Q3886" s="97"/>
      <c r="R3886" s="93"/>
    </row>
    <row r="3887" spans="7:18" x14ac:dyDescent="0.25">
      <c r="G3887" s="97"/>
      <c r="H3887" s="98"/>
      <c r="I3887" s="98"/>
      <c r="J3887" s="99"/>
      <c r="K3887" s="97"/>
      <c r="L3887" s="97"/>
      <c r="P3887" s="97"/>
      <c r="Q3887" s="97"/>
      <c r="R3887" s="93"/>
    </row>
    <row r="3888" spans="7:18" x14ac:dyDescent="0.25">
      <c r="G3888" s="97"/>
      <c r="H3888" s="98"/>
      <c r="I3888" s="98"/>
      <c r="J3888" s="99"/>
      <c r="K3888" s="97"/>
      <c r="L3888" s="97"/>
      <c r="P3888" s="97"/>
      <c r="Q3888" s="97"/>
      <c r="R3888" s="93"/>
    </row>
    <row r="3889" spans="7:18" x14ac:dyDescent="0.25">
      <c r="G3889" s="97"/>
      <c r="H3889" s="98"/>
      <c r="I3889" s="98"/>
      <c r="J3889" s="99"/>
      <c r="K3889" s="97"/>
      <c r="L3889" s="97"/>
      <c r="P3889" s="97"/>
      <c r="Q3889" s="97"/>
      <c r="R3889" s="93"/>
    </row>
    <row r="3890" spans="7:18" x14ac:dyDescent="0.25">
      <c r="G3890" s="97"/>
      <c r="H3890" s="98"/>
      <c r="I3890" s="98"/>
      <c r="J3890" s="99"/>
      <c r="K3890" s="97"/>
      <c r="L3890" s="97"/>
      <c r="P3890" s="97"/>
      <c r="Q3890" s="97"/>
      <c r="R3890" s="93"/>
    </row>
    <row r="3891" spans="7:18" x14ac:dyDescent="0.25">
      <c r="G3891" s="97"/>
      <c r="H3891" s="98"/>
      <c r="I3891" s="98"/>
      <c r="J3891" s="99"/>
      <c r="K3891" s="97"/>
      <c r="L3891" s="97"/>
      <c r="P3891" s="97"/>
      <c r="Q3891" s="97"/>
      <c r="R3891" s="93"/>
    </row>
    <row r="3892" spans="7:18" x14ac:dyDescent="0.25">
      <c r="G3892" s="97"/>
      <c r="H3892" s="98"/>
      <c r="I3892" s="98"/>
      <c r="J3892" s="99"/>
      <c r="K3892" s="97"/>
      <c r="L3892" s="97"/>
      <c r="P3892" s="97"/>
      <c r="Q3892" s="97"/>
      <c r="R3892" s="93"/>
    </row>
    <row r="3893" spans="7:18" x14ac:dyDescent="0.25">
      <c r="G3893" s="97"/>
      <c r="H3893" s="98"/>
      <c r="I3893" s="98"/>
      <c r="J3893" s="99"/>
      <c r="K3893" s="97"/>
      <c r="L3893" s="97"/>
      <c r="P3893" s="97"/>
      <c r="Q3893" s="97"/>
      <c r="R3893" s="93"/>
    </row>
    <row r="3894" spans="7:18" x14ac:dyDescent="0.25">
      <c r="G3894" s="97"/>
      <c r="H3894" s="98"/>
      <c r="I3894" s="98"/>
      <c r="J3894" s="99"/>
      <c r="K3894" s="97"/>
      <c r="L3894" s="97"/>
      <c r="P3894" s="97"/>
      <c r="Q3894" s="97"/>
      <c r="R3894" s="93"/>
    </row>
    <row r="3895" spans="7:18" x14ac:dyDescent="0.25">
      <c r="G3895" s="97"/>
      <c r="H3895" s="98"/>
      <c r="I3895" s="98"/>
      <c r="J3895" s="99"/>
      <c r="K3895" s="97"/>
      <c r="L3895" s="97"/>
      <c r="P3895" s="97"/>
      <c r="Q3895" s="97"/>
      <c r="R3895" s="93"/>
    </row>
    <row r="3896" spans="7:18" x14ac:dyDescent="0.25">
      <c r="G3896" s="97"/>
      <c r="H3896" s="98"/>
      <c r="I3896" s="98"/>
      <c r="J3896" s="99"/>
      <c r="K3896" s="97"/>
      <c r="L3896" s="97"/>
      <c r="P3896" s="97"/>
      <c r="Q3896" s="97"/>
      <c r="R3896" s="93"/>
    </row>
    <row r="3897" spans="7:18" x14ac:dyDescent="0.25">
      <c r="G3897" s="97"/>
      <c r="H3897" s="98"/>
      <c r="I3897" s="98"/>
      <c r="J3897" s="99"/>
      <c r="K3897" s="97"/>
      <c r="L3897" s="97"/>
      <c r="P3897" s="97"/>
      <c r="Q3897" s="97"/>
      <c r="R3897" s="93"/>
    </row>
    <row r="3898" spans="7:18" x14ac:dyDescent="0.25">
      <c r="G3898" s="97"/>
      <c r="H3898" s="98"/>
      <c r="I3898" s="98"/>
      <c r="J3898" s="99"/>
      <c r="K3898" s="97"/>
      <c r="L3898" s="97"/>
      <c r="P3898" s="97"/>
      <c r="Q3898" s="97"/>
      <c r="R3898" s="93"/>
    </row>
    <row r="3899" spans="7:18" x14ac:dyDescent="0.25">
      <c r="G3899" s="97"/>
      <c r="H3899" s="98"/>
      <c r="I3899" s="98"/>
      <c r="J3899" s="99"/>
      <c r="K3899" s="97"/>
      <c r="L3899" s="97"/>
      <c r="P3899" s="97"/>
      <c r="Q3899" s="97"/>
      <c r="R3899" s="93"/>
    </row>
    <row r="3900" spans="7:18" x14ac:dyDescent="0.25">
      <c r="G3900" s="97"/>
      <c r="H3900" s="98"/>
      <c r="I3900" s="98"/>
      <c r="J3900" s="99"/>
      <c r="K3900" s="97"/>
      <c r="L3900" s="97"/>
      <c r="P3900" s="97"/>
      <c r="Q3900" s="97"/>
      <c r="R3900" s="93"/>
    </row>
    <row r="3901" spans="7:18" x14ac:dyDescent="0.25">
      <c r="G3901" s="97"/>
      <c r="H3901" s="98"/>
      <c r="I3901" s="98"/>
      <c r="J3901" s="99"/>
      <c r="K3901" s="97"/>
      <c r="L3901" s="97"/>
      <c r="P3901" s="97"/>
      <c r="Q3901" s="97"/>
      <c r="R3901" s="93"/>
    </row>
    <row r="3902" spans="7:18" x14ac:dyDescent="0.25">
      <c r="G3902" s="97"/>
      <c r="H3902" s="98"/>
      <c r="I3902" s="98"/>
      <c r="J3902" s="99"/>
      <c r="K3902" s="97"/>
      <c r="L3902" s="97"/>
      <c r="P3902" s="97"/>
      <c r="Q3902" s="97"/>
      <c r="R3902" s="93"/>
    </row>
    <row r="3903" spans="7:18" x14ac:dyDescent="0.25">
      <c r="G3903" s="97"/>
      <c r="H3903" s="98"/>
      <c r="I3903" s="98"/>
      <c r="J3903" s="99"/>
      <c r="K3903" s="97"/>
      <c r="L3903" s="97"/>
      <c r="P3903" s="97"/>
      <c r="Q3903" s="97"/>
      <c r="R3903" s="93"/>
    </row>
    <row r="3904" spans="7:18" x14ac:dyDescent="0.25">
      <c r="G3904" s="97"/>
      <c r="H3904" s="98"/>
      <c r="I3904" s="98"/>
      <c r="J3904" s="99"/>
      <c r="K3904" s="97"/>
      <c r="L3904" s="97"/>
      <c r="P3904" s="97"/>
      <c r="Q3904" s="97"/>
      <c r="R3904" s="93"/>
    </row>
    <row r="3905" spans="7:18" x14ac:dyDescent="0.25">
      <c r="G3905" s="97"/>
      <c r="H3905" s="98"/>
      <c r="I3905" s="98"/>
      <c r="J3905" s="99"/>
      <c r="K3905" s="97"/>
      <c r="L3905" s="97"/>
      <c r="P3905" s="97"/>
      <c r="Q3905" s="97"/>
      <c r="R3905" s="93"/>
    </row>
    <row r="3906" spans="7:18" x14ac:dyDescent="0.25">
      <c r="G3906" s="97"/>
      <c r="H3906" s="98"/>
      <c r="I3906" s="98"/>
      <c r="J3906" s="99"/>
      <c r="K3906" s="97"/>
      <c r="L3906" s="97"/>
      <c r="P3906" s="97"/>
      <c r="Q3906" s="97"/>
      <c r="R3906" s="93"/>
    </row>
    <row r="3907" spans="7:18" x14ac:dyDescent="0.25">
      <c r="G3907" s="97"/>
      <c r="H3907" s="98"/>
      <c r="I3907" s="98"/>
      <c r="J3907" s="99"/>
      <c r="K3907" s="97"/>
      <c r="L3907" s="97"/>
      <c r="P3907" s="97"/>
      <c r="Q3907" s="97"/>
      <c r="R3907" s="93"/>
    </row>
    <row r="3908" spans="7:18" x14ac:dyDescent="0.25">
      <c r="G3908" s="97"/>
      <c r="H3908" s="98"/>
      <c r="I3908" s="98"/>
      <c r="J3908" s="99"/>
      <c r="K3908" s="97"/>
      <c r="L3908" s="97"/>
      <c r="P3908" s="97"/>
      <c r="Q3908" s="97"/>
      <c r="R3908" s="93"/>
    </row>
    <row r="3909" spans="7:18" x14ac:dyDescent="0.25">
      <c r="G3909" s="97"/>
      <c r="H3909" s="98"/>
      <c r="I3909" s="98"/>
      <c r="J3909" s="99"/>
      <c r="K3909" s="97"/>
      <c r="L3909" s="97"/>
      <c r="P3909" s="97"/>
      <c r="Q3909" s="97"/>
      <c r="R3909" s="93"/>
    </row>
    <row r="3910" spans="7:18" x14ac:dyDescent="0.25">
      <c r="G3910" s="97"/>
      <c r="H3910" s="98"/>
      <c r="I3910" s="98"/>
      <c r="J3910" s="99"/>
      <c r="K3910" s="97"/>
      <c r="L3910" s="97"/>
      <c r="P3910" s="97"/>
      <c r="Q3910" s="97"/>
      <c r="R3910" s="93"/>
    </row>
    <row r="3911" spans="7:18" x14ac:dyDescent="0.25">
      <c r="G3911" s="97"/>
      <c r="H3911" s="98"/>
      <c r="I3911" s="98"/>
      <c r="J3911" s="99"/>
      <c r="K3911" s="97"/>
      <c r="L3911" s="97"/>
      <c r="P3911" s="97"/>
      <c r="Q3911" s="97"/>
      <c r="R3911" s="93"/>
    </row>
    <row r="3912" spans="7:18" x14ac:dyDescent="0.25">
      <c r="G3912" s="97"/>
      <c r="H3912" s="98"/>
      <c r="I3912" s="98"/>
      <c r="J3912" s="99"/>
      <c r="K3912" s="97"/>
      <c r="L3912" s="97"/>
      <c r="P3912" s="97"/>
      <c r="Q3912" s="97"/>
      <c r="R3912" s="93"/>
    </row>
    <row r="3913" spans="7:18" x14ac:dyDescent="0.25">
      <c r="G3913" s="97"/>
      <c r="H3913" s="98"/>
      <c r="I3913" s="98"/>
      <c r="J3913" s="99"/>
      <c r="K3913" s="97"/>
      <c r="L3913" s="97"/>
      <c r="P3913" s="97"/>
      <c r="Q3913" s="97"/>
      <c r="R3913" s="93"/>
    </row>
    <row r="3914" spans="7:18" x14ac:dyDescent="0.25">
      <c r="G3914" s="97"/>
      <c r="H3914" s="98"/>
      <c r="I3914" s="98"/>
      <c r="J3914" s="99"/>
      <c r="K3914" s="97"/>
      <c r="L3914" s="97"/>
      <c r="P3914" s="97"/>
      <c r="Q3914" s="97"/>
      <c r="R3914" s="93"/>
    </row>
    <row r="3915" spans="7:18" x14ac:dyDescent="0.25">
      <c r="G3915" s="97"/>
      <c r="H3915" s="98"/>
      <c r="I3915" s="98"/>
      <c r="J3915" s="99"/>
      <c r="K3915" s="97"/>
      <c r="L3915" s="97"/>
      <c r="P3915" s="97"/>
      <c r="Q3915" s="97"/>
      <c r="R3915" s="93"/>
    </row>
    <row r="3916" spans="7:18" x14ac:dyDescent="0.25">
      <c r="G3916" s="97"/>
      <c r="H3916" s="98"/>
      <c r="I3916" s="98"/>
      <c r="J3916" s="99"/>
      <c r="K3916" s="97"/>
      <c r="L3916" s="97"/>
      <c r="P3916" s="97"/>
      <c r="Q3916" s="97"/>
      <c r="R3916" s="93"/>
    </row>
    <row r="3917" spans="7:18" x14ac:dyDescent="0.25">
      <c r="G3917" s="97"/>
      <c r="H3917" s="98"/>
      <c r="I3917" s="98"/>
      <c r="J3917" s="99"/>
      <c r="K3917" s="97"/>
      <c r="L3917" s="97"/>
      <c r="P3917" s="97"/>
      <c r="Q3917" s="97"/>
      <c r="R3917" s="93"/>
    </row>
    <row r="3918" spans="7:18" x14ac:dyDescent="0.25">
      <c r="G3918" s="97"/>
      <c r="H3918" s="98"/>
      <c r="I3918" s="98"/>
      <c r="J3918" s="99"/>
      <c r="K3918" s="97"/>
      <c r="L3918" s="97"/>
      <c r="P3918" s="97"/>
      <c r="Q3918" s="97"/>
      <c r="R3918" s="93"/>
    </row>
    <row r="3919" spans="7:18" x14ac:dyDescent="0.25">
      <c r="G3919" s="97"/>
      <c r="H3919" s="98"/>
      <c r="I3919" s="98"/>
      <c r="J3919" s="99"/>
      <c r="K3919" s="97"/>
      <c r="L3919" s="97"/>
      <c r="P3919" s="97"/>
      <c r="Q3919" s="97"/>
      <c r="R3919" s="93"/>
    </row>
    <row r="3920" spans="7:18" x14ac:dyDescent="0.25">
      <c r="G3920" s="97"/>
      <c r="H3920" s="98"/>
      <c r="I3920" s="98"/>
      <c r="J3920" s="99"/>
      <c r="K3920" s="97"/>
      <c r="L3920" s="97"/>
      <c r="P3920" s="97"/>
      <c r="Q3920" s="97"/>
      <c r="R3920" s="93"/>
    </row>
    <row r="3921" spans="7:18" x14ac:dyDescent="0.25">
      <c r="G3921" s="97"/>
      <c r="H3921" s="98"/>
      <c r="I3921" s="98"/>
      <c r="J3921" s="99"/>
      <c r="K3921" s="97"/>
      <c r="L3921" s="97"/>
      <c r="P3921" s="97"/>
      <c r="Q3921" s="97"/>
      <c r="R3921" s="93"/>
    </row>
    <row r="3922" spans="7:18" x14ac:dyDescent="0.25">
      <c r="G3922" s="97"/>
      <c r="H3922" s="98"/>
      <c r="I3922" s="98"/>
      <c r="J3922" s="99"/>
      <c r="K3922" s="97"/>
      <c r="L3922" s="97"/>
      <c r="P3922" s="97"/>
      <c r="Q3922" s="97"/>
      <c r="R3922" s="93"/>
    </row>
    <row r="3923" spans="7:18" x14ac:dyDescent="0.25">
      <c r="G3923" s="97"/>
      <c r="H3923" s="98"/>
      <c r="I3923" s="98"/>
      <c r="J3923" s="99"/>
      <c r="K3923" s="97"/>
      <c r="L3923" s="97"/>
      <c r="P3923" s="97"/>
      <c r="Q3923" s="97"/>
      <c r="R3923" s="93"/>
    </row>
    <row r="3924" spans="7:18" x14ac:dyDescent="0.25">
      <c r="G3924" s="97"/>
      <c r="H3924" s="98"/>
      <c r="I3924" s="98"/>
      <c r="J3924" s="99"/>
      <c r="K3924" s="97"/>
      <c r="L3924" s="97"/>
      <c r="P3924" s="97"/>
      <c r="Q3924" s="97"/>
      <c r="R3924" s="93"/>
    </row>
    <row r="3925" spans="7:18" x14ac:dyDescent="0.25">
      <c r="G3925" s="97"/>
      <c r="H3925" s="98"/>
      <c r="I3925" s="98"/>
      <c r="J3925" s="99"/>
      <c r="K3925" s="97"/>
      <c r="L3925" s="97"/>
      <c r="P3925" s="97"/>
      <c r="Q3925" s="97"/>
      <c r="R3925" s="93"/>
    </row>
    <row r="3926" spans="7:18" x14ac:dyDescent="0.25">
      <c r="G3926" s="97"/>
      <c r="H3926" s="98"/>
      <c r="I3926" s="98"/>
      <c r="J3926" s="99"/>
      <c r="K3926" s="97"/>
      <c r="L3926" s="97"/>
      <c r="P3926" s="97"/>
      <c r="Q3926" s="97"/>
      <c r="R3926" s="93"/>
    </row>
    <row r="3927" spans="7:18" x14ac:dyDescent="0.25">
      <c r="G3927" s="97"/>
      <c r="H3927" s="98"/>
      <c r="I3927" s="98"/>
      <c r="J3927" s="99"/>
      <c r="K3927" s="97"/>
      <c r="L3927" s="97"/>
      <c r="P3927" s="97"/>
      <c r="Q3927" s="97"/>
      <c r="R3927" s="93"/>
    </row>
    <row r="3928" spans="7:18" x14ac:dyDescent="0.25">
      <c r="G3928" s="97"/>
      <c r="H3928" s="98"/>
      <c r="I3928" s="98"/>
      <c r="J3928" s="99"/>
      <c r="K3928" s="97"/>
      <c r="L3928" s="97"/>
      <c r="P3928" s="97"/>
      <c r="Q3928" s="97"/>
      <c r="R3928" s="93"/>
    </row>
    <row r="3929" spans="7:18" x14ac:dyDescent="0.25">
      <c r="G3929" s="97"/>
      <c r="H3929" s="98"/>
      <c r="I3929" s="98"/>
      <c r="J3929" s="99"/>
      <c r="K3929" s="97"/>
      <c r="L3929" s="97"/>
      <c r="P3929" s="97"/>
      <c r="Q3929" s="97"/>
      <c r="R3929" s="93"/>
    </row>
    <row r="3930" spans="7:18" x14ac:dyDescent="0.25">
      <c r="G3930" s="97"/>
      <c r="H3930" s="98"/>
      <c r="I3930" s="98"/>
      <c r="J3930" s="99"/>
      <c r="K3930" s="97"/>
      <c r="L3930" s="97"/>
      <c r="P3930" s="97"/>
      <c r="Q3930" s="97"/>
      <c r="R3930" s="93"/>
    </row>
    <row r="3931" spans="7:18" x14ac:dyDescent="0.25">
      <c r="G3931" s="97"/>
      <c r="H3931" s="98"/>
      <c r="I3931" s="98"/>
      <c r="J3931" s="99"/>
      <c r="K3931" s="97"/>
      <c r="L3931" s="97"/>
      <c r="P3931" s="97"/>
      <c r="Q3931" s="97"/>
      <c r="R3931" s="93"/>
    </row>
    <row r="3932" spans="7:18" x14ac:dyDescent="0.25">
      <c r="G3932" s="97"/>
      <c r="H3932" s="98"/>
      <c r="I3932" s="98"/>
      <c r="J3932" s="99"/>
      <c r="K3932" s="97"/>
      <c r="L3932" s="97"/>
      <c r="P3932" s="97"/>
      <c r="Q3932" s="97"/>
      <c r="R3932" s="93"/>
    </row>
    <row r="3933" spans="7:18" x14ac:dyDescent="0.25">
      <c r="G3933" s="97"/>
      <c r="H3933" s="98"/>
      <c r="I3933" s="98"/>
      <c r="J3933" s="99"/>
      <c r="K3933" s="97"/>
      <c r="L3933" s="97"/>
      <c r="P3933" s="97"/>
      <c r="Q3933" s="97"/>
      <c r="R3933" s="93"/>
    </row>
    <row r="3934" spans="7:18" x14ac:dyDescent="0.25">
      <c r="G3934" s="97"/>
      <c r="H3934" s="98"/>
      <c r="I3934" s="98"/>
      <c r="J3934" s="99"/>
      <c r="K3934" s="97"/>
      <c r="L3934" s="97"/>
      <c r="P3934" s="97"/>
      <c r="Q3934" s="97"/>
      <c r="R3934" s="93"/>
    </row>
    <row r="3935" spans="7:18" x14ac:dyDescent="0.25">
      <c r="G3935" s="97"/>
      <c r="H3935" s="98"/>
      <c r="I3935" s="98"/>
      <c r="J3935" s="99"/>
      <c r="K3935" s="97"/>
      <c r="L3935" s="97"/>
      <c r="P3935" s="97"/>
      <c r="Q3935" s="97"/>
      <c r="R3935" s="93"/>
    </row>
    <row r="3936" spans="7:18" x14ac:dyDescent="0.25">
      <c r="G3936" s="97"/>
      <c r="H3936" s="98"/>
      <c r="I3936" s="98"/>
      <c r="J3936" s="99"/>
      <c r="K3936" s="97"/>
      <c r="L3936" s="97"/>
      <c r="P3936" s="97"/>
      <c r="Q3936" s="97"/>
      <c r="R3936" s="93"/>
    </row>
    <row r="3937" spans="7:18" x14ac:dyDescent="0.25">
      <c r="G3937" s="97"/>
      <c r="H3937" s="98"/>
      <c r="I3937" s="98"/>
      <c r="J3937" s="99"/>
      <c r="K3937" s="97"/>
      <c r="L3937" s="97"/>
      <c r="P3937" s="97"/>
      <c r="Q3937" s="97"/>
      <c r="R3937" s="93"/>
    </row>
    <row r="3938" spans="7:18" x14ac:dyDescent="0.25">
      <c r="G3938" s="97"/>
      <c r="H3938" s="98"/>
      <c r="I3938" s="98"/>
      <c r="J3938" s="99"/>
      <c r="K3938" s="97"/>
      <c r="L3938" s="97"/>
      <c r="P3938" s="97"/>
      <c r="Q3938" s="97"/>
      <c r="R3938" s="93"/>
    </row>
    <row r="3939" spans="7:18" x14ac:dyDescent="0.25">
      <c r="G3939" s="97"/>
      <c r="H3939" s="98"/>
      <c r="I3939" s="98"/>
      <c r="J3939" s="99"/>
      <c r="K3939" s="97"/>
      <c r="L3939" s="97"/>
      <c r="P3939" s="97"/>
      <c r="Q3939" s="97"/>
      <c r="R3939" s="93"/>
    </row>
    <row r="3940" spans="7:18" x14ac:dyDescent="0.25">
      <c r="G3940" s="97"/>
      <c r="H3940" s="98"/>
      <c r="I3940" s="98"/>
      <c r="J3940" s="99"/>
      <c r="K3940" s="97"/>
      <c r="L3940" s="97"/>
      <c r="P3940" s="97"/>
      <c r="Q3940" s="97"/>
      <c r="R3940" s="93"/>
    </row>
    <row r="3941" spans="7:18" x14ac:dyDescent="0.25">
      <c r="G3941" s="97"/>
      <c r="H3941" s="98"/>
      <c r="I3941" s="98"/>
      <c r="J3941" s="99"/>
      <c r="K3941" s="97"/>
      <c r="L3941" s="97"/>
      <c r="P3941" s="97"/>
      <c r="Q3941" s="97"/>
      <c r="R3941" s="93"/>
    </row>
    <row r="3942" spans="7:18" x14ac:dyDescent="0.25">
      <c r="G3942" s="97"/>
      <c r="H3942" s="98"/>
      <c r="I3942" s="98"/>
      <c r="J3942" s="99"/>
      <c r="K3942" s="97"/>
      <c r="L3942" s="97"/>
      <c r="P3942" s="97"/>
      <c r="Q3942" s="97"/>
      <c r="R3942" s="93"/>
    </row>
    <row r="3943" spans="7:18" x14ac:dyDescent="0.25">
      <c r="G3943" s="97"/>
      <c r="H3943" s="98"/>
      <c r="I3943" s="98"/>
      <c r="J3943" s="99"/>
      <c r="K3943" s="97"/>
      <c r="L3943" s="97"/>
      <c r="P3943" s="97"/>
      <c r="Q3943" s="97"/>
      <c r="R3943" s="93"/>
    </row>
    <row r="3944" spans="7:18" x14ac:dyDescent="0.25">
      <c r="G3944" s="97"/>
      <c r="H3944" s="98"/>
      <c r="I3944" s="98"/>
      <c r="J3944" s="99"/>
      <c r="K3944" s="97"/>
      <c r="L3944" s="97"/>
      <c r="P3944" s="97"/>
      <c r="Q3944" s="97"/>
      <c r="R3944" s="93"/>
    </row>
    <row r="3945" spans="7:18" x14ac:dyDescent="0.25">
      <c r="G3945" s="97"/>
      <c r="H3945" s="98"/>
      <c r="I3945" s="98"/>
      <c r="J3945" s="99"/>
      <c r="K3945" s="97"/>
      <c r="L3945" s="97"/>
      <c r="P3945" s="97"/>
      <c r="Q3945" s="97"/>
      <c r="R3945" s="93"/>
    </row>
    <row r="3946" spans="7:18" x14ac:dyDescent="0.25">
      <c r="G3946" s="97"/>
      <c r="H3946" s="98"/>
      <c r="I3946" s="98"/>
      <c r="J3946" s="99"/>
      <c r="K3946" s="97"/>
      <c r="L3946" s="97"/>
      <c r="P3946" s="97"/>
      <c r="Q3946" s="97"/>
      <c r="R3946" s="93"/>
    </row>
    <row r="3947" spans="7:18" x14ac:dyDescent="0.25">
      <c r="G3947" s="97"/>
      <c r="H3947" s="98"/>
      <c r="I3947" s="98"/>
      <c r="J3947" s="99"/>
      <c r="K3947" s="97"/>
      <c r="L3947" s="97"/>
      <c r="P3947" s="97"/>
      <c r="Q3947" s="97"/>
      <c r="R3947" s="93"/>
    </row>
    <row r="3948" spans="7:18" x14ac:dyDescent="0.25">
      <c r="G3948" s="97"/>
      <c r="H3948" s="98"/>
      <c r="I3948" s="98"/>
      <c r="J3948" s="99"/>
      <c r="K3948" s="97"/>
      <c r="L3948" s="97"/>
      <c r="P3948" s="97"/>
      <c r="Q3948" s="97"/>
      <c r="R3948" s="93"/>
    </row>
    <row r="3949" spans="7:18" x14ac:dyDescent="0.25">
      <c r="G3949" s="97"/>
      <c r="H3949" s="98"/>
      <c r="I3949" s="98"/>
      <c r="J3949" s="99"/>
      <c r="K3949" s="97"/>
      <c r="L3949" s="97"/>
      <c r="P3949" s="97"/>
      <c r="Q3949" s="97"/>
      <c r="R3949" s="93"/>
    </row>
    <row r="3950" spans="7:18" x14ac:dyDescent="0.25">
      <c r="G3950" s="97"/>
      <c r="H3950" s="98"/>
      <c r="I3950" s="98"/>
      <c r="J3950" s="99"/>
      <c r="K3950" s="97"/>
      <c r="L3950" s="97"/>
      <c r="P3950" s="97"/>
      <c r="Q3950" s="97"/>
      <c r="R3950" s="93"/>
    </row>
    <row r="3951" spans="7:18" x14ac:dyDescent="0.25">
      <c r="G3951" s="97"/>
      <c r="H3951" s="98"/>
      <c r="I3951" s="98"/>
      <c r="J3951" s="99"/>
      <c r="K3951" s="97"/>
      <c r="L3951" s="97"/>
      <c r="P3951" s="97"/>
      <c r="Q3951" s="97"/>
      <c r="R3951" s="93"/>
    </row>
    <row r="3952" spans="7:18" x14ac:dyDescent="0.25">
      <c r="G3952" s="97"/>
      <c r="H3952" s="98"/>
      <c r="I3952" s="98"/>
      <c r="J3952" s="99"/>
      <c r="K3952" s="97"/>
      <c r="L3952" s="97"/>
      <c r="P3952" s="97"/>
      <c r="Q3952" s="97"/>
      <c r="R3952" s="93"/>
    </row>
    <row r="3953" spans="7:18" x14ac:dyDescent="0.25">
      <c r="G3953" s="97"/>
      <c r="H3953" s="98"/>
      <c r="I3953" s="98"/>
      <c r="J3953" s="99"/>
      <c r="K3953" s="97"/>
      <c r="L3953" s="97"/>
      <c r="P3953" s="97"/>
      <c r="Q3953" s="97"/>
      <c r="R3953" s="93"/>
    </row>
    <row r="3954" spans="7:18" x14ac:dyDescent="0.25">
      <c r="G3954" s="97"/>
      <c r="H3954" s="98"/>
      <c r="I3954" s="98"/>
      <c r="J3954" s="99"/>
      <c r="K3954" s="97"/>
      <c r="L3954" s="97"/>
      <c r="P3954" s="97"/>
      <c r="Q3954" s="97"/>
      <c r="R3954" s="93"/>
    </row>
    <row r="3955" spans="7:18" x14ac:dyDescent="0.25">
      <c r="G3955" s="97"/>
      <c r="H3955" s="98"/>
      <c r="I3955" s="98"/>
      <c r="J3955" s="99"/>
      <c r="K3955" s="97"/>
      <c r="L3955" s="97"/>
      <c r="P3955" s="97"/>
      <c r="Q3955" s="97"/>
      <c r="R3955" s="93"/>
    </row>
    <row r="3956" spans="7:18" x14ac:dyDescent="0.25">
      <c r="G3956" s="97"/>
      <c r="H3956" s="98"/>
      <c r="I3956" s="98"/>
      <c r="J3956" s="99"/>
      <c r="K3956" s="97"/>
      <c r="L3956" s="97"/>
      <c r="P3956" s="97"/>
      <c r="Q3956" s="97"/>
      <c r="R3956" s="93"/>
    </row>
    <row r="3957" spans="7:18" x14ac:dyDescent="0.25">
      <c r="G3957" s="97"/>
      <c r="H3957" s="98"/>
      <c r="I3957" s="98"/>
      <c r="J3957" s="99"/>
      <c r="K3957" s="97"/>
      <c r="L3957" s="97"/>
      <c r="P3957" s="97"/>
      <c r="Q3957" s="97"/>
      <c r="R3957" s="93"/>
    </row>
    <row r="3958" spans="7:18" x14ac:dyDescent="0.25">
      <c r="G3958" s="97"/>
      <c r="H3958" s="98"/>
      <c r="I3958" s="98"/>
      <c r="J3958" s="99"/>
      <c r="K3958" s="97"/>
      <c r="L3958" s="97"/>
      <c r="P3958" s="97"/>
      <c r="Q3958" s="97"/>
      <c r="R3958" s="93"/>
    </row>
    <row r="3959" spans="7:18" x14ac:dyDescent="0.25">
      <c r="G3959" s="97"/>
      <c r="H3959" s="98"/>
      <c r="I3959" s="98"/>
      <c r="J3959" s="99"/>
      <c r="K3959" s="97"/>
      <c r="L3959" s="97"/>
      <c r="P3959" s="97"/>
      <c r="Q3959" s="97"/>
      <c r="R3959" s="93"/>
    </row>
    <row r="3960" spans="7:18" x14ac:dyDescent="0.25">
      <c r="G3960" s="97"/>
      <c r="H3960" s="98"/>
      <c r="I3960" s="98"/>
      <c r="J3960" s="99"/>
      <c r="K3960" s="97"/>
      <c r="L3960" s="97"/>
      <c r="P3960" s="97"/>
      <c r="Q3960" s="97"/>
      <c r="R3960" s="93"/>
    </row>
    <row r="3961" spans="7:18" x14ac:dyDescent="0.25">
      <c r="G3961" s="97"/>
      <c r="H3961" s="98"/>
      <c r="I3961" s="98"/>
      <c r="J3961" s="99"/>
      <c r="K3961" s="97"/>
      <c r="L3961" s="97"/>
      <c r="P3961" s="97"/>
      <c r="Q3961" s="97"/>
      <c r="R3961" s="93"/>
    </row>
    <row r="3962" spans="7:18" x14ac:dyDescent="0.25">
      <c r="G3962" s="97"/>
      <c r="H3962" s="98"/>
      <c r="I3962" s="98"/>
      <c r="J3962" s="99"/>
      <c r="K3962" s="97"/>
      <c r="L3962" s="97"/>
      <c r="P3962" s="97"/>
      <c r="Q3962" s="97"/>
      <c r="R3962" s="93"/>
    </row>
    <row r="3963" spans="7:18" x14ac:dyDescent="0.25">
      <c r="G3963" s="97"/>
      <c r="H3963" s="98"/>
      <c r="I3963" s="98"/>
      <c r="J3963" s="99"/>
      <c r="K3963" s="97"/>
      <c r="L3963" s="97"/>
      <c r="P3963" s="97"/>
      <c r="Q3963" s="97"/>
      <c r="R3963" s="93"/>
    </row>
    <row r="3964" spans="7:18" x14ac:dyDescent="0.25">
      <c r="G3964" s="97"/>
      <c r="H3964" s="98"/>
      <c r="I3964" s="98"/>
      <c r="J3964" s="99"/>
      <c r="K3964" s="97"/>
      <c r="L3964" s="97"/>
      <c r="P3964" s="97"/>
      <c r="Q3964" s="97"/>
      <c r="R3964" s="93"/>
    </row>
    <row r="3965" spans="7:18" x14ac:dyDescent="0.25">
      <c r="G3965" s="97"/>
      <c r="H3965" s="98"/>
      <c r="I3965" s="98"/>
      <c r="J3965" s="99"/>
      <c r="K3965" s="97"/>
      <c r="L3965" s="97"/>
      <c r="P3965" s="97"/>
      <c r="Q3965" s="97"/>
      <c r="R3965" s="93"/>
    </row>
    <row r="3966" spans="7:18" x14ac:dyDescent="0.25">
      <c r="G3966" s="97"/>
      <c r="H3966" s="98"/>
      <c r="I3966" s="98"/>
      <c r="J3966" s="99"/>
      <c r="K3966" s="97"/>
      <c r="L3966" s="97"/>
      <c r="P3966" s="97"/>
      <c r="Q3966" s="97"/>
      <c r="R3966" s="93"/>
    </row>
    <row r="3967" spans="7:18" x14ac:dyDescent="0.25">
      <c r="G3967" s="97"/>
      <c r="H3967" s="98"/>
      <c r="I3967" s="98"/>
      <c r="J3967" s="99"/>
      <c r="K3967" s="97"/>
      <c r="L3967" s="97"/>
      <c r="P3967" s="97"/>
      <c r="Q3967" s="97"/>
      <c r="R3967" s="93"/>
    </row>
    <row r="3968" spans="7:18" x14ac:dyDescent="0.25">
      <c r="G3968" s="97"/>
      <c r="H3968" s="98"/>
      <c r="I3968" s="98"/>
      <c r="J3968" s="99"/>
      <c r="K3968" s="97"/>
      <c r="L3968" s="97"/>
      <c r="P3968" s="97"/>
      <c r="Q3968" s="97"/>
      <c r="R3968" s="93"/>
    </row>
    <row r="3969" spans="7:18" x14ac:dyDescent="0.25">
      <c r="G3969" s="97"/>
      <c r="H3969" s="98"/>
      <c r="I3969" s="98"/>
      <c r="J3969" s="99"/>
      <c r="K3969" s="97"/>
      <c r="L3969" s="97"/>
      <c r="P3969" s="97"/>
      <c r="Q3969" s="97"/>
      <c r="R3969" s="93"/>
    </row>
    <row r="3970" spans="7:18" x14ac:dyDescent="0.25">
      <c r="G3970" s="97"/>
      <c r="H3970" s="98"/>
      <c r="I3970" s="98"/>
      <c r="J3970" s="99"/>
      <c r="K3970" s="97"/>
      <c r="L3970" s="97"/>
      <c r="P3970" s="97"/>
      <c r="Q3970" s="97"/>
      <c r="R3970" s="93"/>
    </row>
    <row r="3971" spans="7:18" x14ac:dyDescent="0.25">
      <c r="G3971" s="97"/>
      <c r="H3971" s="98"/>
      <c r="I3971" s="98"/>
      <c r="J3971" s="99"/>
      <c r="K3971" s="97"/>
      <c r="L3971" s="97"/>
      <c r="P3971" s="97"/>
      <c r="Q3971" s="97"/>
      <c r="R3971" s="93"/>
    </row>
    <row r="3972" spans="7:18" x14ac:dyDescent="0.25">
      <c r="G3972" s="97"/>
      <c r="H3972" s="98"/>
      <c r="I3972" s="98"/>
      <c r="J3972" s="99"/>
      <c r="K3972" s="97"/>
      <c r="L3972" s="97"/>
      <c r="P3972" s="97"/>
      <c r="Q3972" s="97"/>
      <c r="R3972" s="93"/>
    </row>
    <row r="3973" spans="7:18" x14ac:dyDescent="0.25">
      <c r="G3973" s="97"/>
      <c r="H3973" s="98"/>
      <c r="I3973" s="98"/>
      <c r="J3973" s="99"/>
      <c r="K3973" s="97"/>
      <c r="L3973" s="97"/>
      <c r="P3973" s="97"/>
      <c r="Q3973" s="97"/>
      <c r="R3973" s="93"/>
    </row>
    <row r="3974" spans="7:18" x14ac:dyDescent="0.25">
      <c r="G3974" s="97"/>
      <c r="H3974" s="98"/>
      <c r="I3974" s="98"/>
      <c r="J3974" s="99"/>
      <c r="K3974" s="97"/>
      <c r="L3974" s="97"/>
      <c r="P3974" s="97"/>
      <c r="Q3974" s="97"/>
      <c r="R3974" s="93"/>
    </row>
    <row r="3975" spans="7:18" x14ac:dyDescent="0.25">
      <c r="G3975" s="97"/>
      <c r="H3975" s="98"/>
      <c r="I3975" s="98"/>
      <c r="J3975" s="99"/>
      <c r="K3975" s="97"/>
      <c r="L3975" s="97"/>
      <c r="P3975" s="97"/>
      <c r="Q3975" s="97"/>
      <c r="R3975" s="93"/>
    </row>
    <row r="3976" spans="7:18" x14ac:dyDescent="0.25">
      <c r="G3976" s="97"/>
      <c r="H3976" s="98"/>
      <c r="I3976" s="98"/>
      <c r="J3976" s="99"/>
      <c r="K3976" s="97"/>
      <c r="L3976" s="97"/>
      <c r="P3976" s="97"/>
      <c r="Q3976" s="97"/>
      <c r="R3976" s="93"/>
    </row>
    <row r="3977" spans="7:18" x14ac:dyDescent="0.25">
      <c r="G3977" s="97"/>
      <c r="H3977" s="98"/>
      <c r="I3977" s="98"/>
      <c r="J3977" s="99"/>
      <c r="K3977" s="97"/>
      <c r="L3977" s="97"/>
      <c r="P3977" s="97"/>
      <c r="Q3977" s="97"/>
      <c r="R3977" s="93"/>
    </row>
    <row r="3978" spans="7:18" x14ac:dyDescent="0.25">
      <c r="G3978" s="97"/>
      <c r="H3978" s="98"/>
      <c r="I3978" s="98"/>
      <c r="J3978" s="99"/>
      <c r="K3978" s="97"/>
      <c r="L3978" s="97"/>
      <c r="P3978" s="97"/>
      <c r="Q3978" s="97"/>
      <c r="R3978" s="93"/>
    </row>
    <row r="3979" spans="7:18" x14ac:dyDescent="0.25">
      <c r="G3979" s="97"/>
      <c r="H3979" s="98"/>
      <c r="I3979" s="98"/>
      <c r="J3979" s="99"/>
      <c r="K3979" s="97"/>
      <c r="L3979" s="97"/>
      <c r="P3979" s="97"/>
      <c r="Q3979" s="97"/>
      <c r="R3979" s="93"/>
    </row>
    <row r="3980" spans="7:18" x14ac:dyDescent="0.25">
      <c r="G3980" s="97"/>
      <c r="H3980" s="98"/>
      <c r="I3980" s="98"/>
      <c r="J3980" s="99"/>
      <c r="K3980" s="97"/>
      <c r="L3980" s="97"/>
      <c r="P3980" s="97"/>
      <c r="Q3980" s="97"/>
      <c r="R3980" s="93"/>
    </row>
    <row r="3981" spans="7:18" x14ac:dyDescent="0.25">
      <c r="G3981" s="97"/>
      <c r="H3981" s="98"/>
      <c r="I3981" s="98"/>
      <c r="J3981" s="99"/>
      <c r="K3981" s="97"/>
      <c r="L3981" s="97"/>
      <c r="P3981" s="97"/>
      <c r="Q3981" s="97"/>
      <c r="R3981" s="93"/>
    </row>
    <row r="3982" spans="7:18" x14ac:dyDescent="0.25">
      <c r="G3982" s="97"/>
      <c r="H3982" s="98"/>
      <c r="I3982" s="98"/>
      <c r="J3982" s="99"/>
      <c r="K3982" s="97"/>
      <c r="L3982" s="97"/>
      <c r="P3982" s="97"/>
      <c r="Q3982" s="97"/>
      <c r="R3982" s="93"/>
    </row>
    <row r="3983" spans="7:18" x14ac:dyDescent="0.25">
      <c r="G3983" s="97"/>
      <c r="H3983" s="98"/>
      <c r="I3983" s="98"/>
      <c r="J3983" s="99"/>
      <c r="K3983" s="97"/>
      <c r="L3983" s="97"/>
      <c r="P3983" s="97"/>
      <c r="Q3983" s="97"/>
      <c r="R3983" s="93"/>
    </row>
    <row r="3984" spans="7:18" x14ac:dyDescent="0.25">
      <c r="G3984" s="97"/>
      <c r="H3984" s="98"/>
      <c r="I3984" s="98"/>
      <c r="J3984" s="99"/>
      <c r="K3984" s="97"/>
      <c r="L3984" s="97"/>
      <c r="P3984" s="97"/>
      <c r="Q3984" s="97"/>
      <c r="R3984" s="93"/>
    </row>
    <row r="3985" spans="7:18" x14ac:dyDescent="0.25">
      <c r="G3985" s="97"/>
      <c r="H3985" s="98"/>
      <c r="I3985" s="98"/>
      <c r="J3985" s="99"/>
      <c r="K3985" s="97"/>
      <c r="L3985" s="97"/>
      <c r="P3985" s="97"/>
      <c r="Q3985" s="97"/>
      <c r="R3985" s="93"/>
    </row>
    <row r="3986" spans="7:18" x14ac:dyDescent="0.25">
      <c r="G3986" s="97"/>
      <c r="H3986" s="98"/>
      <c r="I3986" s="98"/>
      <c r="J3986" s="99"/>
      <c r="K3986" s="97"/>
      <c r="L3986" s="97"/>
      <c r="P3986" s="97"/>
      <c r="Q3986" s="97"/>
      <c r="R3986" s="93"/>
    </row>
    <row r="3987" spans="7:18" x14ac:dyDescent="0.25">
      <c r="G3987" s="97"/>
      <c r="H3987" s="98"/>
      <c r="I3987" s="98"/>
      <c r="J3987" s="99"/>
      <c r="K3987" s="97"/>
      <c r="L3987" s="97"/>
      <c r="P3987" s="97"/>
      <c r="Q3987" s="97"/>
      <c r="R3987" s="93"/>
    </row>
    <row r="3988" spans="7:18" x14ac:dyDescent="0.25">
      <c r="G3988" s="97"/>
      <c r="H3988" s="98"/>
      <c r="I3988" s="98"/>
      <c r="J3988" s="99"/>
      <c r="K3988" s="97"/>
      <c r="L3988" s="97"/>
      <c r="P3988" s="97"/>
      <c r="Q3988" s="97"/>
      <c r="R3988" s="93"/>
    </row>
    <row r="3989" spans="7:18" x14ac:dyDescent="0.25">
      <c r="G3989" s="97"/>
      <c r="H3989" s="98"/>
      <c r="I3989" s="98"/>
      <c r="J3989" s="99"/>
      <c r="K3989" s="97"/>
      <c r="L3989" s="97"/>
      <c r="P3989" s="97"/>
      <c r="Q3989" s="97"/>
      <c r="R3989" s="93"/>
    </row>
    <row r="3990" spans="7:18" x14ac:dyDescent="0.25">
      <c r="G3990" s="97"/>
      <c r="H3990" s="98"/>
      <c r="I3990" s="98"/>
      <c r="J3990" s="99"/>
      <c r="K3990" s="97"/>
      <c r="L3990" s="97"/>
      <c r="P3990" s="97"/>
      <c r="Q3990" s="97"/>
      <c r="R3990" s="93"/>
    </row>
    <row r="3991" spans="7:18" x14ac:dyDescent="0.25">
      <c r="G3991" s="97"/>
      <c r="H3991" s="98"/>
      <c r="I3991" s="98"/>
      <c r="J3991" s="99"/>
      <c r="K3991" s="97"/>
      <c r="L3991" s="97"/>
      <c r="P3991" s="97"/>
      <c r="Q3991" s="97"/>
      <c r="R3991" s="93"/>
    </row>
    <row r="3992" spans="7:18" x14ac:dyDescent="0.25">
      <c r="G3992" s="97"/>
      <c r="H3992" s="98"/>
      <c r="I3992" s="98"/>
      <c r="J3992" s="99"/>
      <c r="K3992" s="97"/>
      <c r="L3992" s="97"/>
      <c r="P3992" s="97"/>
      <c r="Q3992" s="97"/>
      <c r="R3992" s="93"/>
    </row>
    <row r="3993" spans="7:18" x14ac:dyDescent="0.25">
      <c r="G3993" s="97"/>
      <c r="H3993" s="98"/>
      <c r="I3993" s="98"/>
      <c r="J3993" s="99"/>
      <c r="K3993" s="97"/>
      <c r="L3993" s="97"/>
      <c r="P3993" s="97"/>
      <c r="Q3993" s="97"/>
      <c r="R3993" s="93"/>
    </row>
    <row r="3994" spans="7:18" x14ac:dyDescent="0.25">
      <c r="G3994" s="97"/>
      <c r="H3994" s="98"/>
      <c r="I3994" s="98"/>
      <c r="J3994" s="99"/>
      <c r="K3994" s="97"/>
      <c r="L3994" s="97"/>
      <c r="P3994" s="97"/>
      <c r="Q3994" s="97"/>
      <c r="R3994" s="93"/>
    </row>
    <row r="3995" spans="7:18" x14ac:dyDescent="0.25">
      <c r="G3995" s="97"/>
      <c r="H3995" s="98"/>
      <c r="I3995" s="98"/>
      <c r="J3995" s="99"/>
      <c r="K3995" s="97"/>
      <c r="L3995" s="97"/>
      <c r="P3995" s="97"/>
      <c r="Q3995" s="97"/>
      <c r="R3995" s="93"/>
    </row>
    <row r="3996" spans="7:18" x14ac:dyDescent="0.25">
      <c r="G3996" s="97"/>
      <c r="H3996" s="98"/>
      <c r="I3996" s="98"/>
      <c r="J3996" s="99"/>
      <c r="K3996" s="97"/>
      <c r="L3996" s="97"/>
      <c r="P3996" s="97"/>
      <c r="Q3996" s="97"/>
      <c r="R3996" s="93"/>
    </row>
    <row r="3997" spans="7:18" x14ac:dyDescent="0.25">
      <c r="G3997" s="97"/>
      <c r="H3997" s="98"/>
      <c r="I3997" s="98"/>
      <c r="J3997" s="99"/>
      <c r="K3997" s="97"/>
      <c r="L3997" s="97"/>
      <c r="P3997" s="97"/>
      <c r="Q3997" s="97"/>
      <c r="R3997" s="93"/>
    </row>
    <row r="3998" spans="7:18" x14ac:dyDescent="0.25">
      <c r="G3998" s="97"/>
      <c r="H3998" s="98"/>
      <c r="I3998" s="98"/>
      <c r="J3998" s="99"/>
      <c r="K3998" s="97"/>
      <c r="L3998" s="97"/>
      <c r="P3998" s="97"/>
      <c r="Q3998" s="97"/>
      <c r="R3998" s="93"/>
    </row>
    <row r="3999" spans="7:18" x14ac:dyDescent="0.25">
      <c r="G3999" s="97"/>
      <c r="H3999" s="98"/>
      <c r="I3999" s="98"/>
      <c r="J3999" s="99"/>
      <c r="K3999" s="97"/>
      <c r="L3999" s="97"/>
      <c r="P3999" s="97"/>
      <c r="Q3999" s="97"/>
      <c r="R3999" s="93"/>
    </row>
    <row r="4000" spans="7:18" x14ac:dyDescent="0.25">
      <c r="G4000" s="97"/>
      <c r="H4000" s="98"/>
      <c r="I4000" s="98"/>
      <c r="J4000" s="99"/>
      <c r="K4000" s="97"/>
      <c r="L4000" s="97"/>
      <c r="P4000" s="97"/>
      <c r="Q4000" s="97"/>
      <c r="R4000" s="93"/>
    </row>
    <row r="4001" spans="7:18" x14ac:dyDescent="0.25">
      <c r="G4001" s="97"/>
      <c r="H4001" s="98"/>
      <c r="I4001" s="98"/>
      <c r="J4001" s="99"/>
      <c r="K4001" s="97"/>
      <c r="L4001" s="97"/>
      <c r="P4001" s="97"/>
      <c r="Q4001" s="97"/>
      <c r="R4001" s="93"/>
    </row>
    <row r="4002" spans="7:18" x14ac:dyDescent="0.25">
      <c r="G4002" s="97"/>
      <c r="H4002" s="98"/>
      <c r="I4002" s="98"/>
      <c r="J4002" s="99"/>
      <c r="K4002" s="97"/>
      <c r="L4002" s="97"/>
      <c r="P4002" s="97"/>
      <c r="Q4002" s="97"/>
      <c r="R4002" s="93"/>
    </row>
    <row r="4003" spans="7:18" x14ac:dyDescent="0.25">
      <c r="G4003" s="97"/>
      <c r="H4003" s="98"/>
      <c r="I4003" s="98"/>
      <c r="J4003" s="99"/>
      <c r="K4003" s="97"/>
      <c r="L4003" s="97"/>
      <c r="P4003" s="97"/>
      <c r="Q4003" s="97"/>
      <c r="R4003" s="93"/>
    </row>
    <row r="4004" spans="7:18" x14ac:dyDescent="0.25">
      <c r="G4004" s="97"/>
      <c r="H4004" s="98"/>
      <c r="I4004" s="98"/>
      <c r="J4004" s="99"/>
      <c r="K4004" s="97"/>
      <c r="L4004" s="97"/>
      <c r="P4004" s="97"/>
      <c r="Q4004" s="97"/>
      <c r="R4004" s="93"/>
    </row>
    <row r="4005" spans="7:18" x14ac:dyDescent="0.25">
      <c r="G4005" s="97"/>
      <c r="H4005" s="98"/>
      <c r="I4005" s="98"/>
      <c r="J4005" s="99"/>
      <c r="K4005" s="97"/>
      <c r="L4005" s="97"/>
      <c r="P4005" s="97"/>
      <c r="Q4005" s="97"/>
      <c r="R4005" s="93"/>
    </row>
    <row r="4006" spans="7:18" x14ac:dyDescent="0.25">
      <c r="G4006" s="97"/>
      <c r="H4006" s="98"/>
      <c r="I4006" s="98"/>
      <c r="J4006" s="99"/>
      <c r="K4006" s="97"/>
      <c r="L4006" s="97"/>
      <c r="P4006" s="97"/>
      <c r="Q4006" s="97"/>
      <c r="R4006" s="93"/>
    </row>
    <row r="4007" spans="7:18" x14ac:dyDescent="0.25">
      <c r="G4007" s="97"/>
      <c r="H4007" s="98"/>
      <c r="I4007" s="98"/>
      <c r="J4007" s="99"/>
      <c r="K4007" s="97"/>
      <c r="L4007" s="97"/>
      <c r="P4007" s="97"/>
      <c r="Q4007" s="97"/>
      <c r="R4007" s="93"/>
    </row>
    <row r="4008" spans="7:18" x14ac:dyDescent="0.25">
      <c r="G4008" s="97"/>
      <c r="H4008" s="98"/>
      <c r="I4008" s="98"/>
      <c r="J4008" s="99"/>
      <c r="K4008" s="97"/>
      <c r="L4008" s="97"/>
      <c r="P4008" s="97"/>
      <c r="Q4008" s="97"/>
      <c r="R4008" s="93"/>
    </row>
    <row r="4009" spans="7:18" x14ac:dyDescent="0.25">
      <c r="G4009" s="97"/>
      <c r="H4009" s="98"/>
      <c r="I4009" s="98"/>
      <c r="J4009" s="99"/>
      <c r="K4009" s="97"/>
      <c r="L4009" s="97"/>
      <c r="P4009" s="97"/>
      <c r="Q4009" s="97"/>
      <c r="R4009" s="93"/>
    </row>
    <row r="4010" spans="7:18" x14ac:dyDescent="0.25">
      <c r="G4010" s="97"/>
      <c r="H4010" s="98"/>
      <c r="I4010" s="98"/>
      <c r="J4010" s="99"/>
      <c r="K4010" s="97"/>
      <c r="L4010" s="97"/>
      <c r="P4010" s="97"/>
      <c r="Q4010" s="97"/>
      <c r="R4010" s="93"/>
    </row>
    <row r="4011" spans="7:18" x14ac:dyDescent="0.25">
      <c r="G4011" s="97"/>
      <c r="H4011" s="98"/>
      <c r="I4011" s="98"/>
      <c r="J4011" s="99"/>
      <c r="K4011" s="97"/>
      <c r="L4011" s="97"/>
      <c r="P4011" s="97"/>
      <c r="Q4011" s="97"/>
      <c r="R4011" s="93"/>
    </row>
    <row r="4012" spans="7:18" x14ac:dyDescent="0.25">
      <c r="G4012" s="97"/>
      <c r="H4012" s="98"/>
      <c r="I4012" s="98"/>
      <c r="J4012" s="99"/>
      <c r="K4012" s="97"/>
      <c r="L4012" s="97"/>
      <c r="P4012" s="97"/>
      <c r="Q4012" s="97"/>
      <c r="R4012" s="93"/>
    </row>
    <row r="4013" spans="7:18" x14ac:dyDescent="0.25">
      <c r="G4013" s="97"/>
      <c r="H4013" s="98"/>
      <c r="I4013" s="98"/>
      <c r="J4013" s="99"/>
      <c r="K4013" s="97"/>
      <c r="L4013" s="97"/>
      <c r="P4013" s="97"/>
      <c r="Q4013" s="97"/>
      <c r="R4013" s="93"/>
    </row>
    <row r="4014" spans="7:18" x14ac:dyDescent="0.25">
      <c r="G4014" s="97"/>
      <c r="H4014" s="98"/>
      <c r="I4014" s="98"/>
      <c r="J4014" s="99"/>
      <c r="K4014" s="97"/>
      <c r="L4014" s="97"/>
      <c r="P4014" s="97"/>
      <c r="Q4014" s="97"/>
      <c r="R4014" s="93"/>
    </row>
    <row r="4015" spans="7:18" x14ac:dyDescent="0.25">
      <c r="G4015" s="97"/>
      <c r="H4015" s="98"/>
      <c r="I4015" s="98"/>
      <c r="J4015" s="99"/>
      <c r="K4015" s="97"/>
      <c r="L4015" s="97"/>
      <c r="P4015" s="97"/>
      <c r="Q4015" s="97"/>
      <c r="R4015" s="93"/>
    </row>
    <row r="4016" spans="7:18" x14ac:dyDescent="0.25">
      <c r="G4016" s="97"/>
      <c r="H4016" s="98"/>
      <c r="I4016" s="98"/>
      <c r="J4016" s="99"/>
      <c r="K4016" s="97"/>
      <c r="L4016" s="97"/>
      <c r="P4016" s="97"/>
      <c r="Q4016" s="97"/>
      <c r="R4016" s="93"/>
    </row>
    <row r="4017" spans="7:18" x14ac:dyDescent="0.25">
      <c r="G4017" s="97"/>
      <c r="H4017" s="98"/>
      <c r="I4017" s="98"/>
      <c r="J4017" s="99"/>
      <c r="K4017" s="97"/>
      <c r="L4017" s="97"/>
      <c r="P4017" s="97"/>
      <c r="Q4017" s="97"/>
      <c r="R4017" s="93"/>
    </row>
    <row r="4018" spans="7:18" x14ac:dyDescent="0.25">
      <c r="G4018" s="97"/>
      <c r="H4018" s="98"/>
      <c r="I4018" s="98"/>
      <c r="J4018" s="99"/>
      <c r="K4018" s="97"/>
      <c r="L4018" s="97"/>
      <c r="P4018" s="97"/>
      <c r="Q4018" s="97"/>
      <c r="R4018" s="93"/>
    </row>
    <row r="4019" spans="7:18" x14ac:dyDescent="0.25">
      <c r="G4019" s="97"/>
      <c r="H4019" s="98"/>
      <c r="I4019" s="98"/>
      <c r="J4019" s="99"/>
      <c r="K4019" s="97"/>
      <c r="L4019" s="97"/>
      <c r="P4019" s="97"/>
      <c r="Q4019" s="97"/>
      <c r="R4019" s="93"/>
    </row>
    <row r="4020" spans="7:18" x14ac:dyDescent="0.25">
      <c r="G4020" s="97"/>
      <c r="H4020" s="98"/>
      <c r="I4020" s="98"/>
      <c r="J4020" s="99"/>
      <c r="K4020" s="97"/>
      <c r="L4020" s="97"/>
      <c r="P4020" s="97"/>
      <c r="Q4020" s="97"/>
      <c r="R4020" s="93"/>
    </row>
    <row r="4021" spans="7:18" x14ac:dyDescent="0.25">
      <c r="G4021" s="97"/>
      <c r="H4021" s="98"/>
      <c r="I4021" s="98"/>
      <c r="J4021" s="99"/>
      <c r="K4021" s="97"/>
      <c r="L4021" s="97"/>
      <c r="P4021" s="97"/>
      <c r="Q4021" s="97"/>
      <c r="R4021" s="93"/>
    </row>
    <row r="4022" spans="7:18" x14ac:dyDescent="0.25">
      <c r="G4022" s="97"/>
      <c r="H4022" s="98"/>
      <c r="I4022" s="98"/>
      <c r="J4022" s="99"/>
      <c r="K4022" s="97"/>
      <c r="L4022" s="97"/>
      <c r="P4022" s="97"/>
      <c r="Q4022" s="97"/>
      <c r="R4022" s="93"/>
    </row>
    <row r="4023" spans="7:18" x14ac:dyDescent="0.25">
      <c r="G4023" s="97"/>
      <c r="H4023" s="98"/>
      <c r="I4023" s="98"/>
      <c r="J4023" s="99"/>
      <c r="K4023" s="97"/>
      <c r="L4023" s="97"/>
      <c r="P4023" s="97"/>
      <c r="Q4023" s="97"/>
      <c r="R4023" s="93"/>
    </row>
    <row r="4024" spans="7:18" x14ac:dyDescent="0.25">
      <c r="G4024" s="97"/>
      <c r="H4024" s="98"/>
      <c r="I4024" s="98"/>
      <c r="J4024" s="99"/>
      <c r="K4024" s="97"/>
      <c r="L4024" s="97"/>
      <c r="P4024" s="97"/>
      <c r="Q4024" s="97"/>
      <c r="R4024" s="93"/>
    </row>
    <row r="4025" spans="7:18" x14ac:dyDescent="0.25">
      <c r="G4025" s="97"/>
      <c r="H4025" s="98"/>
      <c r="I4025" s="98"/>
      <c r="J4025" s="99"/>
      <c r="K4025" s="97"/>
      <c r="L4025" s="97"/>
      <c r="P4025" s="97"/>
      <c r="Q4025" s="97"/>
      <c r="R4025" s="93"/>
    </row>
    <row r="4026" spans="7:18" x14ac:dyDescent="0.25">
      <c r="G4026" s="97"/>
      <c r="H4026" s="98"/>
      <c r="I4026" s="98"/>
      <c r="J4026" s="99"/>
      <c r="K4026" s="97"/>
      <c r="L4026" s="97"/>
      <c r="P4026" s="97"/>
      <c r="Q4026" s="97"/>
      <c r="R4026" s="93"/>
    </row>
    <row r="4027" spans="7:18" x14ac:dyDescent="0.25">
      <c r="G4027" s="97"/>
      <c r="H4027" s="98"/>
      <c r="I4027" s="98"/>
      <c r="J4027" s="99"/>
      <c r="K4027" s="97"/>
      <c r="L4027" s="97"/>
      <c r="P4027" s="97"/>
      <c r="Q4027" s="97"/>
      <c r="R4027" s="93"/>
    </row>
    <row r="4028" spans="7:18" x14ac:dyDescent="0.25">
      <c r="G4028" s="97"/>
      <c r="H4028" s="98"/>
      <c r="I4028" s="98"/>
      <c r="J4028" s="99"/>
      <c r="K4028" s="97"/>
      <c r="L4028" s="97"/>
      <c r="P4028" s="97"/>
      <c r="Q4028" s="97"/>
      <c r="R4028" s="93"/>
    </row>
    <row r="4029" spans="7:18" x14ac:dyDescent="0.25">
      <c r="G4029" s="97"/>
      <c r="H4029" s="98"/>
      <c r="I4029" s="98"/>
      <c r="J4029" s="99"/>
      <c r="K4029" s="97"/>
      <c r="L4029" s="97"/>
      <c r="P4029" s="97"/>
      <c r="Q4029" s="97"/>
      <c r="R4029" s="93"/>
    </row>
    <row r="4030" spans="7:18" x14ac:dyDescent="0.25">
      <c r="G4030" s="97"/>
      <c r="H4030" s="98"/>
      <c r="I4030" s="98"/>
      <c r="J4030" s="99"/>
      <c r="K4030" s="97"/>
      <c r="L4030" s="97"/>
      <c r="P4030" s="97"/>
      <c r="Q4030" s="97"/>
      <c r="R4030" s="93"/>
    </row>
    <row r="4031" spans="7:18" x14ac:dyDescent="0.25">
      <c r="G4031" s="97"/>
      <c r="H4031" s="98"/>
      <c r="I4031" s="98"/>
      <c r="J4031" s="99"/>
      <c r="K4031" s="97"/>
      <c r="L4031" s="97"/>
      <c r="P4031" s="97"/>
      <c r="Q4031" s="97"/>
      <c r="R4031" s="93"/>
    </row>
    <row r="4032" spans="7:18" x14ac:dyDescent="0.25">
      <c r="G4032" s="97"/>
      <c r="H4032" s="98"/>
      <c r="I4032" s="98"/>
      <c r="J4032" s="99"/>
      <c r="K4032" s="97"/>
      <c r="L4032" s="97"/>
      <c r="P4032" s="97"/>
      <c r="Q4032" s="97"/>
      <c r="R4032" s="93"/>
    </row>
    <row r="4033" spans="7:18" x14ac:dyDescent="0.25">
      <c r="G4033" s="97"/>
      <c r="H4033" s="98"/>
      <c r="I4033" s="98"/>
      <c r="J4033" s="99"/>
      <c r="K4033" s="97"/>
      <c r="L4033" s="97"/>
      <c r="P4033" s="97"/>
      <c r="Q4033" s="97"/>
      <c r="R4033" s="93"/>
    </row>
    <row r="4034" spans="7:18" x14ac:dyDescent="0.25">
      <c r="G4034" s="97"/>
      <c r="H4034" s="98"/>
      <c r="I4034" s="98"/>
      <c r="J4034" s="99"/>
      <c r="K4034" s="97"/>
      <c r="L4034" s="97"/>
      <c r="P4034" s="97"/>
      <c r="Q4034" s="97"/>
      <c r="R4034" s="93"/>
    </row>
    <row r="4035" spans="7:18" x14ac:dyDescent="0.25">
      <c r="G4035" s="97"/>
      <c r="H4035" s="98"/>
      <c r="I4035" s="98"/>
      <c r="J4035" s="99"/>
      <c r="K4035" s="97"/>
      <c r="L4035" s="97"/>
      <c r="P4035" s="97"/>
      <c r="Q4035" s="97"/>
      <c r="R4035" s="93"/>
    </row>
    <row r="4036" spans="7:18" x14ac:dyDescent="0.25">
      <c r="G4036" s="97"/>
      <c r="H4036" s="98"/>
      <c r="I4036" s="98"/>
      <c r="J4036" s="99"/>
      <c r="K4036" s="97"/>
      <c r="L4036" s="97"/>
      <c r="P4036" s="97"/>
      <c r="Q4036" s="97"/>
      <c r="R4036" s="93"/>
    </row>
    <row r="4037" spans="7:18" x14ac:dyDescent="0.25">
      <c r="G4037" s="97"/>
      <c r="H4037" s="98"/>
      <c r="I4037" s="98"/>
      <c r="J4037" s="99"/>
      <c r="K4037" s="97"/>
      <c r="L4037" s="97"/>
      <c r="P4037" s="97"/>
      <c r="Q4037" s="97"/>
      <c r="R4037" s="93"/>
    </row>
    <row r="4038" spans="7:18" x14ac:dyDescent="0.25">
      <c r="G4038" s="97"/>
      <c r="H4038" s="98"/>
      <c r="I4038" s="98"/>
      <c r="J4038" s="99"/>
      <c r="K4038" s="97"/>
      <c r="L4038" s="97"/>
      <c r="P4038" s="97"/>
      <c r="Q4038" s="97"/>
      <c r="R4038" s="93"/>
    </row>
    <row r="4039" spans="7:18" x14ac:dyDescent="0.25">
      <c r="G4039" s="97"/>
      <c r="H4039" s="98"/>
      <c r="I4039" s="98"/>
      <c r="J4039" s="99"/>
      <c r="K4039" s="97"/>
      <c r="L4039" s="97"/>
      <c r="P4039" s="97"/>
      <c r="Q4039" s="97"/>
      <c r="R4039" s="93"/>
    </row>
    <row r="4040" spans="7:18" x14ac:dyDescent="0.25">
      <c r="G4040" s="97"/>
      <c r="H4040" s="98"/>
      <c r="I4040" s="98"/>
      <c r="J4040" s="99"/>
      <c r="K4040" s="97"/>
      <c r="L4040" s="97"/>
      <c r="P4040" s="97"/>
      <c r="Q4040" s="97"/>
      <c r="R4040" s="93"/>
    </row>
    <row r="4041" spans="7:18" x14ac:dyDescent="0.25">
      <c r="G4041" s="97"/>
      <c r="H4041" s="98"/>
      <c r="I4041" s="98"/>
      <c r="J4041" s="99"/>
      <c r="K4041" s="97"/>
      <c r="L4041" s="97"/>
      <c r="P4041" s="97"/>
      <c r="Q4041" s="97"/>
      <c r="R4041" s="93"/>
    </row>
    <row r="4042" spans="7:18" x14ac:dyDescent="0.25">
      <c r="G4042" s="97"/>
      <c r="H4042" s="98"/>
      <c r="I4042" s="98"/>
      <c r="J4042" s="99"/>
      <c r="K4042" s="97"/>
      <c r="L4042" s="97"/>
      <c r="P4042" s="97"/>
      <c r="Q4042" s="97"/>
      <c r="R4042" s="93"/>
    </row>
    <row r="4043" spans="7:18" x14ac:dyDescent="0.25">
      <c r="G4043" s="97"/>
      <c r="H4043" s="98"/>
      <c r="I4043" s="98"/>
      <c r="J4043" s="99"/>
      <c r="K4043" s="97"/>
      <c r="L4043" s="97"/>
      <c r="P4043" s="97"/>
      <c r="Q4043" s="97"/>
      <c r="R4043" s="93"/>
    </row>
    <row r="4044" spans="7:18" x14ac:dyDescent="0.25">
      <c r="G4044" s="97"/>
      <c r="H4044" s="98"/>
      <c r="I4044" s="98"/>
      <c r="J4044" s="99"/>
      <c r="K4044" s="97"/>
      <c r="L4044" s="97"/>
      <c r="P4044" s="97"/>
      <c r="Q4044" s="97"/>
      <c r="R4044" s="93"/>
    </row>
    <row r="4045" spans="7:18" x14ac:dyDescent="0.25">
      <c r="G4045" s="97"/>
      <c r="H4045" s="98"/>
      <c r="I4045" s="98"/>
      <c r="J4045" s="99"/>
      <c r="K4045" s="97"/>
      <c r="L4045" s="97"/>
      <c r="P4045" s="97"/>
      <c r="Q4045" s="97"/>
      <c r="R4045" s="93"/>
    </row>
    <row r="4046" spans="7:18" x14ac:dyDescent="0.25">
      <c r="G4046" s="97"/>
      <c r="H4046" s="98"/>
      <c r="I4046" s="98"/>
      <c r="J4046" s="99"/>
      <c r="K4046" s="97"/>
      <c r="L4046" s="97"/>
      <c r="P4046" s="97"/>
      <c r="Q4046" s="97"/>
      <c r="R4046" s="93"/>
    </row>
    <row r="4047" spans="7:18" x14ac:dyDescent="0.25">
      <c r="G4047" s="97"/>
      <c r="H4047" s="98"/>
      <c r="I4047" s="98"/>
      <c r="J4047" s="99"/>
      <c r="K4047" s="97"/>
      <c r="L4047" s="97"/>
      <c r="P4047" s="97"/>
      <c r="Q4047" s="97"/>
      <c r="R4047" s="93"/>
    </row>
    <row r="4048" spans="7:18" x14ac:dyDescent="0.25">
      <c r="G4048" s="97"/>
      <c r="H4048" s="98"/>
      <c r="I4048" s="98"/>
      <c r="J4048" s="99"/>
      <c r="K4048" s="97"/>
      <c r="L4048" s="97"/>
      <c r="P4048" s="97"/>
      <c r="Q4048" s="97"/>
      <c r="R4048" s="93"/>
    </row>
    <row r="4049" spans="7:18" x14ac:dyDescent="0.25">
      <c r="G4049" s="97"/>
      <c r="H4049" s="98"/>
      <c r="I4049" s="98"/>
      <c r="J4049" s="99"/>
      <c r="K4049" s="97"/>
      <c r="L4049" s="97"/>
      <c r="P4049" s="97"/>
      <c r="Q4049" s="97"/>
      <c r="R4049" s="93"/>
    </row>
    <row r="4050" spans="7:18" x14ac:dyDescent="0.25">
      <c r="G4050" s="97"/>
      <c r="H4050" s="98"/>
      <c r="I4050" s="98"/>
      <c r="J4050" s="99"/>
      <c r="K4050" s="97"/>
      <c r="L4050" s="97"/>
      <c r="P4050" s="97"/>
      <c r="Q4050" s="97"/>
      <c r="R4050" s="93"/>
    </row>
    <row r="4051" spans="7:18" x14ac:dyDescent="0.25">
      <c r="G4051" s="97"/>
      <c r="H4051" s="98"/>
      <c r="I4051" s="98"/>
      <c r="J4051" s="99"/>
      <c r="K4051" s="97"/>
      <c r="L4051" s="97"/>
      <c r="P4051" s="97"/>
      <c r="Q4051" s="97"/>
      <c r="R4051" s="93"/>
    </row>
    <row r="4052" spans="7:18" x14ac:dyDescent="0.25">
      <c r="G4052" s="97"/>
      <c r="H4052" s="98"/>
      <c r="I4052" s="98"/>
      <c r="J4052" s="99"/>
      <c r="K4052" s="97"/>
      <c r="L4052" s="97"/>
      <c r="P4052" s="97"/>
      <c r="Q4052" s="97"/>
      <c r="R4052" s="93"/>
    </row>
    <row r="4053" spans="7:18" x14ac:dyDescent="0.25">
      <c r="G4053" s="97"/>
      <c r="H4053" s="98"/>
      <c r="I4053" s="98"/>
      <c r="J4053" s="99"/>
      <c r="K4053" s="97"/>
      <c r="L4053" s="97"/>
      <c r="P4053" s="97"/>
      <c r="Q4053" s="97"/>
      <c r="R4053" s="93"/>
    </row>
    <row r="4054" spans="7:18" x14ac:dyDescent="0.25">
      <c r="G4054" s="97"/>
      <c r="H4054" s="98"/>
      <c r="I4054" s="98"/>
      <c r="J4054" s="99"/>
      <c r="K4054" s="97"/>
      <c r="L4054" s="97"/>
      <c r="P4054" s="97"/>
      <c r="Q4054" s="97"/>
      <c r="R4054" s="93"/>
    </row>
    <row r="4055" spans="7:18" x14ac:dyDescent="0.25">
      <c r="G4055" s="97"/>
      <c r="H4055" s="98"/>
      <c r="I4055" s="98"/>
      <c r="J4055" s="99"/>
      <c r="K4055" s="97"/>
      <c r="L4055" s="97"/>
      <c r="P4055" s="97"/>
      <c r="Q4055" s="97"/>
      <c r="R4055" s="93"/>
    </row>
    <row r="4056" spans="7:18" x14ac:dyDescent="0.25">
      <c r="G4056" s="97"/>
      <c r="H4056" s="98"/>
      <c r="I4056" s="98"/>
      <c r="J4056" s="99"/>
      <c r="K4056" s="97"/>
      <c r="L4056" s="97"/>
      <c r="P4056" s="97"/>
      <c r="Q4056" s="97"/>
      <c r="R4056" s="93"/>
    </row>
    <row r="4057" spans="7:18" x14ac:dyDescent="0.25">
      <c r="G4057" s="97"/>
      <c r="H4057" s="98"/>
      <c r="I4057" s="98"/>
      <c r="J4057" s="99"/>
      <c r="K4057" s="97"/>
      <c r="L4057" s="97"/>
      <c r="P4057" s="97"/>
      <c r="Q4057" s="97"/>
      <c r="R4057" s="93"/>
    </row>
    <row r="4058" spans="7:18" x14ac:dyDescent="0.25">
      <c r="G4058" s="97"/>
      <c r="H4058" s="98"/>
      <c r="I4058" s="98"/>
      <c r="J4058" s="99"/>
      <c r="K4058" s="97"/>
      <c r="L4058" s="97"/>
      <c r="P4058" s="97"/>
      <c r="Q4058" s="97"/>
      <c r="R4058" s="93"/>
    </row>
    <row r="4059" spans="7:18" x14ac:dyDescent="0.25">
      <c r="G4059" s="97"/>
      <c r="H4059" s="98"/>
      <c r="I4059" s="98"/>
      <c r="J4059" s="99"/>
      <c r="K4059" s="97"/>
      <c r="L4059" s="97"/>
      <c r="P4059" s="97"/>
      <c r="Q4059" s="97"/>
      <c r="R4059" s="93"/>
    </row>
    <row r="4060" spans="7:18" x14ac:dyDescent="0.25">
      <c r="G4060" s="97"/>
      <c r="H4060" s="98"/>
      <c r="I4060" s="98"/>
      <c r="J4060" s="99"/>
      <c r="K4060" s="97"/>
      <c r="L4060" s="97"/>
      <c r="P4060" s="97"/>
      <c r="Q4060" s="97"/>
      <c r="R4060" s="93"/>
    </row>
    <row r="4061" spans="7:18" x14ac:dyDescent="0.25">
      <c r="G4061" s="97"/>
      <c r="H4061" s="98"/>
      <c r="I4061" s="98"/>
      <c r="J4061" s="99"/>
      <c r="K4061" s="97"/>
      <c r="L4061" s="97"/>
      <c r="P4061" s="97"/>
      <c r="Q4061" s="97"/>
      <c r="R4061" s="93"/>
    </row>
    <row r="4062" spans="7:18" x14ac:dyDescent="0.25">
      <c r="G4062" s="97"/>
      <c r="H4062" s="98"/>
      <c r="I4062" s="98"/>
      <c r="J4062" s="99"/>
      <c r="K4062" s="97"/>
      <c r="L4062" s="97"/>
      <c r="P4062" s="97"/>
      <c r="Q4062" s="97"/>
      <c r="R4062" s="93"/>
    </row>
    <row r="4063" spans="7:18" x14ac:dyDescent="0.25">
      <c r="G4063" s="97"/>
      <c r="H4063" s="98"/>
      <c r="I4063" s="98"/>
      <c r="J4063" s="99"/>
      <c r="K4063" s="97"/>
      <c r="L4063" s="97"/>
      <c r="P4063" s="97"/>
      <c r="Q4063" s="97"/>
      <c r="R4063" s="93"/>
    </row>
    <row r="4064" spans="7:18" x14ac:dyDescent="0.25">
      <c r="G4064" s="97"/>
      <c r="H4064" s="98"/>
      <c r="I4064" s="98"/>
      <c r="J4064" s="99"/>
      <c r="K4064" s="97"/>
      <c r="L4064" s="97"/>
      <c r="P4064" s="97"/>
      <c r="Q4064" s="97"/>
      <c r="R4064" s="93"/>
    </row>
    <row r="4065" spans="7:18" x14ac:dyDescent="0.25">
      <c r="G4065" s="97"/>
      <c r="H4065" s="98"/>
      <c r="I4065" s="98"/>
      <c r="J4065" s="99"/>
      <c r="K4065" s="97"/>
      <c r="L4065" s="97"/>
      <c r="P4065" s="97"/>
      <c r="Q4065" s="97"/>
      <c r="R4065" s="93"/>
    </row>
    <row r="4066" spans="7:18" x14ac:dyDescent="0.25">
      <c r="G4066" s="97"/>
      <c r="H4066" s="98"/>
      <c r="I4066" s="98"/>
      <c r="J4066" s="99"/>
      <c r="K4066" s="97"/>
      <c r="L4066" s="97"/>
      <c r="P4066" s="97"/>
      <c r="Q4066" s="97"/>
      <c r="R4066" s="93"/>
    </row>
    <row r="4067" spans="7:18" x14ac:dyDescent="0.25">
      <c r="G4067" s="97"/>
      <c r="H4067" s="98"/>
      <c r="I4067" s="98"/>
      <c r="J4067" s="99"/>
      <c r="K4067" s="97"/>
      <c r="L4067" s="97"/>
      <c r="P4067" s="97"/>
      <c r="Q4067" s="97"/>
      <c r="R4067" s="93"/>
    </row>
    <row r="4068" spans="7:18" x14ac:dyDescent="0.25">
      <c r="G4068" s="97"/>
      <c r="H4068" s="98"/>
      <c r="I4068" s="98"/>
      <c r="J4068" s="99"/>
      <c r="K4068" s="97"/>
      <c r="L4068" s="97"/>
      <c r="P4068" s="97"/>
      <c r="Q4068" s="97"/>
      <c r="R4068" s="93"/>
    </row>
    <row r="4069" spans="7:18" x14ac:dyDescent="0.25">
      <c r="G4069" s="97"/>
      <c r="H4069" s="98"/>
      <c r="I4069" s="98"/>
      <c r="J4069" s="99"/>
      <c r="K4069" s="97"/>
      <c r="L4069" s="97"/>
      <c r="P4069" s="97"/>
      <c r="Q4069" s="97"/>
      <c r="R4069" s="93"/>
    </row>
    <row r="4070" spans="7:18" x14ac:dyDescent="0.25">
      <c r="G4070" s="97"/>
      <c r="H4070" s="98"/>
      <c r="I4070" s="98"/>
      <c r="J4070" s="99"/>
      <c r="K4070" s="97"/>
      <c r="L4070" s="97"/>
      <c r="P4070" s="97"/>
      <c r="Q4070" s="97"/>
      <c r="R4070" s="93"/>
    </row>
    <row r="4071" spans="7:18" x14ac:dyDescent="0.25">
      <c r="G4071" s="97"/>
      <c r="H4071" s="98"/>
      <c r="I4071" s="98"/>
      <c r="J4071" s="99"/>
      <c r="K4071" s="97"/>
      <c r="L4071" s="97"/>
      <c r="P4071" s="97"/>
      <c r="Q4071" s="97"/>
      <c r="R4071" s="93"/>
    </row>
    <row r="4072" spans="7:18" x14ac:dyDescent="0.25">
      <c r="G4072" s="97"/>
      <c r="H4072" s="98"/>
      <c r="I4072" s="98"/>
      <c r="J4072" s="99"/>
      <c r="K4072" s="97"/>
      <c r="L4072" s="97"/>
      <c r="P4072" s="97"/>
      <c r="Q4072" s="97"/>
      <c r="R4072" s="93"/>
    </row>
    <row r="4073" spans="7:18" x14ac:dyDescent="0.25">
      <c r="G4073" s="97"/>
      <c r="H4073" s="98"/>
      <c r="I4073" s="98"/>
      <c r="J4073" s="99"/>
      <c r="K4073" s="97"/>
      <c r="L4073" s="97"/>
      <c r="P4073" s="97"/>
      <c r="Q4073" s="97"/>
      <c r="R4073" s="93"/>
    </row>
    <row r="4074" spans="7:18" x14ac:dyDescent="0.25">
      <c r="G4074" s="97"/>
      <c r="H4074" s="98"/>
      <c r="I4074" s="98"/>
      <c r="J4074" s="99"/>
      <c r="K4074" s="97"/>
      <c r="L4074" s="97"/>
      <c r="P4074" s="97"/>
      <c r="Q4074" s="97"/>
      <c r="R4074" s="93"/>
    </row>
    <row r="4075" spans="7:18" x14ac:dyDescent="0.25">
      <c r="G4075" s="97"/>
      <c r="H4075" s="98"/>
      <c r="I4075" s="98"/>
      <c r="J4075" s="99"/>
      <c r="K4075" s="97"/>
      <c r="L4075" s="97"/>
      <c r="P4075" s="97"/>
      <c r="Q4075" s="97"/>
      <c r="R4075" s="93"/>
    </row>
    <row r="4076" spans="7:18" x14ac:dyDescent="0.25">
      <c r="G4076" s="97"/>
      <c r="H4076" s="98"/>
      <c r="I4076" s="98"/>
      <c r="J4076" s="99"/>
      <c r="K4076" s="97"/>
      <c r="L4076" s="97"/>
      <c r="P4076" s="97"/>
      <c r="Q4076" s="97"/>
      <c r="R4076" s="93"/>
    </row>
    <row r="4077" spans="7:18" x14ac:dyDescent="0.25">
      <c r="G4077" s="97"/>
      <c r="H4077" s="98"/>
      <c r="I4077" s="98"/>
      <c r="J4077" s="99"/>
      <c r="K4077" s="97"/>
      <c r="L4077" s="97"/>
      <c r="P4077" s="97"/>
      <c r="Q4077" s="97"/>
      <c r="R4077" s="93"/>
    </row>
    <row r="4078" spans="7:18" x14ac:dyDescent="0.25">
      <c r="G4078" s="97"/>
      <c r="H4078" s="98"/>
      <c r="I4078" s="98"/>
      <c r="J4078" s="99"/>
      <c r="K4078" s="97"/>
      <c r="L4078" s="97"/>
      <c r="P4078" s="97"/>
      <c r="Q4078" s="97"/>
      <c r="R4078" s="93"/>
    </row>
    <row r="4079" spans="7:18" x14ac:dyDescent="0.25">
      <c r="G4079" s="97"/>
      <c r="H4079" s="98"/>
      <c r="I4079" s="98"/>
      <c r="J4079" s="99"/>
      <c r="K4079" s="97"/>
      <c r="L4079" s="97"/>
      <c r="P4079" s="97"/>
      <c r="Q4079" s="97"/>
      <c r="R4079" s="93"/>
    </row>
    <row r="4080" spans="7:18" x14ac:dyDescent="0.25">
      <c r="G4080" s="97"/>
      <c r="H4080" s="98"/>
      <c r="I4080" s="98"/>
      <c r="J4080" s="99"/>
      <c r="K4080" s="97"/>
      <c r="L4080" s="97"/>
      <c r="P4080" s="97"/>
      <c r="Q4080" s="97"/>
      <c r="R4080" s="93"/>
    </row>
    <row r="4081" spans="7:18" x14ac:dyDescent="0.25">
      <c r="G4081" s="97"/>
      <c r="H4081" s="98"/>
      <c r="I4081" s="98"/>
      <c r="J4081" s="99"/>
      <c r="K4081" s="97"/>
      <c r="L4081" s="97"/>
      <c r="P4081" s="97"/>
      <c r="Q4081" s="97"/>
      <c r="R4081" s="93"/>
    </row>
    <row r="4082" spans="7:18" x14ac:dyDescent="0.25">
      <c r="G4082" s="97"/>
      <c r="H4082" s="98"/>
      <c r="I4082" s="98"/>
      <c r="J4082" s="99"/>
      <c r="K4082" s="97"/>
      <c r="L4082" s="97"/>
      <c r="P4082" s="97"/>
      <c r="Q4082" s="97"/>
      <c r="R4082" s="93"/>
    </row>
    <row r="4083" spans="7:18" x14ac:dyDescent="0.25">
      <c r="G4083" s="97"/>
      <c r="H4083" s="98"/>
      <c r="I4083" s="98"/>
      <c r="J4083" s="99"/>
      <c r="K4083" s="97"/>
      <c r="L4083" s="97"/>
      <c r="P4083" s="97"/>
      <c r="Q4083" s="97"/>
      <c r="R4083" s="93"/>
    </row>
    <row r="4084" spans="7:18" x14ac:dyDescent="0.25">
      <c r="G4084" s="97"/>
      <c r="H4084" s="98"/>
      <c r="I4084" s="98"/>
      <c r="J4084" s="99"/>
      <c r="K4084" s="97"/>
      <c r="L4084" s="97"/>
      <c r="P4084" s="97"/>
      <c r="Q4084" s="97"/>
      <c r="R4084" s="93"/>
    </row>
    <row r="4085" spans="7:18" x14ac:dyDescent="0.25">
      <c r="G4085" s="97"/>
      <c r="H4085" s="98"/>
      <c r="I4085" s="98"/>
      <c r="J4085" s="99"/>
      <c r="K4085" s="97"/>
      <c r="L4085" s="97"/>
      <c r="P4085" s="97"/>
      <c r="Q4085" s="97"/>
      <c r="R4085" s="93"/>
    </row>
    <row r="4086" spans="7:18" x14ac:dyDescent="0.25">
      <c r="G4086" s="97"/>
      <c r="H4086" s="98"/>
      <c r="I4086" s="98"/>
      <c r="J4086" s="99"/>
      <c r="K4086" s="97"/>
      <c r="L4086" s="97"/>
      <c r="P4086" s="97"/>
      <c r="Q4086" s="97"/>
      <c r="R4086" s="93"/>
    </row>
    <row r="4087" spans="7:18" x14ac:dyDescent="0.25">
      <c r="G4087" s="97"/>
      <c r="H4087" s="98"/>
      <c r="I4087" s="98"/>
      <c r="J4087" s="99"/>
      <c r="K4087" s="97"/>
      <c r="L4087" s="97"/>
      <c r="P4087" s="97"/>
      <c r="Q4087" s="97"/>
      <c r="R4087" s="93"/>
    </row>
    <row r="4088" spans="7:18" x14ac:dyDescent="0.25">
      <c r="G4088" s="97"/>
      <c r="H4088" s="98"/>
      <c r="I4088" s="98"/>
      <c r="J4088" s="99"/>
      <c r="K4088" s="97"/>
      <c r="L4088" s="97"/>
      <c r="P4088" s="97"/>
      <c r="Q4088" s="97"/>
      <c r="R4088" s="93"/>
    </row>
    <row r="4089" spans="7:18" x14ac:dyDescent="0.25">
      <c r="G4089" s="97"/>
      <c r="H4089" s="98"/>
      <c r="I4089" s="98"/>
      <c r="J4089" s="99"/>
      <c r="K4089" s="97"/>
      <c r="L4089" s="97"/>
      <c r="P4089" s="97"/>
      <c r="Q4089" s="97"/>
      <c r="R4089" s="93"/>
    </row>
    <row r="4090" spans="7:18" x14ac:dyDescent="0.25">
      <c r="G4090" s="97"/>
      <c r="H4090" s="98"/>
      <c r="I4090" s="98"/>
      <c r="J4090" s="99"/>
      <c r="K4090" s="97"/>
      <c r="L4090" s="97"/>
      <c r="P4090" s="97"/>
      <c r="Q4090" s="97"/>
      <c r="R4090" s="93"/>
    </row>
    <row r="4091" spans="7:18" x14ac:dyDescent="0.25">
      <c r="G4091" s="97"/>
      <c r="H4091" s="98"/>
      <c r="I4091" s="98"/>
      <c r="J4091" s="99"/>
      <c r="K4091" s="97"/>
      <c r="L4091" s="97"/>
      <c r="P4091" s="97"/>
      <c r="Q4091" s="97"/>
      <c r="R4091" s="93"/>
    </row>
    <row r="4092" spans="7:18" x14ac:dyDescent="0.25">
      <c r="G4092" s="97"/>
      <c r="H4092" s="98"/>
      <c r="I4092" s="98"/>
      <c r="J4092" s="99"/>
      <c r="K4092" s="97"/>
      <c r="L4092" s="97"/>
      <c r="P4092" s="97"/>
      <c r="Q4092" s="97"/>
      <c r="R4092" s="93"/>
    </row>
    <row r="4093" spans="7:18" x14ac:dyDescent="0.25">
      <c r="G4093" s="97"/>
      <c r="H4093" s="98"/>
      <c r="I4093" s="98"/>
      <c r="J4093" s="99"/>
      <c r="K4093" s="97"/>
      <c r="L4093" s="97"/>
      <c r="P4093" s="97"/>
      <c r="Q4093" s="97"/>
      <c r="R4093" s="93"/>
    </row>
    <row r="4094" spans="7:18" x14ac:dyDescent="0.25">
      <c r="G4094" s="97"/>
      <c r="H4094" s="98"/>
      <c r="I4094" s="98"/>
      <c r="J4094" s="99"/>
      <c r="K4094" s="97"/>
      <c r="L4094" s="97"/>
      <c r="P4094" s="97"/>
      <c r="Q4094" s="97"/>
      <c r="R4094" s="93"/>
    </row>
    <row r="4095" spans="7:18" x14ac:dyDescent="0.25">
      <c r="G4095" s="97"/>
      <c r="H4095" s="98"/>
      <c r="I4095" s="98"/>
      <c r="J4095" s="99"/>
      <c r="K4095" s="97"/>
      <c r="L4095" s="97"/>
      <c r="P4095" s="97"/>
      <c r="Q4095" s="97"/>
      <c r="R4095" s="93"/>
    </row>
    <row r="4096" spans="7:18" x14ac:dyDescent="0.25">
      <c r="G4096" s="97"/>
      <c r="H4096" s="98"/>
      <c r="I4096" s="98"/>
      <c r="J4096" s="99"/>
      <c r="K4096" s="97"/>
      <c r="L4096" s="97"/>
      <c r="P4096" s="97"/>
      <c r="Q4096" s="97"/>
      <c r="R4096" s="93"/>
    </row>
    <row r="4097" spans="7:18" x14ac:dyDescent="0.25">
      <c r="G4097" s="97"/>
      <c r="H4097" s="98"/>
      <c r="I4097" s="98"/>
      <c r="J4097" s="99"/>
      <c r="K4097" s="97"/>
      <c r="L4097" s="97"/>
      <c r="P4097" s="97"/>
      <c r="Q4097" s="97"/>
      <c r="R4097" s="93"/>
    </row>
    <row r="4098" spans="7:18" x14ac:dyDescent="0.25">
      <c r="G4098" s="97"/>
      <c r="H4098" s="98"/>
      <c r="I4098" s="98"/>
      <c r="J4098" s="99"/>
      <c r="K4098" s="97"/>
      <c r="L4098" s="97"/>
      <c r="P4098" s="97"/>
      <c r="Q4098" s="97"/>
      <c r="R4098" s="93"/>
    </row>
    <row r="4099" spans="7:18" x14ac:dyDescent="0.25">
      <c r="G4099" s="97"/>
      <c r="H4099" s="98"/>
      <c r="I4099" s="98"/>
      <c r="J4099" s="99"/>
      <c r="K4099" s="97"/>
      <c r="L4099" s="97"/>
      <c r="P4099" s="97"/>
      <c r="Q4099" s="97"/>
      <c r="R4099" s="93"/>
    </row>
    <row r="4100" spans="7:18" x14ac:dyDescent="0.25">
      <c r="G4100" s="97"/>
      <c r="H4100" s="98"/>
      <c r="I4100" s="98"/>
      <c r="J4100" s="99"/>
      <c r="K4100" s="97"/>
      <c r="L4100" s="97"/>
      <c r="P4100" s="97"/>
      <c r="Q4100" s="97"/>
      <c r="R4100" s="93"/>
    </row>
    <row r="4101" spans="7:18" x14ac:dyDescent="0.25">
      <c r="G4101" s="97"/>
      <c r="H4101" s="98"/>
      <c r="I4101" s="98"/>
      <c r="J4101" s="99"/>
      <c r="K4101" s="97"/>
      <c r="L4101" s="97"/>
      <c r="P4101" s="97"/>
      <c r="Q4101" s="97"/>
      <c r="R4101" s="93"/>
    </row>
    <row r="4102" spans="7:18" x14ac:dyDescent="0.25">
      <c r="G4102" s="97"/>
      <c r="H4102" s="98"/>
      <c r="I4102" s="98"/>
      <c r="J4102" s="99"/>
      <c r="K4102" s="97"/>
      <c r="L4102" s="97"/>
      <c r="P4102" s="97"/>
      <c r="Q4102" s="97"/>
      <c r="R4102" s="93"/>
    </row>
    <row r="4103" spans="7:18" x14ac:dyDescent="0.25">
      <c r="G4103" s="97"/>
      <c r="H4103" s="98"/>
      <c r="I4103" s="98"/>
      <c r="J4103" s="99"/>
      <c r="K4103" s="97"/>
      <c r="L4103" s="97"/>
      <c r="P4103" s="97"/>
      <c r="Q4103" s="97"/>
      <c r="R4103" s="93"/>
    </row>
    <row r="4104" spans="7:18" x14ac:dyDescent="0.25">
      <c r="G4104" s="97"/>
      <c r="H4104" s="98"/>
      <c r="I4104" s="98"/>
      <c r="J4104" s="99"/>
      <c r="K4104" s="97"/>
      <c r="L4104" s="97"/>
      <c r="P4104" s="97"/>
      <c r="Q4104" s="97"/>
      <c r="R4104" s="93"/>
    </row>
    <row r="4105" spans="7:18" x14ac:dyDescent="0.25">
      <c r="G4105" s="97"/>
      <c r="H4105" s="98"/>
      <c r="I4105" s="98"/>
      <c r="J4105" s="99"/>
      <c r="K4105" s="97"/>
      <c r="L4105" s="97"/>
      <c r="P4105" s="97"/>
      <c r="Q4105" s="97"/>
      <c r="R4105" s="93"/>
    </row>
    <row r="4106" spans="7:18" x14ac:dyDescent="0.25">
      <c r="G4106" s="97"/>
      <c r="H4106" s="98"/>
      <c r="I4106" s="98"/>
      <c r="J4106" s="99"/>
      <c r="K4106" s="97"/>
      <c r="L4106" s="97"/>
      <c r="P4106" s="97"/>
      <c r="Q4106" s="97"/>
      <c r="R4106" s="93"/>
    </row>
    <row r="4107" spans="7:18" x14ac:dyDescent="0.25">
      <c r="G4107" s="97"/>
      <c r="H4107" s="98"/>
      <c r="I4107" s="98"/>
      <c r="J4107" s="99"/>
      <c r="K4107" s="97"/>
      <c r="L4107" s="97"/>
      <c r="P4107" s="97"/>
      <c r="Q4107" s="97"/>
      <c r="R4107" s="93"/>
    </row>
    <row r="4108" spans="7:18" x14ac:dyDescent="0.25">
      <c r="G4108" s="97"/>
      <c r="H4108" s="98"/>
      <c r="I4108" s="98"/>
      <c r="J4108" s="99"/>
      <c r="K4108" s="97"/>
      <c r="L4108" s="97"/>
      <c r="P4108" s="97"/>
      <c r="Q4108" s="97"/>
      <c r="R4108" s="93"/>
    </row>
    <row r="4109" spans="7:18" x14ac:dyDescent="0.25">
      <c r="G4109" s="97"/>
      <c r="H4109" s="98"/>
      <c r="I4109" s="98"/>
      <c r="J4109" s="99"/>
      <c r="K4109" s="97"/>
      <c r="L4109" s="97"/>
      <c r="P4109" s="97"/>
      <c r="Q4109" s="97"/>
      <c r="R4109" s="93"/>
    </row>
    <row r="4110" spans="7:18" x14ac:dyDescent="0.25">
      <c r="G4110" s="97"/>
      <c r="H4110" s="98"/>
      <c r="I4110" s="98"/>
      <c r="J4110" s="99"/>
      <c r="K4110" s="97"/>
      <c r="L4110" s="97"/>
      <c r="P4110" s="97"/>
      <c r="Q4110" s="97"/>
      <c r="R4110" s="93"/>
    </row>
    <row r="4111" spans="7:18" x14ac:dyDescent="0.25">
      <c r="G4111" s="97"/>
      <c r="H4111" s="98"/>
      <c r="I4111" s="98"/>
      <c r="J4111" s="99"/>
      <c r="K4111" s="97"/>
      <c r="L4111" s="97"/>
      <c r="P4111" s="97"/>
      <c r="Q4111" s="97"/>
      <c r="R4111" s="93"/>
    </row>
    <row r="4112" spans="7:18" x14ac:dyDescent="0.25">
      <c r="G4112" s="97"/>
      <c r="H4112" s="98"/>
      <c r="I4112" s="98"/>
      <c r="J4112" s="99"/>
      <c r="K4112" s="97"/>
      <c r="L4112" s="97"/>
      <c r="P4112" s="97"/>
      <c r="Q4112" s="97"/>
      <c r="R4112" s="93"/>
    </row>
    <row r="4113" spans="7:18" x14ac:dyDescent="0.25">
      <c r="G4113" s="97"/>
      <c r="H4113" s="98"/>
      <c r="I4113" s="98"/>
      <c r="J4113" s="99"/>
      <c r="K4113" s="97"/>
      <c r="L4113" s="97"/>
      <c r="P4113" s="97"/>
      <c r="Q4113" s="97"/>
      <c r="R4113" s="93"/>
    </row>
    <row r="4114" spans="7:18" x14ac:dyDescent="0.25">
      <c r="G4114" s="97"/>
      <c r="H4114" s="98"/>
      <c r="I4114" s="98"/>
      <c r="J4114" s="99"/>
      <c r="K4114" s="97"/>
      <c r="L4114" s="97"/>
      <c r="P4114" s="97"/>
      <c r="Q4114" s="97"/>
      <c r="R4114" s="93"/>
    </row>
    <row r="4115" spans="7:18" x14ac:dyDescent="0.25">
      <c r="G4115" s="97"/>
      <c r="H4115" s="98"/>
      <c r="I4115" s="98"/>
      <c r="J4115" s="99"/>
      <c r="K4115" s="97"/>
      <c r="L4115" s="97"/>
      <c r="P4115" s="97"/>
      <c r="Q4115" s="97"/>
      <c r="R4115" s="93"/>
    </row>
    <row r="4116" spans="7:18" x14ac:dyDescent="0.25">
      <c r="G4116" s="97"/>
      <c r="H4116" s="98"/>
      <c r="I4116" s="98"/>
      <c r="J4116" s="99"/>
      <c r="K4116" s="97"/>
      <c r="L4116" s="97"/>
      <c r="P4116" s="97"/>
      <c r="Q4116" s="97"/>
      <c r="R4116" s="93"/>
    </row>
    <row r="4117" spans="7:18" x14ac:dyDescent="0.25">
      <c r="G4117" s="97"/>
      <c r="H4117" s="98"/>
      <c r="I4117" s="98"/>
      <c r="J4117" s="99"/>
      <c r="K4117" s="97"/>
      <c r="L4117" s="97"/>
      <c r="P4117" s="97"/>
      <c r="Q4117" s="97"/>
      <c r="R4117" s="93"/>
    </row>
    <row r="4118" spans="7:18" x14ac:dyDescent="0.25">
      <c r="G4118" s="97"/>
      <c r="H4118" s="98"/>
      <c r="I4118" s="98"/>
      <c r="J4118" s="99"/>
      <c r="K4118" s="97"/>
      <c r="L4118" s="97"/>
      <c r="P4118" s="97"/>
      <c r="Q4118" s="97"/>
      <c r="R4118" s="93"/>
    </row>
    <row r="4119" spans="7:18" x14ac:dyDescent="0.25">
      <c r="G4119" s="97"/>
      <c r="H4119" s="98"/>
      <c r="I4119" s="98"/>
      <c r="J4119" s="99"/>
      <c r="K4119" s="97"/>
      <c r="L4119" s="97"/>
      <c r="P4119" s="97"/>
      <c r="Q4119" s="97"/>
      <c r="R4119" s="93"/>
    </row>
    <row r="4120" spans="7:18" x14ac:dyDescent="0.25">
      <c r="G4120" s="97"/>
      <c r="H4120" s="98"/>
      <c r="I4120" s="98"/>
      <c r="J4120" s="99"/>
      <c r="K4120" s="97"/>
      <c r="L4120" s="97"/>
      <c r="P4120" s="97"/>
      <c r="Q4120" s="97"/>
      <c r="R4120" s="93"/>
    </row>
    <row r="4121" spans="7:18" x14ac:dyDescent="0.25">
      <c r="G4121" s="97"/>
      <c r="H4121" s="98"/>
      <c r="I4121" s="98"/>
      <c r="J4121" s="99"/>
      <c r="K4121" s="97"/>
      <c r="L4121" s="97"/>
      <c r="P4121" s="97"/>
      <c r="Q4121" s="97"/>
      <c r="R4121" s="93"/>
    </row>
    <row r="4122" spans="7:18" x14ac:dyDescent="0.25">
      <c r="G4122" s="97"/>
      <c r="H4122" s="98"/>
      <c r="I4122" s="98"/>
      <c r="J4122" s="99"/>
      <c r="K4122" s="97"/>
      <c r="L4122" s="97"/>
      <c r="P4122" s="97"/>
      <c r="Q4122" s="97"/>
      <c r="R4122" s="93"/>
    </row>
    <row r="4123" spans="7:18" x14ac:dyDescent="0.25">
      <c r="G4123" s="97"/>
      <c r="H4123" s="98"/>
      <c r="I4123" s="98"/>
      <c r="J4123" s="99"/>
      <c r="K4123" s="97"/>
      <c r="L4123" s="97"/>
      <c r="P4123" s="97"/>
      <c r="Q4123" s="97"/>
      <c r="R4123" s="93"/>
    </row>
    <row r="4124" spans="7:18" x14ac:dyDescent="0.25">
      <c r="G4124" s="97"/>
      <c r="H4124" s="98"/>
      <c r="I4124" s="98"/>
      <c r="J4124" s="99"/>
      <c r="K4124" s="97"/>
      <c r="L4124" s="97"/>
      <c r="P4124" s="97"/>
      <c r="Q4124" s="97"/>
      <c r="R4124" s="93"/>
    </row>
    <row r="4125" spans="7:18" x14ac:dyDescent="0.25">
      <c r="G4125" s="97"/>
      <c r="H4125" s="98"/>
      <c r="I4125" s="98"/>
      <c r="J4125" s="99"/>
      <c r="K4125" s="97"/>
      <c r="L4125" s="97"/>
      <c r="P4125" s="97"/>
      <c r="Q4125" s="97"/>
      <c r="R4125" s="93"/>
    </row>
    <row r="4126" spans="7:18" x14ac:dyDescent="0.25">
      <c r="G4126" s="97"/>
      <c r="H4126" s="98"/>
      <c r="I4126" s="98"/>
      <c r="J4126" s="99"/>
      <c r="K4126" s="97"/>
      <c r="L4126" s="97"/>
      <c r="P4126" s="97"/>
      <c r="Q4126" s="97"/>
      <c r="R4126" s="93"/>
    </row>
    <row r="4127" spans="7:18" x14ac:dyDescent="0.25">
      <c r="G4127" s="97"/>
      <c r="H4127" s="98"/>
      <c r="I4127" s="98"/>
      <c r="J4127" s="99"/>
      <c r="K4127" s="97"/>
      <c r="L4127" s="97"/>
      <c r="P4127" s="97"/>
      <c r="Q4127" s="97"/>
      <c r="R4127" s="93"/>
    </row>
    <row r="4128" spans="7:18" x14ac:dyDescent="0.25">
      <c r="G4128" s="97"/>
      <c r="H4128" s="98"/>
      <c r="I4128" s="98"/>
      <c r="J4128" s="99"/>
      <c r="K4128" s="97"/>
      <c r="L4128" s="97"/>
      <c r="P4128" s="97"/>
      <c r="Q4128" s="97"/>
      <c r="R4128" s="93"/>
    </row>
    <row r="4129" spans="7:18" x14ac:dyDescent="0.25">
      <c r="G4129" s="97"/>
      <c r="H4129" s="98"/>
      <c r="I4129" s="98"/>
      <c r="J4129" s="99"/>
      <c r="K4129" s="97"/>
      <c r="L4129" s="97"/>
      <c r="P4129" s="97"/>
      <c r="Q4129" s="97"/>
      <c r="R4129" s="93"/>
    </row>
    <row r="4130" spans="7:18" x14ac:dyDescent="0.25">
      <c r="G4130" s="97"/>
      <c r="H4130" s="98"/>
      <c r="I4130" s="98"/>
      <c r="J4130" s="99"/>
      <c r="K4130" s="97"/>
      <c r="L4130" s="97"/>
      <c r="P4130" s="97"/>
      <c r="Q4130" s="97"/>
      <c r="R4130" s="93"/>
    </row>
    <row r="4131" spans="7:18" x14ac:dyDescent="0.25">
      <c r="G4131" s="97"/>
      <c r="H4131" s="98"/>
      <c r="I4131" s="98"/>
      <c r="J4131" s="99"/>
      <c r="K4131" s="97"/>
      <c r="L4131" s="97"/>
      <c r="P4131" s="97"/>
      <c r="Q4131" s="97"/>
      <c r="R4131" s="93"/>
    </row>
    <row r="4132" spans="7:18" x14ac:dyDescent="0.25">
      <c r="G4132" s="97"/>
      <c r="H4132" s="98"/>
      <c r="I4132" s="98"/>
      <c r="J4132" s="99"/>
      <c r="K4132" s="97"/>
      <c r="L4132" s="97"/>
      <c r="P4132" s="97"/>
      <c r="Q4132" s="97"/>
      <c r="R4132" s="93"/>
    </row>
    <row r="4133" spans="7:18" x14ac:dyDescent="0.25">
      <c r="G4133" s="97"/>
      <c r="H4133" s="98"/>
      <c r="I4133" s="98"/>
      <c r="J4133" s="99"/>
      <c r="K4133" s="97"/>
      <c r="L4133" s="97"/>
      <c r="P4133" s="97"/>
      <c r="Q4133" s="97"/>
      <c r="R4133" s="93"/>
    </row>
    <row r="4134" spans="7:18" x14ac:dyDescent="0.25">
      <c r="G4134" s="97"/>
      <c r="H4134" s="98"/>
      <c r="I4134" s="98"/>
      <c r="J4134" s="99"/>
      <c r="K4134" s="97"/>
      <c r="L4134" s="97"/>
      <c r="P4134" s="97"/>
      <c r="Q4134" s="97"/>
      <c r="R4134" s="93"/>
    </row>
    <row r="4135" spans="7:18" x14ac:dyDescent="0.25">
      <c r="G4135" s="97"/>
      <c r="H4135" s="98"/>
      <c r="I4135" s="98"/>
      <c r="J4135" s="99"/>
      <c r="K4135" s="97"/>
      <c r="L4135" s="97"/>
      <c r="P4135" s="97"/>
      <c r="Q4135" s="97"/>
      <c r="R4135" s="93"/>
    </row>
    <row r="4136" spans="7:18" x14ac:dyDescent="0.25">
      <c r="G4136" s="97"/>
      <c r="H4136" s="98"/>
      <c r="I4136" s="98"/>
      <c r="J4136" s="99"/>
      <c r="K4136" s="97"/>
      <c r="L4136" s="97"/>
      <c r="P4136" s="97"/>
      <c r="Q4136" s="97"/>
      <c r="R4136" s="93"/>
    </row>
    <row r="4137" spans="7:18" x14ac:dyDescent="0.25">
      <c r="G4137" s="97"/>
      <c r="H4137" s="98"/>
      <c r="I4137" s="98"/>
      <c r="J4137" s="99"/>
      <c r="K4137" s="97"/>
      <c r="L4137" s="97"/>
      <c r="P4137" s="97"/>
      <c r="Q4137" s="97"/>
      <c r="R4137" s="93"/>
    </row>
    <row r="4138" spans="7:18" x14ac:dyDescent="0.25">
      <c r="G4138" s="97"/>
      <c r="H4138" s="98"/>
      <c r="I4138" s="98"/>
      <c r="J4138" s="99"/>
      <c r="K4138" s="97"/>
      <c r="L4138" s="97"/>
      <c r="P4138" s="97"/>
      <c r="Q4138" s="97"/>
      <c r="R4138" s="93"/>
    </row>
    <row r="4139" spans="7:18" x14ac:dyDescent="0.25">
      <c r="G4139" s="97"/>
      <c r="H4139" s="98"/>
      <c r="I4139" s="98"/>
      <c r="J4139" s="99"/>
      <c r="K4139" s="97"/>
      <c r="L4139" s="97"/>
      <c r="P4139" s="97"/>
      <c r="Q4139" s="97"/>
      <c r="R4139" s="93"/>
    </row>
    <row r="4140" spans="7:18" x14ac:dyDescent="0.25">
      <c r="G4140" s="97"/>
      <c r="H4140" s="98"/>
      <c r="I4140" s="98"/>
      <c r="J4140" s="99"/>
      <c r="K4140" s="97"/>
      <c r="L4140" s="97"/>
      <c r="P4140" s="97"/>
      <c r="Q4140" s="97"/>
      <c r="R4140" s="93"/>
    </row>
    <row r="4141" spans="7:18" x14ac:dyDescent="0.25">
      <c r="G4141" s="97"/>
      <c r="H4141" s="98"/>
      <c r="I4141" s="98"/>
      <c r="J4141" s="99"/>
      <c r="K4141" s="97"/>
      <c r="L4141" s="97"/>
      <c r="P4141" s="97"/>
      <c r="Q4141" s="97"/>
      <c r="R4141" s="93"/>
    </row>
    <row r="4142" spans="7:18" x14ac:dyDescent="0.25">
      <c r="G4142" s="97"/>
      <c r="H4142" s="98"/>
      <c r="I4142" s="98"/>
      <c r="J4142" s="99"/>
      <c r="K4142" s="97"/>
      <c r="L4142" s="97"/>
      <c r="P4142" s="97"/>
      <c r="Q4142" s="97"/>
      <c r="R4142" s="93"/>
    </row>
    <row r="4143" spans="7:18" x14ac:dyDescent="0.25">
      <c r="G4143" s="97"/>
      <c r="H4143" s="98"/>
      <c r="I4143" s="98"/>
      <c r="J4143" s="99"/>
      <c r="K4143" s="97"/>
      <c r="L4143" s="97"/>
      <c r="P4143" s="97"/>
      <c r="Q4143" s="97"/>
      <c r="R4143" s="93"/>
    </row>
    <row r="4144" spans="7:18" x14ac:dyDescent="0.25">
      <c r="G4144" s="97"/>
      <c r="H4144" s="98"/>
      <c r="I4144" s="98"/>
      <c r="J4144" s="99"/>
      <c r="K4144" s="97"/>
      <c r="L4144" s="97"/>
      <c r="P4144" s="97"/>
      <c r="Q4144" s="97"/>
      <c r="R4144" s="93"/>
    </row>
    <row r="4145" spans="7:18" x14ac:dyDescent="0.25">
      <c r="G4145" s="97"/>
      <c r="H4145" s="98"/>
      <c r="I4145" s="98"/>
      <c r="J4145" s="99"/>
      <c r="K4145" s="97"/>
      <c r="L4145" s="97"/>
      <c r="P4145" s="97"/>
      <c r="Q4145" s="97"/>
      <c r="R4145" s="93"/>
    </row>
    <row r="4146" spans="7:18" x14ac:dyDescent="0.25">
      <c r="G4146" s="97"/>
      <c r="H4146" s="98"/>
      <c r="I4146" s="98"/>
      <c r="J4146" s="99"/>
      <c r="K4146" s="97"/>
      <c r="L4146" s="97"/>
      <c r="P4146" s="97"/>
      <c r="Q4146" s="97"/>
      <c r="R4146" s="93"/>
    </row>
    <row r="4147" spans="7:18" x14ac:dyDescent="0.25">
      <c r="G4147" s="97"/>
      <c r="H4147" s="98"/>
      <c r="I4147" s="98"/>
      <c r="J4147" s="99"/>
      <c r="K4147" s="97"/>
      <c r="L4147" s="97"/>
      <c r="P4147" s="97"/>
      <c r="Q4147" s="97"/>
      <c r="R4147" s="93"/>
    </row>
    <row r="4148" spans="7:18" x14ac:dyDescent="0.25">
      <c r="G4148" s="97"/>
      <c r="H4148" s="98"/>
      <c r="I4148" s="98"/>
      <c r="J4148" s="99"/>
      <c r="K4148" s="97"/>
      <c r="L4148" s="97"/>
      <c r="P4148" s="97"/>
      <c r="Q4148" s="97"/>
      <c r="R4148" s="93"/>
    </row>
    <row r="4149" spans="7:18" x14ac:dyDescent="0.25">
      <c r="G4149" s="97"/>
      <c r="H4149" s="98"/>
      <c r="I4149" s="98"/>
      <c r="J4149" s="99"/>
      <c r="K4149" s="97"/>
      <c r="L4149" s="97"/>
      <c r="P4149" s="97"/>
      <c r="Q4149" s="97"/>
      <c r="R4149" s="93"/>
    </row>
    <row r="4150" spans="7:18" x14ac:dyDescent="0.25">
      <c r="G4150" s="97"/>
      <c r="H4150" s="98"/>
      <c r="I4150" s="98"/>
      <c r="J4150" s="99"/>
      <c r="K4150" s="97"/>
      <c r="L4150" s="97"/>
      <c r="P4150" s="97"/>
      <c r="Q4150" s="97"/>
      <c r="R4150" s="93"/>
    </row>
    <row r="4151" spans="7:18" x14ac:dyDescent="0.25">
      <c r="G4151" s="97"/>
      <c r="H4151" s="98"/>
      <c r="I4151" s="98"/>
      <c r="J4151" s="99"/>
      <c r="K4151" s="97"/>
      <c r="L4151" s="97"/>
      <c r="P4151" s="97"/>
      <c r="Q4151" s="97"/>
      <c r="R4151" s="93"/>
    </row>
    <row r="4152" spans="7:18" x14ac:dyDescent="0.25">
      <c r="G4152" s="97"/>
      <c r="H4152" s="98"/>
      <c r="I4152" s="98"/>
      <c r="J4152" s="99"/>
      <c r="K4152" s="97"/>
      <c r="L4152" s="97"/>
      <c r="P4152" s="97"/>
      <c r="Q4152" s="97"/>
      <c r="R4152" s="93"/>
    </row>
    <row r="4153" spans="7:18" x14ac:dyDescent="0.25">
      <c r="G4153" s="97"/>
      <c r="H4153" s="98"/>
      <c r="I4153" s="98"/>
      <c r="J4153" s="99"/>
      <c r="K4153" s="97"/>
      <c r="L4153" s="97"/>
      <c r="P4153" s="97"/>
      <c r="Q4153" s="97"/>
      <c r="R4153" s="93"/>
    </row>
    <row r="4154" spans="7:18" x14ac:dyDescent="0.25">
      <c r="G4154" s="97"/>
      <c r="H4154" s="98"/>
      <c r="I4154" s="98"/>
      <c r="J4154" s="99"/>
      <c r="K4154" s="97"/>
      <c r="L4154" s="97"/>
      <c r="P4154" s="97"/>
      <c r="Q4154" s="97"/>
      <c r="R4154" s="93"/>
    </row>
    <row r="4155" spans="7:18" x14ac:dyDescent="0.25">
      <c r="G4155" s="97"/>
      <c r="H4155" s="98"/>
      <c r="I4155" s="98"/>
      <c r="J4155" s="99"/>
      <c r="K4155" s="97"/>
      <c r="L4155" s="97"/>
      <c r="P4155" s="97"/>
      <c r="Q4155" s="97"/>
      <c r="R4155" s="93"/>
    </row>
    <row r="4156" spans="7:18" x14ac:dyDescent="0.25">
      <c r="G4156" s="97"/>
      <c r="H4156" s="98"/>
      <c r="I4156" s="98"/>
      <c r="J4156" s="99"/>
      <c r="K4156" s="97"/>
      <c r="L4156" s="97"/>
      <c r="P4156" s="97"/>
      <c r="Q4156" s="97"/>
      <c r="R4156" s="93"/>
    </row>
    <row r="4157" spans="7:18" x14ac:dyDescent="0.25">
      <c r="G4157" s="97"/>
      <c r="H4157" s="98"/>
      <c r="I4157" s="98"/>
      <c r="J4157" s="99"/>
      <c r="K4157" s="97"/>
      <c r="L4157" s="97"/>
      <c r="P4157" s="97"/>
      <c r="Q4157" s="97"/>
      <c r="R4157" s="93"/>
    </row>
    <row r="4158" spans="7:18" x14ac:dyDescent="0.25">
      <c r="G4158" s="97"/>
      <c r="H4158" s="98"/>
      <c r="I4158" s="98"/>
      <c r="J4158" s="99"/>
      <c r="K4158" s="97"/>
      <c r="L4158" s="97"/>
      <c r="P4158" s="97"/>
      <c r="Q4158" s="97"/>
      <c r="R4158" s="93"/>
    </row>
    <row r="4159" spans="7:18" x14ac:dyDescent="0.25">
      <c r="G4159" s="97"/>
      <c r="H4159" s="98"/>
      <c r="I4159" s="98"/>
      <c r="J4159" s="99"/>
      <c r="K4159" s="97"/>
      <c r="L4159" s="97"/>
      <c r="P4159" s="97"/>
      <c r="Q4159" s="97"/>
      <c r="R4159" s="93"/>
    </row>
    <row r="4160" spans="7:18" x14ac:dyDescent="0.25">
      <c r="G4160" s="97"/>
      <c r="H4160" s="98"/>
      <c r="I4160" s="98"/>
      <c r="J4160" s="99"/>
      <c r="K4160" s="97"/>
      <c r="L4160" s="97"/>
      <c r="P4160" s="97"/>
      <c r="Q4160" s="97"/>
      <c r="R4160" s="93"/>
    </row>
    <row r="4161" spans="7:18" x14ac:dyDescent="0.25">
      <c r="G4161" s="97"/>
      <c r="H4161" s="98"/>
      <c r="I4161" s="98"/>
      <c r="J4161" s="99"/>
      <c r="K4161" s="97"/>
      <c r="L4161" s="97"/>
      <c r="P4161" s="97"/>
      <c r="Q4161" s="97"/>
      <c r="R4161" s="93"/>
    </row>
    <row r="4162" spans="7:18" x14ac:dyDescent="0.25">
      <c r="G4162" s="97"/>
      <c r="H4162" s="98"/>
      <c r="I4162" s="98"/>
      <c r="J4162" s="99"/>
      <c r="K4162" s="97"/>
      <c r="L4162" s="97"/>
      <c r="P4162" s="97"/>
      <c r="Q4162" s="97"/>
      <c r="R4162" s="93"/>
    </row>
    <row r="4163" spans="7:18" x14ac:dyDescent="0.25">
      <c r="G4163" s="97"/>
      <c r="H4163" s="98"/>
      <c r="I4163" s="98"/>
      <c r="J4163" s="99"/>
      <c r="K4163" s="97"/>
      <c r="L4163" s="97"/>
      <c r="P4163" s="97"/>
      <c r="Q4163" s="97"/>
      <c r="R4163" s="93"/>
    </row>
    <row r="4164" spans="7:18" x14ac:dyDescent="0.25">
      <c r="G4164" s="97"/>
      <c r="H4164" s="98"/>
      <c r="I4164" s="98"/>
      <c r="J4164" s="99"/>
      <c r="K4164" s="97"/>
      <c r="L4164" s="97"/>
      <c r="P4164" s="97"/>
      <c r="Q4164" s="97"/>
      <c r="R4164" s="93"/>
    </row>
    <row r="4165" spans="7:18" x14ac:dyDescent="0.25">
      <c r="G4165" s="97"/>
      <c r="H4165" s="98"/>
      <c r="I4165" s="98"/>
      <c r="J4165" s="99"/>
      <c r="K4165" s="97"/>
      <c r="L4165" s="97"/>
      <c r="P4165" s="97"/>
      <c r="Q4165" s="97"/>
      <c r="R4165" s="93"/>
    </row>
    <row r="4166" spans="7:18" x14ac:dyDescent="0.25">
      <c r="G4166" s="97"/>
      <c r="H4166" s="98"/>
      <c r="I4166" s="98"/>
      <c r="J4166" s="99"/>
      <c r="K4166" s="97"/>
      <c r="L4166" s="97"/>
      <c r="P4166" s="97"/>
      <c r="Q4166" s="97"/>
      <c r="R4166" s="93"/>
    </row>
    <row r="4167" spans="7:18" x14ac:dyDescent="0.25">
      <c r="G4167" s="97"/>
      <c r="H4167" s="98"/>
      <c r="I4167" s="98"/>
      <c r="J4167" s="99"/>
      <c r="K4167" s="97"/>
      <c r="L4167" s="97"/>
      <c r="P4167" s="97"/>
      <c r="Q4167" s="97"/>
      <c r="R4167" s="93"/>
    </row>
    <row r="4168" spans="7:18" x14ac:dyDescent="0.25">
      <c r="G4168" s="97"/>
      <c r="H4168" s="98"/>
      <c r="I4168" s="98"/>
      <c r="J4168" s="99"/>
      <c r="K4168" s="97"/>
      <c r="L4168" s="97"/>
      <c r="P4168" s="97"/>
      <c r="Q4168" s="97"/>
      <c r="R4168" s="93"/>
    </row>
    <row r="4169" spans="7:18" x14ac:dyDescent="0.25">
      <c r="G4169" s="97"/>
      <c r="H4169" s="98"/>
      <c r="I4169" s="98"/>
      <c r="J4169" s="99"/>
      <c r="K4169" s="97"/>
      <c r="L4169" s="97"/>
      <c r="P4169" s="97"/>
      <c r="Q4169" s="97"/>
      <c r="R4169" s="93"/>
    </row>
    <row r="4170" spans="7:18" x14ac:dyDescent="0.25">
      <c r="G4170" s="97"/>
      <c r="H4170" s="98"/>
      <c r="I4170" s="98"/>
      <c r="J4170" s="99"/>
      <c r="K4170" s="97"/>
      <c r="L4170" s="97"/>
      <c r="P4170" s="97"/>
      <c r="Q4170" s="97"/>
      <c r="R4170" s="93"/>
    </row>
    <row r="4171" spans="7:18" x14ac:dyDescent="0.25">
      <c r="G4171" s="97"/>
      <c r="H4171" s="98"/>
      <c r="I4171" s="98"/>
      <c r="J4171" s="99"/>
      <c r="K4171" s="97"/>
      <c r="L4171" s="97"/>
      <c r="P4171" s="97"/>
      <c r="Q4171" s="97"/>
      <c r="R4171" s="93"/>
    </row>
    <row r="4172" spans="7:18" x14ac:dyDescent="0.25">
      <c r="G4172" s="97"/>
      <c r="H4172" s="98"/>
      <c r="I4172" s="98"/>
      <c r="J4172" s="99"/>
      <c r="K4172" s="97"/>
      <c r="L4172" s="97"/>
      <c r="P4172" s="97"/>
      <c r="Q4172" s="97"/>
      <c r="R4172" s="93"/>
    </row>
    <row r="4173" spans="7:18" x14ac:dyDescent="0.25">
      <c r="G4173" s="97"/>
      <c r="H4173" s="98"/>
      <c r="I4173" s="98"/>
      <c r="J4173" s="99"/>
      <c r="K4173" s="97"/>
      <c r="L4173" s="97"/>
      <c r="P4173" s="97"/>
      <c r="Q4173" s="97"/>
      <c r="R4173" s="93"/>
    </row>
    <row r="4174" spans="7:18" x14ac:dyDescent="0.25">
      <c r="G4174" s="97"/>
      <c r="H4174" s="98"/>
      <c r="I4174" s="98"/>
      <c r="J4174" s="99"/>
      <c r="K4174" s="97"/>
      <c r="L4174" s="97"/>
      <c r="P4174" s="97"/>
      <c r="Q4174" s="97"/>
      <c r="R4174" s="93"/>
    </row>
    <row r="4175" spans="7:18" x14ac:dyDescent="0.25">
      <c r="G4175" s="97"/>
      <c r="H4175" s="98"/>
      <c r="I4175" s="98"/>
      <c r="J4175" s="99"/>
      <c r="K4175" s="97"/>
      <c r="L4175" s="97"/>
      <c r="P4175" s="97"/>
      <c r="Q4175" s="97"/>
      <c r="R4175" s="93"/>
    </row>
    <row r="4176" spans="7:18" x14ac:dyDescent="0.25">
      <c r="G4176" s="97"/>
      <c r="H4176" s="98"/>
      <c r="I4176" s="98"/>
      <c r="J4176" s="99"/>
      <c r="K4176" s="97"/>
      <c r="L4176" s="97"/>
      <c r="P4176" s="97"/>
      <c r="Q4176" s="97"/>
      <c r="R4176" s="93"/>
    </row>
    <row r="4177" spans="7:18" x14ac:dyDescent="0.25">
      <c r="G4177" s="97"/>
      <c r="H4177" s="98"/>
      <c r="I4177" s="98"/>
      <c r="J4177" s="99"/>
      <c r="K4177" s="97"/>
      <c r="L4177" s="97"/>
      <c r="P4177" s="97"/>
      <c r="Q4177" s="97"/>
      <c r="R4177" s="93"/>
    </row>
    <row r="4178" spans="7:18" x14ac:dyDescent="0.25">
      <c r="G4178" s="97"/>
      <c r="H4178" s="98"/>
      <c r="I4178" s="98"/>
      <c r="J4178" s="99"/>
      <c r="K4178" s="97"/>
      <c r="L4178" s="97"/>
      <c r="P4178" s="97"/>
      <c r="Q4178" s="97"/>
      <c r="R4178" s="93"/>
    </row>
    <row r="4179" spans="7:18" x14ac:dyDescent="0.25">
      <c r="G4179" s="97"/>
      <c r="H4179" s="98"/>
      <c r="I4179" s="98"/>
      <c r="J4179" s="99"/>
      <c r="K4179" s="97"/>
      <c r="L4179" s="97"/>
      <c r="P4179" s="97"/>
      <c r="Q4179" s="97"/>
      <c r="R4179" s="93"/>
    </row>
    <row r="4180" spans="7:18" x14ac:dyDescent="0.25">
      <c r="G4180" s="97"/>
      <c r="H4180" s="98"/>
      <c r="I4180" s="98"/>
      <c r="J4180" s="99"/>
      <c r="K4180" s="97"/>
      <c r="L4180" s="97"/>
      <c r="P4180" s="97"/>
      <c r="Q4180" s="97"/>
      <c r="R4180" s="93"/>
    </row>
    <row r="4181" spans="7:18" x14ac:dyDescent="0.25">
      <c r="G4181" s="97"/>
      <c r="H4181" s="98"/>
      <c r="I4181" s="98"/>
      <c r="J4181" s="99"/>
      <c r="K4181" s="97"/>
      <c r="L4181" s="97"/>
      <c r="P4181" s="97"/>
      <c r="Q4181" s="97"/>
      <c r="R4181" s="93"/>
    </row>
    <row r="4182" spans="7:18" x14ac:dyDescent="0.25">
      <c r="G4182" s="97"/>
      <c r="H4182" s="98"/>
      <c r="I4182" s="98"/>
      <c r="J4182" s="99"/>
      <c r="K4182" s="97"/>
      <c r="L4182" s="97"/>
      <c r="P4182" s="97"/>
      <c r="Q4182" s="97"/>
      <c r="R4182" s="93"/>
    </row>
    <row r="4183" spans="7:18" x14ac:dyDescent="0.25">
      <c r="G4183" s="97"/>
      <c r="H4183" s="98"/>
      <c r="I4183" s="98"/>
      <c r="J4183" s="99"/>
      <c r="K4183" s="97"/>
      <c r="L4183" s="97"/>
      <c r="P4183" s="97"/>
      <c r="Q4183" s="97"/>
      <c r="R4183" s="93"/>
    </row>
    <row r="4184" spans="7:18" x14ac:dyDescent="0.25">
      <c r="G4184" s="97"/>
      <c r="H4184" s="98"/>
      <c r="I4184" s="98"/>
      <c r="J4184" s="99"/>
      <c r="K4184" s="97"/>
      <c r="L4184" s="97"/>
      <c r="P4184" s="97"/>
      <c r="Q4184" s="97"/>
      <c r="R4184" s="93"/>
    </row>
    <row r="4185" spans="7:18" x14ac:dyDescent="0.25">
      <c r="G4185" s="97"/>
      <c r="H4185" s="98"/>
      <c r="I4185" s="98"/>
      <c r="J4185" s="99"/>
      <c r="K4185" s="97"/>
      <c r="L4185" s="97"/>
      <c r="P4185" s="97"/>
      <c r="Q4185" s="97"/>
      <c r="R4185" s="93"/>
    </row>
    <row r="4186" spans="7:18" x14ac:dyDescent="0.25">
      <c r="G4186" s="97"/>
      <c r="H4186" s="98"/>
      <c r="I4186" s="98"/>
      <c r="J4186" s="99"/>
      <c r="K4186" s="97"/>
      <c r="L4186" s="97"/>
      <c r="P4186" s="97"/>
      <c r="Q4186" s="97"/>
      <c r="R4186" s="93"/>
    </row>
    <row r="4187" spans="7:18" x14ac:dyDescent="0.25">
      <c r="G4187" s="97"/>
      <c r="H4187" s="98"/>
      <c r="I4187" s="98"/>
      <c r="J4187" s="99"/>
      <c r="K4187" s="97"/>
      <c r="L4187" s="97"/>
      <c r="P4187" s="97"/>
      <c r="Q4187" s="97"/>
      <c r="R4187" s="93"/>
    </row>
    <row r="4188" spans="7:18" x14ac:dyDescent="0.25">
      <c r="G4188" s="97"/>
      <c r="H4188" s="98"/>
      <c r="I4188" s="98"/>
      <c r="J4188" s="99"/>
      <c r="K4188" s="97"/>
      <c r="L4188" s="97"/>
      <c r="P4188" s="97"/>
      <c r="Q4188" s="97"/>
      <c r="R4188" s="93"/>
    </row>
    <row r="4189" spans="7:18" x14ac:dyDescent="0.25">
      <c r="G4189" s="97"/>
      <c r="H4189" s="98"/>
      <c r="I4189" s="98"/>
      <c r="J4189" s="99"/>
      <c r="K4189" s="97"/>
      <c r="L4189" s="97"/>
      <c r="P4189" s="97"/>
      <c r="Q4189" s="97"/>
      <c r="R4189" s="93"/>
    </row>
    <row r="4190" spans="7:18" x14ac:dyDescent="0.25">
      <c r="G4190" s="97"/>
      <c r="H4190" s="98"/>
      <c r="I4190" s="98"/>
      <c r="J4190" s="99"/>
      <c r="K4190" s="97"/>
      <c r="L4190" s="97"/>
      <c r="P4190" s="97"/>
      <c r="Q4190" s="97"/>
      <c r="R4190" s="93"/>
    </row>
    <row r="4191" spans="7:18" x14ac:dyDescent="0.25">
      <c r="G4191" s="97"/>
      <c r="H4191" s="98"/>
      <c r="I4191" s="98"/>
      <c r="J4191" s="99"/>
      <c r="K4191" s="97"/>
      <c r="L4191" s="97"/>
      <c r="P4191" s="97"/>
      <c r="Q4191" s="97"/>
      <c r="R4191" s="93"/>
    </row>
    <row r="4192" spans="7:18" x14ac:dyDescent="0.25">
      <c r="G4192" s="97"/>
      <c r="H4192" s="98"/>
      <c r="I4192" s="98"/>
      <c r="J4192" s="99"/>
      <c r="K4192" s="97"/>
      <c r="L4192" s="97"/>
      <c r="P4192" s="97"/>
      <c r="Q4192" s="97"/>
      <c r="R4192" s="93"/>
    </row>
    <row r="4193" spans="7:18" x14ac:dyDescent="0.25">
      <c r="G4193" s="97"/>
      <c r="H4193" s="98"/>
      <c r="I4193" s="98"/>
      <c r="J4193" s="99"/>
      <c r="K4193" s="97"/>
      <c r="L4193" s="97"/>
      <c r="P4193" s="97"/>
      <c r="Q4193" s="97"/>
      <c r="R4193" s="93"/>
    </row>
    <row r="4194" spans="7:18" x14ac:dyDescent="0.25">
      <c r="G4194" s="97"/>
      <c r="H4194" s="98"/>
      <c r="I4194" s="98"/>
      <c r="J4194" s="99"/>
      <c r="K4194" s="97"/>
      <c r="L4194" s="97"/>
      <c r="P4194" s="97"/>
      <c r="Q4194" s="97"/>
      <c r="R4194" s="93"/>
    </row>
    <row r="4195" spans="7:18" x14ac:dyDescent="0.25">
      <c r="G4195" s="97"/>
      <c r="H4195" s="98"/>
      <c r="I4195" s="98"/>
      <c r="J4195" s="99"/>
      <c r="K4195" s="97"/>
      <c r="L4195" s="97"/>
      <c r="P4195" s="97"/>
      <c r="Q4195" s="97"/>
      <c r="R4195" s="93"/>
    </row>
    <row r="4196" spans="7:18" x14ac:dyDescent="0.25">
      <c r="G4196" s="97"/>
      <c r="H4196" s="98"/>
      <c r="I4196" s="98"/>
      <c r="J4196" s="99"/>
      <c r="K4196" s="97"/>
      <c r="L4196" s="97"/>
      <c r="P4196" s="97"/>
      <c r="Q4196" s="97"/>
      <c r="R4196" s="93"/>
    </row>
    <row r="4197" spans="7:18" x14ac:dyDescent="0.25">
      <c r="G4197" s="97"/>
      <c r="H4197" s="98"/>
      <c r="I4197" s="98"/>
      <c r="J4197" s="99"/>
      <c r="K4197" s="97"/>
      <c r="L4197" s="97"/>
      <c r="P4197" s="97"/>
      <c r="Q4197" s="97"/>
      <c r="R4197" s="93"/>
    </row>
    <row r="4198" spans="7:18" x14ac:dyDescent="0.25">
      <c r="G4198" s="97"/>
      <c r="H4198" s="98"/>
      <c r="I4198" s="98"/>
      <c r="J4198" s="99"/>
      <c r="K4198" s="97"/>
      <c r="L4198" s="97"/>
      <c r="P4198" s="97"/>
      <c r="Q4198" s="97"/>
      <c r="R4198" s="93"/>
    </row>
    <row r="4199" spans="7:18" x14ac:dyDescent="0.25">
      <c r="G4199" s="97"/>
      <c r="H4199" s="98"/>
      <c r="I4199" s="98"/>
      <c r="J4199" s="99"/>
      <c r="K4199" s="97"/>
      <c r="L4199" s="97"/>
      <c r="P4199" s="97"/>
      <c r="Q4199" s="97"/>
      <c r="R4199" s="93"/>
    </row>
    <row r="4200" spans="7:18" x14ac:dyDescent="0.25">
      <c r="G4200" s="97"/>
      <c r="H4200" s="98"/>
      <c r="I4200" s="98"/>
      <c r="J4200" s="99"/>
      <c r="K4200" s="97"/>
      <c r="L4200" s="97"/>
      <c r="P4200" s="97"/>
      <c r="Q4200" s="97"/>
      <c r="R4200" s="93"/>
    </row>
    <row r="4201" spans="7:18" x14ac:dyDescent="0.25">
      <c r="G4201" s="97"/>
      <c r="H4201" s="98"/>
      <c r="I4201" s="98"/>
      <c r="J4201" s="99"/>
      <c r="K4201" s="97"/>
      <c r="L4201" s="97"/>
      <c r="P4201" s="97"/>
      <c r="Q4201" s="97"/>
      <c r="R4201" s="93"/>
    </row>
    <row r="4202" spans="7:18" x14ac:dyDescent="0.25">
      <c r="G4202" s="97"/>
      <c r="H4202" s="98"/>
      <c r="I4202" s="98"/>
      <c r="J4202" s="99"/>
      <c r="K4202" s="97"/>
      <c r="L4202" s="97"/>
      <c r="P4202" s="97"/>
      <c r="Q4202" s="97"/>
      <c r="R4202" s="93"/>
    </row>
    <row r="4203" spans="7:18" x14ac:dyDescent="0.25">
      <c r="G4203" s="97"/>
      <c r="H4203" s="98"/>
      <c r="I4203" s="98"/>
      <c r="J4203" s="99"/>
      <c r="K4203" s="97"/>
      <c r="L4203" s="97"/>
      <c r="P4203" s="97"/>
      <c r="Q4203" s="97"/>
      <c r="R4203" s="93"/>
    </row>
    <row r="4204" spans="7:18" x14ac:dyDescent="0.25">
      <c r="G4204" s="97"/>
      <c r="H4204" s="98"/>
      <c r="I4204" s="98"/>
      <c r="J4204" s="99"/>
      <c r="K4204" s="97"/>
      <c r="L4204" s="97"/>
      <c r="P4204" s="97"/>
      <c r="Q4204" s="97"/>
      <c r="R4204" s="93"/>
    </row>
    <row r="4205" spans="7:18" x14ac:dyDescent="0.25">
      <c r="G4205" s="97"/>
      <c r="H4205" s="98"/>
      <c r="I4205" s="98"/>
      <c r="J4205" s="99"/>
      <c r="K4205" s="97"/>
      <c r="L4205" s="97"/>
      <c r="P4205" s="97"/>
      <c r="Q4205" s="97"/>
      <c r="R4205" s="93"/>
    </row>
    <row r="4206" spans="7:18" x14ac:dyDescent="0.25">
      <c r="G4206" s="97"/>
      <c r="H4206" s="98"/>
      <c r="I4206" s="98"/>
      <c r="J4206" s="99"/>
      <c r="K4206" s="97"/>
      <c r="L4206" s="97"/>
      <c r="P4206" s="97"/>
      <c r="Q4206" s="97"/>
      <c r="R4206" s="93"/>
    </row>
    <row r="4207" spans="7:18" x14ac:dyDescent="0.25">
      <c r="G4207" s="97"/>
      <c r="H4207" s="98"/>
      <c r="I4207" s="98"/>
      <c r="J4207" s="99"/>
      <c r="K4207" s="97"/>
      <c r="L4207" s="97"/>
      <c r="P4207" s="97"/>
      <c r="Q4207" s="97"/>
      <c r="R4207" s="93"/>
    </row>
    <row r="4208" spans="7:18" x14ac:dyDescent="0.25">
      <c r="G4208" s="97"/>
      <c r="H4208" s="98"/>
      <c r="I4208" s="98"/>
      <c r="J4208" s="99"/>
      <c r="K4208" s="97"/>
      <c r="L4208" s="97"/>
      <c r="P4208" s="97"/>
      <c r="Q4208" s="97"/>
      <c r="R4208" s="93"/>
    </row>
    <row r="4209" spans="7:18" x14ac:dyDescent="0.25">
      <c r="G4209" s="97"/>
      <c r="H4209" s="98"/>
      <c r="I4209" s="98"/>
      <c r="J4209" s="99"/>
      <c r="K4209" s="97"/>
      <c r="L4209" s="97"/>
      <c r="P4209" s="97"/>
      <c r="Q4209" s="97"/>
      <c r="R4209" s="93"/>
    </row>
    <row r="4210" spans="7:18" x14ac:dyDescent="0.25">
      <c r="G4210" s="97"/>
      <c r="H4210" s="98"/>
      <c r="I4210" s="98"/>
      <c r="J4210" s="99"/>
      <c r="K4210" s="97"/>
      <c r="L4210" s="97"/>
      <c r="P4210" s="97"/>
      <c r="Q4210" s="97"/>
      <c r="R4210" s="93"/>
    </row>
    <row r="4211" spans="7:18" x14ac:dyDescent="0.25">
      <c r="G4211" s="97"/>
      <c r="H4211" s="98"/>
      <c r="I4211" s="98"/>
      <c r="J4211" s="99"/>
      <c r="K4211" s="97"/>
      <c r="L4211" s="97"/>
      <c r="P4211" s="97"/>
      <c r="Q4211" s="97"/>
      <c r="R4211" s="93"/>
    </row>
    <row r="4212" spans="7:18" x14ac:dyDescent="0.25">
      <c r="G4212" s="97"/>
      <c r="H4212" s="98"/>
      <c r="I4212" s="98"/>
      <c r="J4212" s="99"/>
      <c r="K4212" s="97"/>
      <c r="L4212" s="97"/>
      <c r="P4212" s="97"/>
      <c r="Q4212" s="97"/>
      <c r="R4212" s="93"/>
    </row>
    <row r="4213" spans="7:18" x14ac:dyDescent="0.25">
      <c r="G4213" s="97"/>
      <c r="H4213" s="98"/>
      <c r="I4213" s="98"/>
      <c r="J4213" s="99"/>
      <c r="K4213" s="97"/>
      <c r="L4213" s="97"/>
      <c r="P4213" s="97"/>
      <c r="Q4213" s="97"/>
      <c r="R4213" s="93"/>
    </row>
    <row r="4214" spans="7:18" x14ac:dyDescent="0.25">
      <c r="G4214" s="97"/>
      <c r="H4214" s="98"/>
      <c r="I4214" s="98"/>
      <c r="J4214" s="99"/>
      <c r="K4214" s="97"/>
      <c r="L4214" s="97"/>
      <c r="P4214" s="97"/>
      <c r="Q4214" s="97"/>
      <c r="R4214" s="93"/>
    </row>
    <row r="4215" spans="7:18" x14ac:dyDescent="0.25">
      <c r="G4215" s="97"/>
      <c r="H4215" s="98"/>
      <c r="I4215" s="98"/>
      <c r="J4215" s="99"/>
      <c r="K4215" s="97"/>
      <c r="L4215" s="97"/>
      <c r="P4215" s="97"/>
      <c r="Q4215" s="97"/>
      <c r="R4215" s="93"/>
    </row>
    <row r="4216" spans="7:18" x14ac:dyDescent="0.25">
      <c r="G4216" s="97"/>
      <c r="H4216" s="98"/>
      <c r="I4216" s="98"/>
      <c r="J4216" s="99"/>
      <c r="K4216" s="97"/>
      <c r="L4216" s="97"/>
      <c r="P4216" s="97"/>
      <c r="Q4216" s="97"/>
      <c r="R4216" s="93"/>
    </row>
    <row r="4217" spans="7:18" x14ac:dyDescent="0.25">
      <c r="G4217" s="97"/>
      <c r="H4217" s="98"/>
      <c r="I4217" s="98"/>
      <c r="J4217" s="99"/>
      <c r="K4217" s="97"/>
      <c r="L4217" s="97"/>
      <c r="P4217" s="97"/>
      <c r="Q4217" s="97"/>
      <c r="R4217" s="93"/>
    </row>
    <row r="4218" spans="7:18" x14ac:dyDescent="0.25">
      <c r="G4218" s="97"/>
      <c r="H4218" s="98"/>
      <c r="I4218" s="98"/>
      <c r="J4218" s="99"/>
      <c r="K4218" s="97"/>
      <c r="L4218" s="97"/>
      <c r="P4218" s="97"/>
      <c r="Q4218" s="97"/>
      <c r="R4218" s="93"/>
    </row>
    <row r="4219" spans="7:18" x14ac:dyDescent="0.25">
      <c r="G4219" s="97"/>
      <c r="H4219" s="98"/>
      <c r="I4219" s="98"/>
      <c r="J4219" s="99"/>
      <c r="K4219" s="97"/>
      <c r="L4219" s="97"/>
      <c r="P4219" s="97"/>
      <c r="Q4219" s="97"/>
      <c r="R4219" s="93"/>
    </row>
    <row r="4220" spans="7:18" x14ac:dyDescent="0.25">
      <c r="G4220" s="97"/>
      <c r="H4220" s="98"/>
      <c r="I4220" s="98"/>
      <c r="J4220" s="99"/>
      <c r="K4220" s="97"/>
      <c r="L4220" s="97"/>
      <c r="P4220" s="97"/>
      <c r="Q4220" s="97"/>
      <c r="R4220" s="93"/>
    </row>
    <row r="4221" spans="7:18" x14ac:dyDescent="0.25">
      <c r="G4221" s="97"/>
      <c r="H4221" s="98"/>
      <c r="I4221" s="98"/>
      <c r="J4221" s="99"/>
      <c r="K4221" s="97"/>
      <c r="L4221" s="97"/>
      <c r="P4221" s="97"/>
      <c r="Q4221" s="97"/>
      <c r="R4221" s="93"/>
    </row>
    <row r="4222" spans="7:18" x14ac:dyDescent="0.25">
      <c r="G4222" s="97"/>
      <c r="H4222" s="98"/>
      <c r="I4222" s="98"/>
      <c r="J4222" s="99"/>
      <c r="K4222" s="97"/>
      <c r="L4222" s="97"/>
      <c r="P4222" s="97"/>
      <c r="Q4222" s="97"/>
      <c r="R4222" s="93"/>
    </row>
    <row r="4223" spans="7:18" x14ac:dyDescent="0.25">
      <c r="G4223" s="97"/>
      <c r="H4223" s="98"/>
      <c r="I4223" s="98"/>
      <c r="J4223" s="99"/>
      <c r="K4223" s="97"/>
      <c r="L4223" s="97"/>
      <c r="P4223" s="97"/>
      <c r="Q4223" s="97"/>
      <c r="R4223" s="93"/>
    </row>
    <row r="4224" spans="7:18" x14ac:dyDescent="0.25">
      <c r="G4224" s="97"/>
      <c r="H4224" s="98"/>
      <c r="I4224" s="98"/>
      <c r="J4224" s="99"/>
      <c r="K4224" s="97"/>
      <c r="L4224" s="97"/>
      <c r="P4224" s="97"/>
      <c r="Q4224" s="97"/>
      <c r="R4224" s="93"/>
    </row>
    <row r="4225" spans="7:18" x14ac:dyDescent="0.25">
      <c r="G4225" s="97"/>
      <c r="H4225" s="98"/>
      <c r="I4225" s="98"/>
      <c r="J4225" s="99"/>
      <c r="K4225" s="97"/>
      <c r="L4225" s="97"/>
      <c r="P4225" s="97"/>
      <c r="Q4225" s="97"/>
      <c r="R4225" s="93"/>
    </row>
    <row r="4226" spans="7:18" x14ac:dyDescent="0.25">
      <c r="G4226" s="97"/>
      <c r="H4226" s="98"/>
      <c r="I4226" s="98"/>
      <c r="J4226" s="99"/>
      <c r="K4226" s="97"/>
      <c r="L4226" s="97"/>
      <c r="P4226" s="97"/>
      <c r="Q4226" s="97"/>
      <c r="R4226" s="93"/>
    </row>
    <row r="4227" spans="7:18" x14ac:dyDescent="0.25">
      <c r="G4227" s="97"/>
      <c r="H4227" s="98"/>
      <c r="I4227" s="98"/>
      <c r="J4227" s="99"/>
      <c r="K4227" s="97"/>
      <c r="L4227" s="97"/>
      <c r="P4227" s="97"/>
      <c r="Q4227" s="97"/>
      <c r="R4227" s="93"/>
    </row>
    <row r="4228" spans="7:18" x14ac:dyDescent="0.25">
      <c r="G4228" s="97"/>
      <c r="H4228" s="98"/>
      <c r="I4228" s="98"/>
      <c r="J4228" s="99"/>
      <c r="K4228" s="97"/>
      <c r="L4228" s="97"/>
      <c r="P4228" s="97"/>
      <c r="Q4228" s="97"/>
      <c r="R4228" s="93"/>
    </row>
    <row r="4229" spans="7:18" x14ac:dyDescent="0.25">
      <c r="G4229" s="97"/>
      <c r="H4229" s="98"/>
      <c r="I4229" s="98"/>
      <c r="J4229" s="99"/>
      <c r="K4229" s="97"/>
      <c r="L4229" s="97"/>
      <c r="P4229" s="97"/>
      <c r="Q4229" s="97"/>
      <c r="R4229" s="93"/>
    </row>
    <row r="4230" spans="7:18" x14ac:dyDescent="0.25">
      <c r="G4230" s="97"/>
      <c r="H4230" s="98"/>
      <c r="I4230" s="98"/>
      <c r="J4230" s="99"/>
      <c r="K4230" s="97"/>
      <c r="L4230" s="97"/>
      <c r="P4230" s="97"/>
      <c r="Q4230" s="97"/>
      <c r="R4230" s="93"/>
    </row>
    <row r="4231" spans="7:18" x14ac:dyDescent="0.25">
      <c r="G4231" s="97"/>
      <c r="H4231" s="98"/>
      <c r="I4231" s="98"/>
      <c r="J4231" s="99"/>
      <c r="K4231" s="97"/>
      <c r="L4231" s="97"/>
      <c r="P4231" s="97"/>
      <c r="Q4231" s="97"/>
      <c r="R4231" s="93"/>
    </row>
    <row r="4232" spans="7:18" x14ac:dyDescent="0.25">
      <c r="G4232" s="97"/>
      <c r="H4232" s="98"/>
      <c r="I4232" s="98"/>
      <c r="J4232" s="99"/>
      <c r="K4232" s="97"/>
      <c r="L4232" s="97"/>
      <c r="P4232" s="97"/>
      <c r="Q4232" s="97"/>
      <c r="R4232" s="93"/>
    </row>
    <row r="4233" spans="7:18" x14ac:dyDescent="0.25">
      <c r="G4233" s="97"/>
      <c r="H4233" s="98"/>
      <c r="I4233" s="98"/>
      <c r="J4233" s="99"/>
      <c r="K4233" s="97"/>
      <c r="L4233" s="97"/>
      <c r="P4233" s="97"/>
      <c r="Q4233" s="97"/>
      <c r="R4233" s="93"/>
    </row>
    <row r="4234" spans="7:18" x14ac:dyDescent="0.25">
      <c r="G4234" s="97"/>
      <c r="H4234" s="98"/>
      <c r="I4234" s="98"/>
      <c r="J4234" s="99"/>
      <c r="K4234" s="97"/>
      <c r="L4234" s="97"/>
      <c r="P4234" s="97"/>
      <c r="Q4234" s="97"/>
      <c r="R4234" s="93"/>
    </row>
    <row r="4235" spans="7:18" x14ac:dyDescent="0.25">
      <c r="G4235" s="97"/>
      <c r="H4235" s="98"/>
      <c r="I4235" s="98"/>
      <c r="J4235" s="99"/>
      <c r="K4235" s="97"/>
      <c r="L4235" s="97"/>
      <c r="P4235" s="97"/>
      <c r="Q4235" s="97"/>
      <c r="R4235" s="93"/>
    </row>
    <row r="4236" spans="7:18" x14ac:dyDescent="0.25">
      <c r="G4236" s="97"/>
      <c r="H4236" s="98"/>
      <c r="I4236" s="98"/>
      <c r="J4236" s="99"/>
      <c r="K4236" s="97"/>
      <c r="L4236" s="97"/>
      <c r="P4236" s="97"/>
      <c r="Q4236" s="97"/>
      <c r="R4236" s="93"/>
    </row>
    <row r="4237" spans="7:18" x14ac:dyDescent="0.25">
      <c r="G4237" s="97"/>
      <c r="H4237" s="98"/>
      <c r="I4237" s="98"/>
      <c r="J4237" s="99"/>
      <c r="K4237" s="97"/>
      <c r="L4237" s="97"/>
      <c r="P4237" s="97"/>
      <c r="Q4237" s="97"/>
      <c r="R4237" s="93"/>
    </row>
    <row r="4238" spans="7:18" x14ac:dyDescent="0.25">
      <c r="G4238" s="97"/>
      <c r="H4238" s="98"/>
      <c r="I4238" s="98"/>
      <c r="J4238" s="99"/>
      <c r="K4238" s="97"/>
      <c r="L4238" s="97"/>
      <c r="P4238" s="97"/>
      <c r="Q4238" s="97"/>
      <c r="R4238" s="93"/>
    </row>
    <row r="4239" spans="7:18" x14ac:dyDescent="0.25">
      <c r="G4239" s="97"/>
      <c r="H4239" s="98"/>
      <c r="I4239" s="98"/>
      <c r="J4239" s="99"/>
      <c r="K4239" s="97"/>
      <c r="L4239" s="97"/>
      <c r="P4239" s="97"/>
      <c r="Q4239" s="97"/>
      <c r="R4239" s="93"/>
    </row>
    <row r="4240" spans="7:18" x14ac:dyDescent="0.25">
      <c r="G4240" s="97"/>
      <c r="H4240" s="98"/>
      <c r="I4240" s="98"/>
      <c r="J4240" s="99"/>
      <c r="K4240" s="97"/>
      <c r="L4240" s="97"/>
      <c r="P4240" s="97"/>
      <c r="Q4240" s="97"/>
      <c r="R4240" s="93"/>
    </row>
    <row r="4241" spans="7:18" x14ac:dyDescent="0.25">
      <c r="G4241" s="97"/>
      <c r="H4241" s="98"/>
      <c r="I4241" s="98"/>
      <c r="J4241" s="99"/>
      <c r="K4241" s="97"/>
      <c r="L4241" s="97"/>
      <c r="P4241" s="97"/>
      <c r="Q4241" s="97"/>
      <c r="R4241" s="93"/>
    </row>
    <row r="4242" spans="7:18" x14ac:dyDescent="0.25">
      <c r="G4242" s="97"/>
      <c r="H4242" s="98"/>
      <c r="I4242" s="98"/>
      <c r="J4242" s="99"/>
      <c r="K4242" s="97"/>
      <c r="L4242" s="97"/>
      <c r="P4242" s="97"/>
      <c r="Q4242" s="97"/>
      <c r="R4242" s="93"/>
    </row>
    <row r="4243" spans="7:18" x14ac:dyDescent="0.25">
      <c r="G4243" s="97"/>
      <c r="H4243" s="98"/>
      <c r="I4243" s="98"/>
      <c r="J4243" s="99"/>
      <c r="K4243" s="97"/>
      <c r="L4243" s="97"/>
      <c r="P4243" s="97"/>
      <c r="Q4243" s="97"/>
      <c r="R4243" s="93"/>
    </row>
    <row r="4244" spans="7:18" x14ac:dyDescent="0.25">
      <c r="G4244" s="97"/>
      <c r="H4244" s="98"/>
      <c r="I4244" s="98"/>
      <c r="J4244" s="99"/>
      <c r="K4244" s="97"/>
      <c r="L4244" s="97"/>
      <c r="P4244" s="97"/>
      <c r="Q4244" s="97"/>
      <c r="R4244" s="93"/>
    </row>
    <row r="4245" spans="7:18" x14ac:dyDescent="0.25">
      <c r="G4245" s="97"/>
      <c r="H4245" s="98"/>
      <c r="I4245" s="98"/>
      <c r="J4245" s="99"/>
      <c r="K4245" s="97"/>
      <c r="L4245" s="97"/>
      <c r="P4245" s="97"/>
      <c r="Q4245" s="97"/>
      <c r="R4245" s="93"/>
    </row>
    <row r="4246" spans="7:18" x14ac:dyDescent="0.25">
      <c r="G4246" s="97"/>
      <c r="H4246" s="98"/>
      <c r="I4246" s="98"/>
      <c r="J4246" s="99"/>
      <c r="K4246" s="97"/>
      <c r="L4246" s="97"/>
      <c r="P4246" s="97"/>
      <c r="Q4246" s="97"/>
      <c r="R4246" s="93"/>
    </row>
    <row r="4247" spans="7:18" x14ac:dyDescent="0.25">
      <c r="G4247" s="97"/>
      <c r="H4247" s="98"/>
      <c r="I4247" s="98"/>
      <c r="J4247" s="99"/>
      <c r="K4247" s="97"/>
      <c r="L4247" s="97"/>
      <c r="P4247" s="97"/>
      <c r="Q4247" s="97"/>
      <c r="R4247" s="93"/>
    </row>
    <row r="4248" spans="7:18" x14ac:dyDescent="0.25">
      <c r="G4248" s="97"/>
      <c r="H4248" s="98"/>
      <c r="I4248" s="98"/>
      <c r="J4248" s="99"/>
      <c r="K4248" s="97"/>
      <c r="L4248" s="97"/>
      <c r="P4248" s="97"/>
      <c r="Q4248" s="97"/>
      <c r="R4248" s="93"/>
    </row>
    <row r="4249" spans="7:18" x14ac:dyDescent="0.25">
      <c r="G4249" s="97"/>
      <c r="H4249" s="98"/>
      <c r="I4249" s="98"/>
      <c r="J4249" s="99"/>
      <c r="K4249" s="97"/>
      <c r="L4249" s="97"/>
      <c r="P4249" s="97"/>
      <c r="Q4249" s="97"/>
      <c r="R4249" s="93"/>
    </row>
    <row r="4250" spans="7:18" x14ac:dyDescent="0.25">
      <c r="G4250" s="97"/>
      <c r="H4250" s="98"/>
      <c r="I4250" s="98"/>
      <c r="J4250" s="99"/>
      <c r="K4250" s="97"/>
      <c r="L4250" s="97"/>
      <c r="P4250" s="97"/>
      <c r="Q4250" s="97"/>
      <c r="R4250" s="93"/>
    </row>
    <row r="4251" spans="7:18" x14ac:dyDescent="0.25">
      <c r="G4251" s="97"/>
      <c r="H4251" s="98"/>
      <c r="I4251" s="98"/>
      <c r="J4251" s="99"/>
      <c r="K4251" s="97"/>
      <c r="L4251" s="97"/>
      <c r="P4251" s="97"/>
      <c r="Q4251" s="97"/>
      <c r="R4251" s="93"/>
    </row>
    <row r="4252" spans="7:18" x14ac:dyDescent="0.25">
      <c r="G4252" s="97"/>
      <c r="H4252" s="98"/>
      <c r="I4252" s="98"/>
      <c r="J4252" s="99"/>
      <c r="K4252" s="97"/>
      <c r="L4252" s="97"/>
      <c r="P4252" s="97"/>
      <c r="Q4252" s="97"/>
      <c r="R4252" s="93"/>
    </row>
    <row r="4253" spans="7:18" x14ac:dyDescent="0.25">
      <c r="G4253" s="97"/>
      <c r="H4253" s="98"/>
      <c r="I4253" s="98"/>
      <c r="J4253" s="99"/>
      <c r="K4253" s="97"/>
      <c r="L4253" s="97"/>
      <c r="P4253" s="97"/>
      <c r="Q4253" s="97"/>
      <c r="R4253" s="93"/>
    </row>
    <row r="4254" spans="7:18" x14ac:dyDescent="0.25">
      <c r="G4254" s="97"/>
      <c r="H4254" s="98"/>
      <c r="I4254" s="98"/>
      <c r="J4254" s="99"/>
      <c r="K4254" s="97"/>
      <c r="L4254" s="97"/>
      <c r="P4254" s="97"/>
      <c r="Q4254" s="97"/>
      <c r="R4254" s="93"/>
    </row>
    <row r="4255" spans="7:18" x14ac:dyDescent="0.25">
      <c r="G4255" s="97"/>
      <c r="H4255" s="98"/>
      <c r="I4255" s="98"/>
      <c r="J4255" s="99"/>
      <c r="K4255" s="97"/>
      <c r="L4255" s="97"/>
      <c r="P4255" s="97"/>
      <c r="Q4255" s="97"/>
      <c r="R4255" s="93"/>
    </row>
    <row r="4256" spans="7:18" x14ac:dyDescent="0.25">
      <c r="G4256" s="97"/>
      <c r="H4256" s="98"/>
      <c r="I4256" s="98"/>
      <c r="J4256" s="99"/>
      <c r="K4256" s="97"/>
      <c r="L4256" s="97"/>
      <c r="P4256" s="97"/>
      <c r="Q4256" s="97"/>
      <c r="R4256" s="93"/>
    </row>
    <row r="4257" spans="7:18" x14ac:dyDescent="0.25">
      <c r="G4257" s="97"/>
      <c r="H4257" s="98"/>
      <c r="I4257" s="98"/>
      <c r="J4257" s="99"/>
      <c r="K4257" s="97"/>
      <c r="L4257" s="97"/>
      <c r="P4257" s="97"/>
      <c r="Q4257" s="97"/>
      <c r="R4257" s="93"/>
    </row>
    <row r="4258" spans="7:18" x14ac:dyDescent="0.25">
      <c r="G4258" s="97"/>
      <c r="H4258" s="98"/>
      <c r="I4258" s="98"/>
      <c r="J4258" s="99"/>
      <c r="K4258" s="97"/>
      <c r="L4258" s="97"/>
      <c r="P4258" s="97"/>
      <c r="Q4258" s="97"/>
      <c r="R4258" s="93"/>
    </row>
    <row r="4259" spans="7:18" x14ac:dyDescent="0.25">
      <c r="G4259" s="97"/>
      <c r="H4259" s="98"/>
      <c r="I4259" s="98"/>
      <c r="J4259" s="99"/>
      <c r="K4259" s="97"/>
      <c r="L4259" s="97"/>
      <c r="P4259" s="97"/>
      <c r="Q4259" s="97"/>
      <c r="R4259" s="93"/>
    </row>
    <row r="4260" spans="7:18" x14ac:dyDescent="0.25">
      <c r="G4260" s="97"/>
      <c r="H4260" s="98"/>
      <c r="I4260" s="98"/>
      <c r="J4260" s="99"/>
      <c r="K4260" s="97"/>
      <c r="L4260" s="97"/>
      <c r="P4260" s="97"/>
      <c r="Q4260" s="97"/>
      <c r="R4260" s="93"/>
    </row>
    <row r="4261" spans="7:18" x14ac:dyDescent="0.25">
      <c r="G4261" s="97"/>
      <c r="H4261" s="98"/>
      <c r="I4261" s="98"/>
      <c r="J4261" s="99"/>
      <c r="K4261" s="97"/>
      <c r="L4261" s="97"/>
      <c r="P4261" s="97"/>
      <c r="Q4261" s="97"/>
      <c r="R4261" s="93"/>
    </row>
    <row r="4262" spans="7:18" x14ac:dyDescent="0.25">
      <c r="G4262" s="97"/>
      <c r="H4262" s="98"/>
      <c r="I4262" s="98"/>
      <c r="J4262" s="99"/>
      <c r="K4262" s="97"/>
      <c r="L4262" s="97"/>
      <c r="P4262" s="97"/>
      <c r="Q4262" s="97"/>
      <c r="R4262" s="93"/>
    </row>
    <row r="4263" spans="7:18" x14ac:dyDescent="0.25">
      <c r="G4263" s="97"/>
      <c r="H4263" s="98"/>
      <c r="I4263" s="98"/>
      <c r="J4263" s="99"/>
      <c r="K4263" s="97"/>
      <c r="L4263" s="97"/>
      <c r="P4263" s="97"/>
      <c r="Q4263" s="97"/>
      <c r="R4263" s="93"/>
    </row>
    <row r="4264" spans="7:18" x14ac:dyDescent="0.25">
      <c r="G4264" s="97"/>
      <c r="H4264" s="98"/>
      <c r="I4264" s="98"/>
      <c r="J4264" s="99"/>
      <c r="K4264" s="97"/>
      <c r="L4264" s="97"/>
      <c r="P4264" s="97"/>
      <c r="Q4264" s="97"/>
      <c r="R4264" s="93"/>
    </row>
    <row r="4265" spans="7:18" x14ac:dyDescent="0.25">
      <c r="G4265" s="97"/>
      <c r="H4265" s="98"/>
      <c r="I4265" s="98"/>
      <c r="J4265" s="99"/>
      <c r="K4265" s="97"/>
      <c r="L4265" s="97"/>
      <c r="P4265" s="97"/>
      <c r="Q4265" s="97"/>
      <c r="R4265" s="93"/>
    </row>
    <row r="4266" spans="7:18" x14ac:dyDescent="0.25">
      <c r="G4266" s="97"/>
      <c r="H4266" s="98"/>
      <c r="I4266" s="98"/>
      <c r="J4266" s="99"/>
      <c r="K4266" s="97"/>
      <c r="L4266" s="97"/>
      <c r="P4266" s="97"/>
      <c r="Q4266" s="97"/>
      <c r="R4266" s="93"/>
    </row>
    <row r="4267" spans="7:18" x14ac:dyDescent="0.25">
      <c r="G4267" s="97"/>
      <c r="H4267" s="98"/>
      <c r="I4267" s="98"/>
      <c r="J4267" s="99"/>
      <c r="K4267" s="97"/>
      <c r="L4267" s="97"/>
      <c r="P4267" s="97"/>
      <c r="Q4267" s="97"/>
      <c r="R4267" s="93"/>
    </row>
    <row r="4268" spans="7:18" x14ac:dyDescent="0.25">
      <c r="G4268" s="97"/>
      <c r="H4268" s="98"/>
      <c r="I4268" s="98"/>
      <c r="J4268" s="99"/>
      <c r="K4268" s="97"/>
      <c r="L4268" s="97"/>
      <c r="P4268" s="97"/>
      <c r="Q4268" s="97"/>
      <c r="R4268" s="93"/>
    </row>
    <row r="4269" spans="7:18" x14ac:dyDescent="0.25">
      <c r="G4269" s="97"/>
      <c r="H4269" s="98"/>
      <c r="I4269" s="98"/>
      <c r="J4269" s="99"/>
      <c r="K4269" s="97"/>
      <c r="L4269" s="97"/>
      <c r="P4269" s="97"/>
      <c r="Q4269" s="97"/>
      <c r="R4269" s="93"/>
    </row>
    <row r="4270" spans="7:18" x14ac:dyDescent="0.25">
      <c r="G4270" s="97"/>
      <c r="H4270" s="98"/>
      <c r="I4270" s="98"/>
      <c r="J4270" s="99"/>
      <c r="K4270" s="97"/>
      <c r="L4270" s="97"/>
      <c r="P4270" s="97"/>
      <c r="Q4270" s="97"/>
      <c r="R4270" s="93"/>
    </row>
    <row r="4271" spans="7:18" x14ac:dyDescent="0.25">
      <c r="G4271" s="97"/>
      <c r="H4271" s="98"/>
      <c r="I4271" s="98"/>
      <c r="J4271" s="99"/>
      <c r="K4271" s="97"/>
      <c r="L4271" s="97"/>
      <c r="P4271" s="97"/>
      <c r="Q4271" s="97"/>
      <c r="R4271" s="93"/>
    </row>
    <row r="4272" spans="7:18" x14ac:dyDescent="0.25">
      <c r="G4272" s="97"/>
      <c r="H4272" s="98"/>
      <c r="I4272" s="98"/>
      <c r="J4272" s="99"/>
      <c r="K4272" s="97"/>
      <c r="L4272" s="97"/>
      <c r="P4272" s="97"/>
      <c r="Q4272" s="97"/>
      <c r="R4272" s="93"/>
    </row>
    <row r="4273" spans="7:18" x14ac:dyDescent="0.25">
      <c r="G4273" s="97"/>
      <c r="H4273" s="98"/>
      <c r="I4273" s="98"/>
      <c r="J4273" s="99"/>
      <c r="K4273" s="97"/>
      <c r="L4273" s="97"/>
      <c r="P4273" s="97"/>
      <c r="Q4273" s="97"/>
      <c r="R4273" s="93"/>
    </row>
    <row r="4274" spans="7:18" x14ac:dyDescent="0.25">
      <c r="G4274" s="97"/>
      <c r="H4274" s="98"/>
      <c r="I4274" s="98"/>
      <c r="J4274" s="99"/>
      <c r="K4274" s="97"/>
      <c r="L4274" s="97"/>
      <c r="P4274" s="97"/>
      <c r="Q4274" s="97"/>
      <c r="R4274" s="93"/>
    </row>
    <row r="4275" spans="7:18" x14ac:dyDescent="0.25">
      <c r="G4275" s="97"/>
      <c r="H4275" s="98"/>
      <c r="I4275" s="98"/>
      <c r="J4275" s="99"/>
      <c r="K4275" s="97"/>
      <c r="L4275" s="97"/>
      <c r="P4275" s="97"/>
      <c r="Q4275" s="97"/>
      <c r="R4275" s="93"/>
    </row>
    <row r="4276" spans="7:18" x14ac:dyDescent="0.25">
      <c r="G4276" s="97"/>
      <c r="H4276" s="98"/>
      <c r="I4276" s="98"/>
      <c r="J4276" s="99"/>
      <c r="K4276" s="97"/>
      <c r="L4276" s="97"/>
      <c r="P4276" s="97"/>
      <c r="Q4276" s="97"/>
      <c r="R4276" s="93"/>
    </row>
    <row r="4277" spans="7:18" x14ac:dyDescent="0.25">
      <c r="G4277" s="97"/>
      <c r="H4277" s="98"/>
      <c r="I4277" s="98"/>
      <c r="J4277" s="99"/>
      <c r="K4277" s="97"/>
      <c r="L4277" s="97"/>
      <c r="P4277" s="97"/>
      <c r="Q4277" s="97"/>
      <c r="R4277" s="93"/>
    </row>
    <row r="4278" spans="7:18" x14ac:dyDescent="0.25">
      <c r="G4278" s="97"/>
      <c r="H4278" s="98"/>
      <c r="I4278" s="98"/>
      <c r="J4278" s="99"/>
      <c r="K4278" s="97"/>
      <c r="L4278" s="97"/>
      <c r="P4278" s="97"/>
      <c r="Q4278" s="97"/>
      <c r="R4278" s="93"/>
    </row>
    <row r="4279" spans="7:18" x14ac:dyDescent="0.25">
      <c r="G4279" s="97"/>
      <c r="H4279" s="98"/>
      <c r="I4279" s="98"/>
      <c r="J4279" s="99"/>
      <c r="K4279" s="97"/>
      <c r="L4279" s="97"/>
      <c r="P4279" s="97"/>
      <c r="Q4279" s="97"/>
      <c r="R4279" s="93"/>
    </row>
    <row r="4280" spans="7:18" x14ac:dyDescent="0.25">
      <c r="G4280" s="97"/>
      <c r="H4280" s="98"/>
      <c r="I4280" s="98"/>
      <c r="J4280" s="99"/>
      <c r="K4280" s="97"/>
      <c r="L4280" s="97"/>
      <c r="P4280" s="97"/>
      <c r="Q4280" s="97"/>
      <c r="R4280" s="93"/>
    </row>
    <row r="4281" spans="7:18" x14ac:dyDescent="0.25">
      <c r="G4281" s="97"/>
      <c r="H4281" s="98"/>
      <c r="I4281" s="98"/>
      <c r="J4281" s="99"/>
      <c r="K4281" s="97"/>
      <c r="L4281" s="97"/>
      <c r="P4281" s="97"/>
      <c r="Q4281" s="97"/>
      <c r="R4281" s="93"/>
    </row>
    <row r="4282" spans="7:18" x14ac:dyDescent="0.25">
      <c r="G4282" s="97"/>
      <c r="H4282" s="98"/>
      <c r="I4282" s="98"/>
      <c r="J4282" s="99"/>
      <c r="K4282" s="97"/>
      <c r="L4282" s="97"/>
      <c r="P4282" s="97"/>
      <c r="Q4282" s="97"/>
      <c r="R4282" s="93"/>
    </row>
    <row r="4283" spans="7:18" x14ac:dyDescent="0.25">
      <c r="G4283" s="97"/>
      <c r="H4283" s="98"/>
      <c r="I4283" s="98"/>
      <c r="J4283" s="99"/>
      <c r="K4283" s="97"/>
      <c r="L4283" s="97"/>
      <c r="P4283" s="97"/>
      <c r="Q4283" s="97"/>
      <c r="R4283" s="93"/>
    </row>
    <row r="4284" spans="7:18" x14ac:dyDescent="0.25">
      <c r="G4284" s="97"/>
      <c r="H4284" s="98"/>
      <c r="I4284" s="98"/>
      <c r="J4284" s="99"/>
      <c r="K4284" s="97"/>
      <c r="L4284" s="97"/>
      <c r="P4284" s="97"/>
      <c r="Q4284" s="97"/>
      <c r="R4284" s="93"/>
    </row>
    <row r="4285" spans="7:18" x14ac:dyDescent="0.25">
      <c r="G4285" s="97"/>
      <c r="H4285" s="98"/>
      <c r="I4285" s="98"/>
      <c r="J4285" s="99"/>
      <c r="K4285" s="97"/>
      <c r="L4285" s="97"/>
      <c r="P4285" s="97"/>
      <c r="Q4285" s="97"/>
      <c r="R4285" s="93"/>
    </row>
    <row r="4286" spans="7:18" x14ac:dyDescent="0.25">
      <c r="G4286" s="97"/>
      <c r="H4286" s="98"/>
      <c r="I4286" s="98"/>
      <c r="J4286" s="99"/>
      <c r="K4286" s="97"/>
      <c r="L4286" s="97"/>
      <c r="P4286" s="97"/>
      <c r="Q4286" s="97"/>
      <c r="R4286" s="93"/>
    </row>
    <row r="4287" spans="7:18" x14ac:dyDescent="0.25">
      <c r="G4287" s="97"/>
      <c r="H4287" s="98"/>
      <c r="I4287" s="98"/>
      <c r="J4287" s="99"/>
      <c r="K4287" s="97"/>
      <c r="L4287" s="97"/>
      <c r="P4287" s="97"/>
      <c r="Q4287" s="97"/>
      <c r="R4287" s="93"/>
    </row>
    <row r="4288" spans="7:18" x14ac:dyDescent="0.25">
      <c r="G4288" s="97"/>
      <c r="H4288" s="98"/>
      <c r="I4288" s="98"/>
      <c r="J4288" s="99"/>
      <c r="K4288" s="97"/>
      <c r="L4288" s="97"/>
      <c r="P4288" s="97"/>
      <c r="Q4288" s="97"/>
      <c r="R4288" s="93"/>
    </row>
    <row r="4289" spans="7:18" x14ac:dyDescent="0.25">
      <c r="G4289" s="97"/>
      <c r="H4289" s="98"/>
      <c r="I4289" s="98"/>
      <c r="J4289" s="99"/>
      <c r="K4289" s="97"/>
      <c r="L4289" s="97"/>
      <c r="P4289" s="97"/>
      <c r="Q4289" s="97"/>
      <c r="R4289" s="93"/>
    </row>
    <row r="4290" spans="7:18" x14ac:dyDescent="0.25">
      <c r="G4290" s="97"/>
      <c r="H4290" s="98"/>
      <c r="I4290" s="98"/>
      <c r="J4290" s="99"/>
      <c r="K4290" s="97"/>
      <c r="L4290" s="97"/>
      <c r="P4290" s="97"/>
      <c r="Q4290" s="97"/>
      <c r="R4290" s="93"/>
    </row>
    <row r="4291" spans="7:18" x14ac:dyDescent="0.25">
      <c r="G4291" s="97"/>
      <c r="H4291" s="98"/>
      <c r="I4291" s="98"/>
      <c r="J4291" s="99"/>
      <c r="K4291" s="97"/>
      <c r="L4291" s="97"/>
      <c r="P4291" s="97"/>
      <c r="Q4291" s="97"/>
      <c r="R4291" s="93"/>
    </row>
    <row r="4292" spans="7:18" x14ac:dyDescent="0.25">
      <c r="G4292" s="97"/>
      <c r="H4292" s="98"/>
      <c r="I4292" s="98"/>
      <c r="J4292" s="99"/>
      <c r="K4292" s="97"/>
      <c r="L4292" s="97"/>
      <c r="P4292" s="97"/>
      <c r="Q4292" s="97"/>
      <c r="R4292" s="93"/>
    </row>
    <row r="4293" spans="7:18" x14ac:dyDescent="0.25">
      <c r="G4293" s="97"/>
      <c r="H4293" s="98"/>
      <c r="I4293" s="98"/>
      <c r="J4293" s="99"/>
      <c r="K4293" s="97"/>
      <c r="L4293" s="97"/>
      <c r="P4293" s="97"/>
      <c r="Q4293" s="97"/>
      <c r="R4293" s="93"/>
    </row>
    <row r="4294" spans="7:18" x14ac:dyDescent="0.25">
      <c r="G4294" s="97"/>
      <c r="H4294" s="98"/>
      <c r="I4294" s="98"/>
      <c r="J4294" s="99"/>
      <c r="K4294" s="97"/>
      <c r="L4294" s="97"/>
      <c r="P4294" s="97"/>
      <c r="Q4294" s="97"/>
      <c r="R4294" s="93"/>
    </row>
    <row r="4295" spans="7:18" x14ac:dyDescent="0.25">
      <c r="G4295" s="97"/>
      <c r="H4295" s="98"/>
      <c r="I4295" s="98"/>
      <c r="J4295" s="99"/>
      <c r="K4295" s="97"/>
      <c r="L4295" s="97"/>
      <c r="P4295" s="97"/>
      <c r="Q4295" s="97"/>
      <c r="R4295" s="93"/>
    </row>
    <row r="4296" spans="7:18" x14ac:dyDescent="0.25">
      <c r="G4296" s="97"/>
      <c r="H4296" s="98"/>
      <c r="I4296" s="98"/>
      <c r="J4296" s="99"/>
      <c r="K4296" s="97"/>
      <c r="L4296" s="97"/>
      <c r="P4296" s="97"/>
      <c r="Q4296" s="97"/>
      <c r="R4296" s="93"/>
    </row>
    <row r="4297" spans="7:18" x14ac:dyDescent="0.25">
      <c r="G4297" s="97"/>
      <c r="H4297" s="98"/>
      <c r="I4297" s="98"/>
      <c r="J4297" s="99"/>
      <c r="K4297" s="97"/>
      <c r="L4297" s="97"/>
      <c r="P4297" s="97"/>
      <c r="Q4297" s="97"/>
      <c r="R4297" s="93"/>
    </row>
    <row r="4298" spans="7:18" x14ac:dyDescent="0.25">
      <c r="G4298" s="97"/>
      <c r="H4298" s="98"/>
      <c r="I4298" s="98"/>
      <c r="J4298" s="99"/>
      <c r="K4298" s="97"/>
      <c r="L4298" s="97"/>
      <c r="P4298" s="97"/>
      <c r="Q4298" s="97"/>
      <c r="R4298" s="93"/>
    </row>
    <row r="4299" spans="7:18" x14ac:dyDescent="0.25">
      <c r="G4299" s="97"/>
      <c r="H4299" s="98"/>
      <c r="I4299" s="98"/>
      <c r="J4299" s="99"/>
      <c r="K4299" s="97"/>
      <c r="L4299" s="97"/>
      <c r="P4299" s="97"/>
      <c r="Q4299" s="97"/>
      <c r="R4299" s="93"/>
    </row>
    <row r="4300" spans="7:18" x14ac:dyDescent="0.25">
      <c r="G4300" s="97"/>
      <c r="H4300" s="98"/>
      <c r="I4300" s="98"/>
      <c r="J4300" s="99"/>
      <c r="K4300" s="97"/>
      <c r="L4300" s="97"/>
      <c r="P4300" s="97"/>
      <c r="Q4300" s="97"/>
      <c r="R4300" s="93"/>
    </row>
    <row r="4301" spans="7:18" x14ac:dyDescent="0.25">
      <c r="G4301" s="97"/>
      <c r="H4301" s="98"/>
      <c r="I4301" s="98"/>
      <c r="J4301" s="99"/>
      <c r="K4301" s="97"/>
      <c r="L4301" s="97"/>
      <c r="P4301" s="97"/>
      <c r="Q4301" s="97"/>
      <c r="R4301" s="93"/>
    </row>
    <row r="4302" spans="7:18" x14ac:dyDescent="0.25">
      <c r="G4302" s="97"/>
      <c r="H4302" s="98"/>
      <c r="I4302" s="98"/>
      <c r="J4302" s="99"/>
      <c r="K4302" s="97"/>
      <c r="L4302" s="97"/>
      <c r="P4302" s="97"/>
      <c r="Q4302" s="97"/>
      <c r="R4302" s="93"/>
    </row>
    <row r="4303" spans="7:18" x14ac:dyDescent="0.25">
      <c r="G4303" s="97"/>
      <c r="H4303" s="98"/>
      <c r="I4303" s="98"/>
      <c r="J4303" s="99"/>
      <c r="K4303" s="97"/>
      <c r="L4303" s="97"/>
      <c r="P4303" s="97"/>
      <c r="Q4303" s="97"/>
      <c r="R4303" s="93"/>
    </row>
    <row r="4304" spans="7:18" x14ac:dyDescent="0.25">
      <c r="G4304" s="97"/>
      <c r="H4304" s="98"/>
      <c r="I4304" s="98"/>
      <c r="J4304" s="99"/>
      <c r="K4304" s="97"/>
      <c r="L4304" s="97"/>
      <c r="P4304" s="97"/>
      <c r="Q4304" s="97"/>
      <c r="R4304" s="93"/>
    </row>
    <row r="4305" spans="7:18" x14ac:dyDescent="0.25">
      <c r="G4305" s="97"/>
      <c r="H4305" s="98"/>
      <c r="I4305" s="98"/>
      <c r="J4305" s="99"/>
      <c r="K4305" s="97"/>
      <c r="L4305" s="97"/>
      <c r="P4305" s="97"/>
      <c r="Q4305" s="97"/>
      <c r="R4305" s="93"/>
    </row>
    <row r="4306" spans="7:18" x14ac:dyDescent="0.25">
      <c r="G4306" s="97"/>
      <c r="H4306" s="98"/>
      <c r="I4306" s="98"/>
      <c r="J4306" s="99"/>
      <c r="K4306" s="97"/>
      <c r="L4306" s="97"/>
      <c r="P4306" s="97"/>
      <c r="Q4306" s="97"/>
      <c r="R4306" s="93"/>
    </row>
    <row r="4307" spans="7:18" x14ac:dyDescent="0.25">
      <c r="G4307" s="97"/>
      <c r="H4307" s="98"/>
      <c r="I4307" s="98"/>
      <c r="J4307" s="99"/>
      <c r="K4307" s="97"/>
      <c r="L4307" s="97"/>
      <c r="P4307" s="97"/>
      <c r="Q4307" s="97"/>
      <c r="R4307" s="93"/>
    </row>
    <row r="4308" spans="7:18" x14ac:dyDescent="0.25">
      <c r="G4308" s="97"/>
      <c r="H4308" s="98"/>
      <c r="I4308" s="98"/>
      <c r="J4308" s="99"/>
      <c r="K4308" s="97"/>
      <c r="L4308" s="97"/>
      <c r="P4308" s="97"/>
      <c r="Q4308" s="97"/>
      <c r="R4308" s="93"/>
    </row>
    <row r="4309" spans="7:18" x14ac:dyDescent="0.25">
      <c r="G4309" s="97"/>
      <c r="H4309" s="98"/>
      <c r="I4309" s="98"/>
      <c r="J4309" s="99"/>
      <c r="K4309" s="97"/>
      <c r="L4309" s="97"/>
      <c r="P4309" s="97"/>
      <c r="Q4309" s="97"/>
      <c r="R4309" s="93"/>
    </row>
    <row r="4310" spans="7:18" x14ac:dyDescent="0.25">
      <c r="G4310" s="97"/>
      <c r="H4310" s="98"/>
      <c r="I4310" s="98"/>
      <c r="J4310" s="99"/>
      <c r="K4310" s="97"/>
      <c r="L4310" s="97"/>
      <c r="P4310" s="97"/>
      <c r="Q4310" s="97"/>
      <c r="R4310" s="93"/>
    </row>
    <row r="4311" spans="7:18" x14ac:dyDescent="0.25">
      <c r="G4311" s="97"/>
      <c r="H4311" s="98"/>
      <c r="I4311" s="98"/>
      <c r="J4311" s="99"/>
      <c r="K4311" s="97"/>
      <c r="L4311" s="97"/>
      <c r="P4311" s="97"/>
      <c r="Q4311" s="97"/>
      <c r="R4311" s="93"/>
    </row>
    <row r="4312" spans="7:18" x14ac:dyDescent="0.25">
      <c r="G4312" s="97"/>
      <c r="H4312" s="98"/>
      <c r="I4312" s="98"/>
      <c r="J4312" s="99"/>
      <c r="K4312" s="97"/>
      <c r="L4312" s="97"/>
      <c r="P4312" s="97"/>
      <c r="Q4312" s="97"/>
      <c r="R4312" s="93"/>
    </row>
    <row r="4313" spans="7:18" x14ac:dyDescent="0.25">
      <c r="G4313" s="97"/>
      <c r="H4313" s="98"/>
      <c r="I4313" s="98"/>
      <c r="J4313" s="99"/>
      <c r="K4313" s="97"/>
      <c r="L4313" s="97"/>
      <c r="P4313" s="97"/>
      <c r="Q4313" s="97"/>
      <c r="R4313" s="93"/>
    </row>
    <row r="4314" spans="7:18" x14ac:dyDescent="0.25">
      <c r="G4314" s="97"/>
      <c r="H4314" s="98"/>
      <c r="I4314" s="98"/>
      <c r="J4314" s="99"/>
      <c r="K4314" s="97"/>
      <c r="L4314" s="97"/>
      <c r="P4314" s="97"/>
      <c r="Q4314" s="97"/>
      <c r="R4314" s="93"/>
    </row>
    <row r="4315" spans="7:18" x14ac:dyDescent="0.25">
      <c r="G4315" s="97"/>
      <c r="H4315" s="98"/>
      <c r="I4315" s="98"/>
      <c r="J4315" s="99"/>
      <c r="K4315" s="97"/>
      <c r="L4315" s="97"/>
      <c r="P4315" s="97"/>
      <c r="Q4315" s="97"/>
      <c r="R4315" s="93"/>
    </row>
    <row r="4316" spans="7:18" x14ac:dyDescent="0.25">
      <c r="G4316" s="97"/>
      <c r="H4316" s="98"/>
      <c r="I4316" s="98"/>
      <c r="J4316" s="99"/>
      <c r="K4316" s="97"/>
      <c r="L4316" s="97"/>
      <c r="P4316" s="97"/>
      <c r="Q4316" s="97"/>
      <c r="R4316" s="93"/>
    </row>
    <row r="4317" spans="7:18" x14ac:dyDescent="0.25">
      <c r="G4317" s="97"/>
      <c r="H4317" s="98"/>
      <c r="I4317" s="98"/>
      <c r="J4317" s="99"/>
      <c r="K4317" s="97"/>
      <c r="L4317" s="97"/>
      <c r="P4317" s="97"/>
      <c r="Q4317" s="97"/>
      <c r="R4317" s="93"/>
    </row>
    <row r="4318" spans="7:18" x14ac:dyDescent="0.25">
      <c r="G4318" s="97"/>
      <c r="H4318" s="98"/>
      <c r="I4318" s="98"/>
      <c r="J4318" s="99"/>
      <c r="K4318" s="97"/>
      <c r="L4318" s="97"/>
      <c r="P4318" s="97"/>
      <c r="Q4318" s="97"/>
      <c r="R4318" s="93"/>
    </row>
    <row r="4319" spans="7:18" x14ac:dyDescent="0.25">
      <c r="G4319" s="97"/>
      <c r="H4319" s="98"/>
      <c r="I4319" s="98"/>
      <c r="J4319" s="99"/>
      <c r="K4319" s="97"/>
      <c r="L4319" s="97"/>
      <c r="P4319" s="97"/>
      <c r="Q4319" s="97"/>
      <c r="R4319" s="93"/>
    </row>
    <row r="4320" spans="7:18" x14ac:dyDescent="0.25">
      <c r="G4320" s="97"/>
      <c r="H4320" s="98"/>
      <c r="I4320" s="98"/>
      <c r="J4320" s="99"/>
      <c r="K4320" s="97"/>
      <c r="L4320" s="97"/>
      <c r="P4320" s="97"/>
      <c r="Q4320" s="97"/>
      <c r="R4320" s="93"/>
    </row>
    <row r="4321" spans="7:18" x14ac:dyDescent="0.25">
      <c r="G4321" s="97"/>
      <c r="H4321" s="98"/>
      <c r="I4321" s="98"/>
      <c r="J4321" s="99"/>
      <c r="K4321" s="97"/>
      <c r="L4321" s="97"/>
      <c r="P4321" s="97"/>
      <c r="Q4321" s="97"/>
      <c r="R4321" s="93"/>
    </row>
    <row r="4322" spans="7:18" x14ac:dyDescent="0.25">
      <c r="G4322" s="97"/>
      <c r="H4322" s="98"/>
      <c r="I4322" s="98"/>
      <c r="J4322" s="99"/>
      <c r="K4322" s="97"/>
      <c r="L4322" s="97"/>
      <c r="P4322" s="97"/>
      <c r="Q4322" s="97"/>
      <c r="R4322" s="93"/>
    </row>
    <row r="4323" spans="7:18" x14ac:dyDescent="0.25">
      <c r="G4323" s="97"/>
      <c r="H4323" s="98"/>
      <c r="I4323" s="98"/>
      <c r="J4323" s="99"/>
      <c r="K4323" s="97"/>
      <c r="L4323" s="97"/>
      <c r="P4323" s="97"/>
      <c r="Q4323" s="97"/>
      <c r="R4323" s="93"/>
    </row>
    <row r="4324" spans="7:18" x14ac:dyDescent="0.25">
      <c r="G4324" s="97"/>
      <c r="H4324" s="98"/>
      <c r="I4324" s="98"/>
      <c r="J4324" s="99"/>
      <c r="K4324" s="97"/>
      <c r="L4324" s="97"/>
      <c r="P4324" s="97"/>
      <c r="Q4324" s="97"/>
      <c r="R4324" s="93"/>
    </row>
    <row r="4325" spans="7:18" x14ac:dyDescent="0.25">
      <c r="G4325" s="97"/>
      <c r="H4325" s="98"/>
      <c r="I4325" s="98"/>
      <c r="J4325" s="99"/>
      <c r="K4325" s="97"/>
      <c r="L4325" s="97"/>
      <c r="P4325" s="97"/>
      <c r="Q4325" s="97"/>
      <c r="R4325" s="93"/>
    </row>
    <row r="4326" spans="7:18" x14ac:dyDescent="0.25">
      <c r="G4326" s="97"/>
      <c r="H4326" s="98"/>
      <c r="I4326" s="98"/>
      <c r="J4326" s="99"/>
      <c r="K4326" s="97"/>
      <c r="L4326" s="97"/>
      <c r="P4326" s="97"/>
      <c r="Q4326" s="97"/>
      <c r="R4326" s="93"/>
    </row>
    <row r="4327" spans="7:18" x14ac:dyDescent="0.25">
      <c r="G4327" s="97"/>
      <c r="H4327" s="98"/>
      <c r="I4327" s="98"/>
      <c r="J4327" s="99"/>
      <c r="K4327" s="97"/>
      <c r="L4327" s="97"/>
      <c r="P4327" s="97"/>
      <c r="Q4327" s="97"/>
      <c r="R4327" s="93"/>
    </row>
    <row r="4328" spans="7:18" x14ac:dyDescent="0.25">
      <c r="G4328" s="97"/>
      <c r="H4328" s="98"/>
      <c r="I4328" s="98"/>
      <c r="J4328" s="99"/>
      <c r="K4328" s="97"/>
      <c r="L4328" s="97"/>
      <c r="P4328" s="97"/>
      <c r="Q4328" s="97"/>
      <c r="R4328" s="93"/>
    </row>
    <row r="4329" spans="7:18" x14ac:dyDescent="0.25">
      <c r="G4329" s="97"/>
      <c r="H4329" s="98"/>
      <c r="I4329" s="98"/>
      <c r="J4329" s="99"/>
      <c r="K4329" s="97"/>
      <c r="L4329" s="97"/>
      <c r="P4329" s="97"/>
      <c r="Q4329" s="97"/>
      <c r="R4329" s="93"/>
    </row>
    <row r="4330" spans="7:18" x14ac:dyDescent="0.25">
      <c r="G4330" s="97"/>
      <c r="H4330" s="98"/>
      <c r="I4330" s="98"/>
      <c r="J4330" s="99"/>
      <c r="K4330" s="97"/>
      <c r="L4330" s="97"/>
      <c r="P4330" s="97"/>
      <c r="Q4330" s="97"/>
      <c r="R4330" s="93"/>
    </row>
    <row r="4331" spans="7:18" x14ac:dyDescent="0.25">
      <c r="G4331" s="97"/>
      <c r="H4331" s="98"/>
      <c r="I4331" s="98"/>
      <c r="J4331" s="99"/>
      <c r="K4331" s="97"/>
      <c r="L4331" s="97"/>
      <c r="P4331" s="97"/>
      <c r="Q4331" s="97"/>
      <c r="R4331" s="93"/>
    </row>
    <row r="4332" spans="7:18" x14ac:dyDescent="0.25">
      <c r="G4332" s="97"/>
      <c r="H4332" s="98"/>
      <c r="I4332" s="98"/>
      <c r="J4332" s="99"/>
      <c r="K4332" s="97"/>
      <c r="L4332" s="97"/>
      <c r="P4332" s="97"/>
      <c r="Q4332" s="97"/>
      <c r="R4332" s="93"/>
    </row>
    <row r="4333" spans="7:18" x14ac:dyDescent="0.25">
      <c r="G4333" s="97"/>
      <c r="H4333" s="98"/>
      <c r="I4333" s="98"/>
      <c r="J4333" s="99"/>
      <c r="K4333" s="97"/>
      <c r="L4333" s="97"/>
      <c r="P4333" s="97"/>
      <c r="Q4333" s="97"/>
      <c r="R4333" s="93"/>
    </row>
    <row r="4334" spans="7:18" x14ac:dyDescent="0.25">
      <c r="G4334" s="97"/>
      <c r="H4334" s="98"/>
      <c r="I4334" s="98"/>
      <c r="J4334" s="99"/>
      <c r="K4334" s="97"/>
      <c r="L4334" s="97"/>
      <c r="P4334" s="97"/>
      <c r="Q4334" s="97"/>
      <c r="R4334" s="93"/>
    </row>
    <row r="4335" spans="7:18" x14ac:dyDescent="0.25">
      <c r="G4335" s="97"/>
      <c r="H4335" s="98"/>
      <c r="I4335" s="98"/>
      <c r="J4335" s="99"/>
      <c r="K4335" s="97"/>
      <c r="L4335" s="97"/>
      <c r="P4335" s="97"/>
      <c r="Q4335" s="97"/>
      <c r="R4335" s="93"/>
    </row>
    <row r="4336" spans="7:18" x14ac:dyDescent="0.25">
      <c r="G4336" s="97"/>
      <c r="H4336" s="98"/>
      <c r="I4336" s="98"/>
      <c r="J4336" s="99"/>
      <c r="K4336" s="97"/>
      <c r="L4336" s="97"/>
      <c r="P4336" s="97"/>
      <c r="Q4336" s="97"/>
      <c r="R4336" s="93"/>
    </row>
    <row r="4337" spans="7:18" x14ac:dyDescent="0.25">
      <c r="G4337" s="97"/>
      <c r="H4337" s="98"/>
      <c r="I4337" s="98"/>
      <c r="J4337" s="99"/>
      <c r="K4337" s="97"/>
      <c r="L4337" s="97"/>
      <c r="P4337" s="97"/>
      <c r="Q4337" s="97"/>
      <c r="R4337" s="93"/>
    </row>
    <row r="4338" spans="7:18" x14ac:dyDescent="0.25">
      <c r="G4338" s="97"/>
      <c r="H4338" s="98"/>
      <c r="I4338" s="98"/>
      <c r="J4338" s="99"/>
      <c r="K4338" s="97"/>
      <c r="L4338" s="97"/>
      <c r="P4338" s="97"/>
      <c r="Q4338" s="97"/>
      <c r="R4338" s="93"/>
    </row>
    <row r="4339" spans="7:18" x14ac:dyDescent="0.25">
      <c r="G4339" s="97"/>
      <c r="H4339" s="98"/>
      <c r="I4339" s="98"/>
      <c r="J4339" s="99"/>
      <c r="K4339" s="97"/>
      <c r="L4339" s="97"/>
      <c r="P4339" s="97"/>
      <c r="Q4339" s="97"/>
      <c r="R4339" s="93"/>
    </row>
    <row r="4340" spans="7:18" x14ac:dyDescent="0.25">
      <c r="G4340" s="97"/>
      <c r="H4340" s="98"/>
      <c r="I4340" s="98"/>
      <c r="J4340" s="99"/>
      <c r="K4340" s="97"/>
      <c r="L4340" s="97"/>
      <c r="P4340" s="97"/>
      <c r="Q4340" s="97"/>
      <c r="R4340" s="93"/>
    </row>
    <row r="4341" spans="7:18" x14ac:dyDescent="0.25">
      <c r="G4341" s="97"/>
      <c r="H4341" s="98"/>
      <c r="I4341" s="98"/>
      <c r="J4341" s="99"/>
      <c r="K4341" s="97"/>
      <c r="L4341" s="97"/>
      <c r="P4341" s="97"/>
      <c r="Q4341" s="97"/>
      <c r="R4341" s="93"/>
    </row>
    <row r="4342" spans="7:18" x14ac:dyDescent="0.25">
      <c r="G4342" s="97"/>
      <c r="H4342" s="98"/>
      <c r="I4342" s="98"/>
      <c r="J4342" s="99"/>
      <c r="K4342" s="97"/>
      <c r="L4342" s="97"/>
      <c r="P4342" s="97"/>
      <c r="Q4342" s="97"/>
      <c r="R4342" s="93"/>
    </row>
    <row r="4343" spans="7:18" x14ac:dyDescent="0.25">
      <c r="G4343" s="97"/>
      <c r="H4343" s="98"/>
      <c r="I4343" s="98"/>
      <c r="J4343" s="99"/>
      <c r="K4343" s="97"/>
      <c r="L4343" s="97"/>
      <c r="P4343" s="97"/>
      <c r="Q4343" s="97"/>
      <c r="R4343" s="93"/>
    </row>
    <row r="4344" spans="7:18" x14ac:dyDescent="0.25">
      <c r="G4344" s="97"/>
      <c r="H4344" s="98"/>
      <c r="I4344" s="98"/>
      <c r="J4344" s="99"/>
      <c r="K4344" s="97"/>
      <c r="L4344" s="97"/>
      <c r="P4344" s="97"/>
      <c r="Q4344" s="97"/>
      <c r="R4344" s="93"/>
    </row>
    <row r="4345" spans="7:18" x14ac:dyDescent="0.25">
      <c r="G4345" s="97"/>
      <c r="H4345" s="98"/>
      <c r="I4345" s="98"/>
      <c r="J4345" s="99"/>
      <c r="K4345" s="97"/>
      <c r="L4345" s="97"/>
      <c r="P4345" s="97"/>
      <c r="Q4345" s="97"/>
      <c r="R4345" s="93"/>
    </row>
    <row r="4346" spans="7:18" x14ac:dyDescent="0.25">
      <c r="G4346" s="97"/>
      <c r="H4346" s="98"/>
      <c r="I4346" s="98"/>
      <c r="J4346" s="99"/>
      <c r="K4346" s="97"/>
      <c r="L4346" s="97"/>
      <c r="P4346" s="97"/>
      <c r="Q4346" s="97"/>
      <c r="R4346" s="93"/>
    </row>
    <row r="4347" spans="7:18" x14ac:dyDescent="0.25">
      <c r="G4347" s="97"/>
      <c r="H4347" s="98"/>
      <c r="I4347" s="98"/>
      <c r="J4347" s="99"/>
      <c r="K4347" s="97"/>
      <c r="L4347" s="97"/>
      <c r="P4347" s="97"/>
      <c r="Q4347" s="97"/>
      <c r="R4347" s="93"/>
    </row>
    <row r="4348" spans="7:18" x14ac:dyDescent="0.25">
      <c r="G4348" s="97"/>
      <c r="H4348" s="98"/>
      <c r="I4348" s="98"/>
      <c r="J4348" s="99"/>
      <c r="K4348" s="97"/>
      <c r="L4348" s="97"/>
      <c r="P4348" s="97"/>
      <c r="Q4348" s="97"/>
      <c r="R4348" s="93"/>
    </row>
    <row r="4349" spans="7:18" x14ac:dyDescent="0.25">
      <c r="G4349" s="97"/>
      <c r="H4349" s="98"/>
      <c r="I4349" s="98"/>
      <c r="J4349" s="99"/>
      <c r="K4349" s="97"/>
      <c r="L4349" s="97"/>
      <c r="P4349" s="97"/>
      <c r="Q4349" s="97"/>
      <c r="R4349" s="93"/>
    </row>
    <row r="4350" spans="7:18" x14ac:dyDescent="0.25">
      <c r="G4350" s="97"/>
      <c r="H4350" s="98"/>
      <c r="I4350" s="98"/>
      <c r="J4350" s="99"/>
      <c r="K4350" s="97"/>
      <c r="L4350" s="97"/>
      <c r="P4350" s="97"/>
      <c r="Q4350" s="97"/>
      <c r="R4350" s="93"/>
    </row>
    <row r="4351" spans="7:18" x14ac:dyDescent="0.25">
      <c r="G4351" s="97"/>
      <c r="H4351" s="98"/>
      <c r="I4351" s="98"/>
      <c r="J4351" s="99"/>
      <c r="K4351" s="97"/>
      <c r="L4351" s="97"/>
      <c r="P4351" s="97"/>
      <c r="Q4351" s="97"/>
      <c r="R4351" s="93"/>
    </row>
    <row r="4352" spans="7:18" x14ac:dyDescent="0.25">
      <c r="G4352" s="97"/>
      <c r="H4352" s="98"/>
      <c r="I4352" s="98"/>
      <c r="J4352" s="99"/>
      <c r="K4352" s="97"/>
      <c r="L4352" s="97"/>
      <c r="P4352" s="97"/>
      <c r="Q4352" s="97"/>
      <c r="R4352" s="93"/>
    </row>
    <row r="4353" spans="7:18" x14ac:dyDescent="0.25">
      <c r="G4353" s="97"/>
      <c r="H4353" s="98"/>
      <c r="I4353" s="98"/>
      <c r="J4353" s="99"/>
      <c r="K4353" s="97"/>
      <c r="L4353" s="97"/>
      <c r="P4353" s="97"/>
      <c r="Q4353" s="97"/>
      <c r="R4353" s="93"/>
    </row>
    <row r="4354" spans="7:18" x14ac:dyDescent="0.25">
      <c r="G4354" s="97"/>
      <c r="H4354" s="98"/>
      <c r="I4354" s="98"/>
      <c r="J4354" s="99"/>
      <c r="K4354" s="97"/>
      <c r="L4354" s="97"/>
      <c r="P4354" s="97"/>
      <c r="Q4354" s="97"/>
      <c r="R4354" s="93"/>
    </row>
    <row r="4355" spans="7:18" x14ac:dyDescent="0.25">
      <c r="G4355" s="97"/>
      <c r="H4355" s="98"/>
      <c r="I4355" s="98"/>
      <c r="J4355" s="99"/>
      <c r="K4355" s="97"/>
      <c r="L4355" s="97"/>
      <c r="P4355" s="97"/>
      <c r="Q4355" s="97"/>
      <c r="R4355" s="93"/>
    </row>
    <row r="4356" spans="7:18" x14ac:dyDescent="0.25">
      <c r="G4356" s="97"/>
      <c r="H4356" s="98"/>
      <c r="I4356" s="98"/>
      <c r="J4356" s="99"/>
      <c r="K4356" s="97"/>
      <c r="L4356" s="97"/>
      <c r="P4356" s="97"/>
      <c r="Q4356" s="97"/>
      <c r="R4356" s="93"/>
    </row>
    <row r="4357" spans="7:18" x14ac:dyDescent="0.25">
      <c r="G4357" s="97"/>
      <c r="H4357" s="98"/>
      <c r="I4357" s="98"/>
      <c r="J4357" s="99"/>
      <c r="K4357" s="97"/>
      <c r="L4357" s="97"/>
      <c r="P4357" s="97"/>
      <c r="Q4357" s="97"/>
      <c r="R4357" s="93"/>
    </row>
    <row r="4358" spans="7:18" x14ac:dyDescent="0.25">
      <c r="G4358" s="97"/>
      <c r="H4358" s="98"/>
      <c r="I4358" s="98"/>
      <c r="J4358" s="99"/>
      <c r="K4358" s="97"/>
      <c r="L4358" s="97"/>
      <c r="P4358" s="97"/>
      <c r="Q4358" s="97"/>
      <c r="R4358" s="93"/>
    </row>
    <row r="4359" spans="7:18" x14ac:dyDescent="0.25">
      <c r="G4359" s="97"/>
      <c r="H4359" s="98"/>
      <c r="I4359" s="98"/>
      <c r="J4359" s="99"/>
      <c r="K4359" s="97"/>
      <c r="L4359" s="97"/>
      <c r="P4359" s="97"/>
      <c r="Q4359" s="97"/>
      <c r="R4359" s="93"/>
    </row>
    <row r="4360" spans="7:18" x14ac:dyDescent="0.25">
      <c r="G4360" s="97"/>
      <c r="H4360" s="98"/>
      <c r="I4360" s="98"/>
      <c r="J4360" s="99"/>
      <c r="K4360" s="97"/>
      <c r="L4360" s="97"/>
      <c r="P4360" s="97"/>
      <c r="Q4360" s="97"/>
      <c r="R4360" s="93"/>
    </row>
    <row r="4361" spans="7:18" x14ac:dyDescent="0.25">
      <c r="G4361" s="97"/>
      <c r="H4361" s="98"/>
      <c r="I4361" s="98"/>
      <c r="J4361" s="99"/>
      <c r="K4361" s="97"/>
      <c r="L4361" s="97"/>
      <c r="P4361" s="97"/>
      <c r="Q4361" s="97"/>
      <c r="R4361" s="93"/>
    </row>
    <row r="4362" spans="7:18" x14ac:dyDescent="0.25">
      <c r="G4362" s="97"/>
      <c r="H4362" s="98"/>
      <c r="I4362" s="98"/>
      <c r="J4362" s="99"/>
      <c r="K4362" s="97"/>
      <c r="L4362" s="97"/>
      <c r="P4362" s="97"/>
      <c r="Q4362" s="97"/>
      <c r="R4362" s="93"/>
    </row>
    <row r="4363" spans="7:18" x14ac:dyDescent="0.25">
      <c r="G4363" s="97"/>
      <c r="H4363" s="98"/>
      <c r="I4363" s="98"/>
      <c r="J4363" s="99"/>
      <c r="K4363" s="97"/>
      <c r="L4363" s="97"/>
      <c r="P4363" s="97"/>
      <c r="Q4363" s="97"/>
      <c r="R4363" s="93"/>
    </row>
    <row r="4364" spans="7:18" x14ac:dyDescent="0.25">
      <c r="G4364" s="97"/>
      <c r="H4364" s="98"/>
      <c r="I4364" s="98"/>
      <c r="J4364" s="99"/>
      <c r="K4364" s="97"/>
      <c r="L4364" s="97"/>
      <c r="P4364" s="97"/>
      <c r="Q4364" s="97"/>
      <c r="R4364" s="93"/>
    </row>
    <row r="4365" spans="7:18" x14ac:dyDescent="0.25">
      <c r="G4365" s="97"/>
      <c r="H4365" s="98"/>
      <c r="I4365" s="98"/>
      <c r="J4365" s="99"/>
      <c r="K4365" s="97"/>
      <c r="L4365" s="97"/>
      <c r="P4365" s="97"/>
      <c r="Q4365" s="97"/>
      <c r="R4365" s="93"/>
    </row>
    <row r="4366" spans="7:18" x14ac:dyDescent="0.25">
      <c r="G4366" s="97"/>
      <c r="H4366" s="98"/>
      <c r="I4366" s="98"/>
      <c r="J4366" s="99"/>
      <c r="K4366" s="97"/>
      <c r="L4366" s="97"/>
      <c r="P4366" s="97"/>
      <c r="Q4366" s="97"/>
      <c r="R4366" s="93"/>
    </row>
    <row r="4367" spans="7:18" x14ac:dyDescent="0.25">
      <c r="G4367" s="97"/>
      <c r="H4367" s="98"/>
      <c r="I4367" s="98"/>
      <c r="J4367" s="99"/>
      <c r="K4367" s="97"/>
      <c r="L4367" s="97"/>
      <c r="P4367" s="97"/>
      <c r="Q4367" s="97"/>
      <c r="R4367" s="93"/>
    </row>
    <row r="4368" spans="7:18" x14ac:dyDescent="0.25">
      <c r="G4368" s="97"/>
      <c r="H4368" s="98"/>
      <c r="I4368" s="98"/>
      <c r="J4368" s="99"/>
      <c r="K4368" s="97"/>
      <c r="L4368" s="97"/>
      <c r="P4368" s="97"/>
      <c r="Q4368" s="97"/>
      <c r="R4368" s="93"/>
    </row>
    <row r="4369" spans="7:18" x14ac:dyDescent="0.25">
      <c r="G4369" s="97"/>
      <c r="H4369" s="98"/>
      <c r="I4369" s="98"/>
      <c r="J4369" s="99"/>
      <c r="K4369" s="97"/>
      <c r="L4369" s="97"/>
      <c r="P4369" s="97"/>
      <c r="Q4369" s="97"/>
      <c r="R4369" s="93"/>
    </row>
    <row r="4370" spans="7:18" x14ac:dyDescent="0.25">
      <c r="G4370" s="97"/>
      <c r="H4370" s="98"/>
      <c r="I4370" s="98"/>
      <c r="J4370" s="99"/>
      <c r="K4370" s="97"/>
      <c r="L4370" s="97"/>
      <c r="P4370" s="97"/>
      <c r="Q4370" s="97"/>
      <c r="R4370" s="93"/>
    </row>
    <row r="4371" spans="7:18" x14ac:dyDescent="0.25">
      <c r="G4371" s="97"/>
      <c r="H4371" s="98"/>
      <c r="I4371" s="98"/>
      <c r="J4371" s="99"/>
      <c r="K4371" s="97"/>
      <c r="L4371" s="97"/>
      <c r="P4371" s="97"/>
      <c r="Q4371" s="97"/>
      <c r="R4371" s="93"/>
    </row>
    <row r="4372" spans="7:18" x14ac:dyDescent="0.25">
      <c r="G4372" s="97"/>
      <c r="H4372" s="98"/>
      <c r="I4372" s="98"/>
      <c r="J4372" s="99"/>
      <c r="K4372" s="97"/>
      <c r="L4372" s="97"/>
      <c r="P4372" s="97"/>
      <c r="Q4372" s="97"/>
      <c r="R4372" s="93"/>
    </row>
    <row r="4373" spans="7:18" x14ac:dyDescent="0.25">
      <c r="G4373" s="97"/>
      <c r="H4373" s="98"/>
      <c r="I4373" s="98"/>
      <c r="J4373" s="99"/>
      <c r="K4373" s="97"/>
      <c r="L4373" s="97"/>
      <c r="P4373" s="97"/>
      <c r="Q4373" s="97"/>
      <c r="R4373" s="93"/>
    </row>
    <row r="4374" spans="7:18" x14ac:dyDescent="0.25">
      <c r="G4374" s="97"/>
      <c r="H4374" s="98"/>
      <c r="I4374" s="98"/>
      <c r="J4374" s="99"/>
      <c r="K4374" s="97"/>
      <c r="L4374" s="97"/>
      <c r="P4374" s="97"/>
      <c r="Q4374" s="97"/>
      <c r="R4374" s="93"/>
    </row>
    <row r="4375" spans="7:18" x14ac:dyDescent="0.25">
      <c r="G4375" s="97"/>
      <c r="H4375" s="98"/>
      <c r="I4375" s="98"/>
      <c r="J4375" s="99"/>
      <c r="K4375" s="97"/>
      <c r="L4375" s="97"/>
      <c r="P4375" s="97"/>
      <c r="Q4375" s="97"/>
      <c r="R4375" s="93"/>
    </row>
    <row r="4376" spans="7:18" x14ac:dyDescent="0.25">
      <c r="G4376" s="97"/>
      <c r="H4376" s="98"/>
      <c r="I4376" s="98"/>
      <c r="J4376" s="99"/>
      <c r="K4376" s="97"/>
      <c r="L4376" s="97"/>
      <c r="P4376" s="97"/>
      <c r="Q4376" s="97"/>
      <c r="R4376" s="93"/>
    </row>
    <row r="4377" spans="7:18" x14ac:dyDescent="0.25">
      <c r="G4377" s="97"/>
      <c r="H4377" s="98"/>
      <c r="I4377" s="98"/>
      <c r="J4377" s="99"/>
      <c r="K4377" s="97"/>
      <c r="L4377" s="97"/>
      <c r="P4377" s="97"/>
      <c r="Q4377" s="97"/>
      <c r="R4377" s="93"/>
    </row>
    <row r="4378" spans="7:18" x14ac:dyDescent="0.25">
      <c r="G4378" s="97"/>
      <c r="H4378" s="98"/>
      <c r="I4378" s="98"/>
      <c r="J4378" s="99"/>
      <c r="K4378" s="97"/>
      <c r="L4378" s="97"/>
      <c r="P4378" s="97"/>
      <c r="Q4378" s="97"/>
      <c r="R4378" s="93"/>
    </row>
    <row r="4379" spans="7:18" x14ac:dyDescent="0.25">
      <c r="G4379" s="97"/>
      <c r="H4379" s="98"/>
      <c r="I4379" s="98"/>
      <c r="J4379" s="99"/>
      <c r="K4379" s="97"/>
      <c r="L4379" s="97"/>
      <c r="P4379" s="97"/>
      <c r="Q4379" s="97"/>
      <c r="R4379" s="93"/>
    </row>
    <row r="4380" spans="7:18" x14ac:dyDescent="0.25">
      <c r="G4380" s="97"/>
      <c r="H4380" s="98"/>
      <c r="I4380" s="98"/>
      <c r="J4380" s="99"/>
      <c r="K4380" s="97"/>
      <c r="L4380" s="97"/>
      <c r="P4380" s="97"/>
      <c r="Q4380" s="97"/>
      <c r="R4380" s="93"/>
    </row>
    <row r="4381" spans="7:18" x14ac:dyDescent="0.25">
      <c r="G4381" s="97"/>
      <c r="H4381" s="98"/>
      <c r="I4381" s="98"/>
      <c r="J4381" s="99"/>
      <c r="K4381" s="97"/>
      <c r="L4381" s="97"/>
      <c r="P4381" s="97"/>
      <c r="Q4381" s="97"/>
      <c r="R4381" s="93"/>
    </row>
    <row r="4382" spans="7:18" x14ac:dyDescent="0.25">
      <c r="G4382" s="97"/>
      <c r="H4382" s="98"/>
      <c r="I4382" s="98"/>
      <c r="J4382" s="99"/>
      <c r="K4382" s="97"/>
      <c r="L4382" s="97"/>
      <c r="P4382" s="97"/>
      <c r="Q4382" s="97"/>
      <c r="R4382" s="93"/>
    </row>
    <row r="4383" spans="7:18" x14ac:dyDescent="0.25">
      <c r="G4383" s="97"/>
      <c r="H4383" s="98"/>
      <c r="I4383" s="98"/>
      <c r="J4383" s="99"/>
      <c r="K4383" s="97"/>
      <c r="L4383" s="97"/>
      <c r="P4383" s="97"/>
      <c r="Q4383" s="97"/>
      <c r="R4383" s="93"/>
    </row>
    <row r="4384" spans="7:18" x14ac:dyDescent="0.25">
      <c r="G4384" s="97"/>
      <c r="H4384" s="98"/>
      <c r="I4384" s="98"/>
      <c r="J4384" s="99"/>
      <c r="K4384" s="97"/>
      <c r="L4384" s="97"/>
      <c r="P4384" s="97"/>
      <c r="Q4384" s="97"/>
      <c r="R4384" s="93"/>
    </row>
    <row r="4385" spans="7:18" x14ac:dyDescent="0.25">
      <c r="G4385" s="97"/>
      <c r="H4385" s="98"/>
      <c r="I4385" s="98"/>
      <c r="J4385" s="99"/>
      <c r="K4385" s="97"/>
      <c r="L4385" s="97"/>
      <c r="P4385" s="97"/>
      <c r="Q4385" s="97"/>
      <c r="R4385" s="93"/>
    </row>
    <row r="4386" spans="7:18" x14ac:dyDescent="0.25">
      <c r="G4386" s="97"/>
      <c r="H4386" s="98"/>
      <c r="I4386" s="98"/>
      <c r="J4386" s="99"/>
      <c r="K4386" s="97"/>
      <c r="L4386" s="97"/>
      <c r="P4386" s="97"/>
      <c r="Q4386" s="97"/>
      <c r="R4386" s="93"/>
    </row>
    <row r="4387" spans="7:18" x14ac:dyDescent="0.25">
      <c r="G4387" s="97"/>
      <c r="H4387" s="98"/>
      <c r="I4387" s="98"/>
      <c r="J4387" s="99"/>
      <c r="K4387" s="97"/>
      <c r="L4387" s="97"/>
      <c r="P4387" s="97"/>
      <c r="Q4387" s="97"/>
      <c r="R4387" s="93"/>
    </row>
    <row r="4388" spans="7:18" x14ac:dyDescent="0.25">
      <c r="G4388" s="97"/>
      <c r="H4388" s="98"/>
      <c r="I4388" s="98"/>
      <c r="J4388" s="99"/>
      <c r="K4388" s="97"/>
      <c r="L4388" s="97"/>
      <c r="P4388" s="97"/>
      <c r="Q4388" s="97"/>
      <c r="R4388" s="93"/>
    </row>
    <row r="4389" spans="7:18" x14ac:dyDescent="0.25">
      <c r="G4389" s="97"/>
      <c r="H4389" s="98"/>
      <c r="I4389" s="98"/>
      <c r="J4389" s="99"/>
      <c r="K4389" s="97"/>
      <c r="L4389" s="97"/>
      <c r="P4389" s="97"/>
      <c r="Q4389" s="97"/>
      <c r="R4389" s="93"/>
    </row>
    <row r="4390" spans="7:18" x14ac:dyDescent="0.25">
      <c r="G4390" s="97"/>
      <c r="H4390" s="98"/>
      <c r="I4390" s="98"/>
      <c r="J4390" s="99"/>
      <c r="K4390" s="97"/>
      <c r="L4390" s="97"/>
      <c r="P4390" s="97"/>
      <c r="Q4390" s="97"/>
      <c r="R4390" s="93"/>
    </row>
    <row r="4391" spans="7:18" x14ac:dyDescent="0.25">
      <c r="G4391" s="97"/>
      <c r="H4391" s="98"/>
      <c r="I4391" s="98"/>
      <c r="J4391" s="99"/>
      <c r="K4391" s="97"/>
      <c r="L4391" s="97"/>
      <c r="P4391" s="97"/>
      <c r="Q4391" s="97"/>
      <c r="R4391" s="93"/>
    </row>
    <row r="4392" spans="7:18" x14ac:dyDescent="0.25">
      <c r="G4392" s="97"/>
      <c r="H4392" s="98"/>
      <c r="I4392" s="98"/>
      <c r="J4392" s="99"/>
      <c r="K4392" s="97"/>
      <c r="L4392" s="97"/>
      <c r="P4392" s="97"/>
      <c r="Q4392" s="97"/>
      <c r="R4392" s="93"/>
    </row>
    <row r="4393" spans="7:18" x14ac:dyDescent="0.25">
      <c r="G4393" s="97"/>
      <c r="H4393" s="98"/>
      <c r="I4393" s="98"/>
      <c r="J4393" s="99"/>
      <c r="K4393" s="97"/>
      <c r="L4393" s="97"/>
      <c r="P4393" s="97"/>
      <c r="Q4393" s="97"/>
      <c r="R4393" s="93"/>
    </row>
    <row r="4394" spans="7:18" x14ac:dyDescent="0.25">
      <c r="G4394" s="97"/>
      <c r="H4394" s="98"/>
      <c r="I4394" s="98"/>
      <c r="J4394" s="99"/>
      <c r="K4394" s="97"/>
      <c r="L4394" s="97"/>
      <c r="P4394" s="97"/>
      <c r="Q4394" s="97"/>
      <c r="R4394" s="93"/>
    </row>
    <row r="4395" spans="7:18" x14ac:dyDescent="0.25">
      <c r="G4395" s="97"/>
      <c r="H4395" s="98"/>
      <c r="I4395" s="98"/>
      <c r="J4395" s="99"/>
      <c r="K4395" s="97"/>
      <c r="L4395" s="97"/>
      <c r="P4395" s="97"/>
      <c r="Q4395" s="97"/>
      <c r="R4395" s="93"/>
    </row>
    <row r="4396" spans="7:18" x14ac:dyDescent="0.25">
      <c r="G4396" s="97"/>
      <c r="H4396" s="98"/>
      <c r="I4396" s="98"/>
      <c r="J4396" s="99"/>
      <c r="K4396" s="97"/>
      <c r="L4396" s="97"/>
      <c r="P4396" s="97"/>
      <c r="Q4396" s="97"/>
      <c r="R4396" s="93"/>
    </row>
    <row r="4397" spans="7:18" x14ac:dyDescent="0.25">
      <c r="G4397" s="97"/>
      <c r="H4397" s="98"/>
      <c r="I4397" s="98"/>
      <c r="J4397" s="99"/>
      <c r="K4397" s="97"/>
      <c r="L4397" s="97"/>
      <c r="P4397" s="97"/>
      <c r="Q4397" s="97"/>
      <c r="R4397" s="93"/>
    </row>
    <row r="4398" spans="7:18" x14ac:dyDescent="0.25">
      <c r="G4398" s="97"/>
      <c r="H4398" s="98"/>
      <c r="I4398" s="98"/>
      <c r="J4398" s="99"/>
      <c r="K4398" s="97"/>
      <c r="L4398" s="97"/>
      <c r="P4398" s="97"/>
      <c r="Q4398" s="97"/>
      <c r="R4398" s="93"/>
    </row>
    <row r="4399" spans="7:18" x14ac:dyDescent="0.25">
      <c r="G4399" s="97"/>
      <c r="H4399" s="98"/>
      <c r="I4399" s="98"/>
      <c r="J4399" s="99"/>
      <c r="K4399" s="97"/>
      <c r="L4399" s="97"/>
      <c r="P4399" s="97"/>
      <c r="Q4399" s="97"/>
      <c r="R4399" s="93"/>
    </row>
    <row r="4400" spans="7:18" x14ac:dyDescent="0.25">
      <c r="G4400" s="97"/>
      <c r="H4400" s="98"/>
      <c r="I4400" s="98"/>
      <c r="J4400" s="99"/>
      <c r="K4400" s="97"/>
      <c r="L4400" s="97"/>
      <c r="P4400" s="97"/>
      <c r="Q4400" s="97"/>
      <c r="R4400" s="93"/>
    </row>
    <row r="4401" spans="7:18" x14ac:dyDescent="0.25">
      <c r="G4401" s="97"/>
      <c r="H4401" s="98"/>
      <c r="I4401" s="98"/>
      <c r="J4401" s="99"/>
      <c r="K4401" s="97"/>
      <c r="L4401" s="97"/>
      <c r="P4401" s="97"/>
      <c r="Q4401" s="97"/>
      <c r="R4401" s="93"/>
    </row>
    <row r="4402" spans="7:18" x14ac:dyDescent="0.25">
      <c r="G4402" s="97"/>
      <c r="H4402" s="98"/>
      <c r="I4402" s="98"/>
      <c r="J4402" s="99"/>
      <c r="K4402" s="97"/>
      <c r="L4402" s="97"/>
      <c r="P4402" s="97"/>
      <c r="Q4402" s="97"/>
      <c r="R4402" s="93"/>
    </row>
    <row r="4403" spans="7:18" x14ac:dyDescent="0.25">
      <c r="G4403" s="97"/>
      <c r="H4403" s="98"/>
      <c r="I4403" s="98"/>
      <c r="J4403" s="99"/>
      <c r="K4403" s="97"/>
      <c r="L4403" s="97"/>
      <c r="P4403" s="97"/>
      <c r="Q4403" s="97"/>
      <c r="R4403" s="93"/>
    </row>
    <row r="4404" spans="7:18" x14ac:dyDescent="0.25">
      <c r="G4404" s="97"/>
      <c r="H4404" s="98"/>
      <c r="I4404" s="98"/>
      <c r="J4404" s="99"/>
      <c r="K4404" s="97"/>
      <c r="L4404" s="97"/>
      <c r="P4404" s="97"/>
      <c r="Q4404" s="97"/>
      <c r="R4404" s="93"/>
    </row>
    <row r="4405" spans="7:18" x14ac:dyDescent="0.25">
      <c r="G4405" s="97"/>
      <c r="H4405" s="98"/>
      <c r="I4405" s="98"/>
      <c r="J4405" s="99"/>
      <c r="K4405" s="97"/>
      <c r="L4405" s="97"/>
      <c r="P4405" s="97"/>
      <c r="Q4405" s="97"/>
      <c r="R4405" s="93"/>
    </row>
    <row r="4406" spans="7:18" x14ac:dyDescent="0.25">
      <c r="G4406" s="97"/>
      <c r="H4406" s="98"/>
      <c r="I4406" s="98"/>
      <c r="J4406" s="99"/>
      <c r="K4406" s="97"/>
      <c r="L4406" s="97"/>
      <c r="P4406" s="97"/>
      <c r="Q4406" s="97"/>
      <c r="R4406" s="93"/>
    </row>
    <row r="4407" spans="7:18" x14ac:dyDescent="0.25">
      <c r="G4407" s="97"/>
      <c r="H4407" s="98"/>
      <c r="I4407" s="98"/>
      <c r="J4407" s="99"/>
      <c r="K4407" s="97"/>
      <c r="L4407" s="97"/>
      <c r="P4407" s="97"/>
      <c r="Q4407" s="97"/>
      <c r="R4407" s="93"/>
    </row>
    <row r="4408" spans="7:18" x14ac:dyDescent="0.25">
      <c r="G4408" s="97"/>
      <c r="H4408" s="98"/>
      <c r="I4408" s="98"/>
      <c r="J4408" s="99"/>
      <c r="K4408" s="97"/>
      <c r="L4408" s="97"/>
      <c r="P4408" s="97"/>
      <c r="Q4408" s="97"/>
      <c r="R4408" s="93"/>
    </row>
    <row r="4409" spans="7:18" x14ac:dyDescent="0.25">
      <c r="G4409" s="97"/>
      <c r="H4409" s="98"/>
      <c r="I4409" s="98"/>
      <c r="J4409" s="99"/>
      <c r="K4409" s="97"/>
      <c r="L4409" s="97"/>
      <c r="P4409" s="97"/>
      <c r="Q4409" s="97"/>
      <c r="R4409" s="93"/>
    </row>
    <row r="4410" spans="7:18" x14ac:dyDescent="0.25">
      <c r="G4410" s="97"/>
      <c r="H4410" s="98"/>
      <c r="I4410" s="98"/>
      <c r="J4410" s="99"/>
      <c r="K4410" s="97"/>
      <c r="L4410" s="97"/>
      <c r="P4410" s="97"/>
      <c r="Q4410" s="97"/>
      <c r="R4410" s="93"/>
    </row>
    <row r="4411" spans="7:18" x14ac:dyDescent="0.25">
      <c r="G4411" s="97"/>
      <c r="H4411" s="98"/>
      <c r="I4411" s="98"/>
      <c r="J4411" s="99"/>
      <c r="K4411" s="97"/>
      <c r="L4411" s="97"/>
      <c r="P4411" s="97"/>
      <c r="Q4411" s="97"/>
      <c r="R4411" s="93"/>
    </row>
    <row r="4412" spans="7:18" x14ac:dyDescent="0.25">
      <c r="G4412" s="97"/>
      <c r="H4412" s="98"/>
      <c r="I4412" s="98"/>
      <c r="J4412" s="99"/>
      <c r="K4412" s="97"/>
      <c r="L4412" s="97"/>
      <c r="P4412" s="97"/>
      <c r="Q4412" s="97"/>
      <c r="R4412" s="93"/>
    </row>
    <row r="4413" spans="7:18" x14ac:dyDescent="0.25">
      <c r="G4413" s="97"/>
      <c r="H4413" s="98"/>
      <c r="I4413" s="98"/>
      <c r="J4413" s="99"/>
      <c r="K4413" s="97"/>
      <c r="L4413" s="97"/>
      <c r="P4413" s="97"/>
      <c r="Q4413" s="97"/>
      <c r="R4413" s="93"/>
    </row>
    <row r="4414" spans="7:18" x14ac:dyDescent="0.25">
      <c r="G4414" s="97"/>
      <c r="H4414" s="98"/>
      <c r="I4414" s="98"/>
      <c r="J4414" s="99"/>
      <c r="K4414" s="97"/>
      <c r="L4414" s="97"/>
      <c r="P4414" s="97"/>
      <c r="Q4414" s="97"/>
      <c r="R4414" s="93"/>
    </row>
    <row r="4415" spans="7:18" x14ac:dyDescent="0.25">
      <c r="G4415" s="97"/>
      <c r="H4415" s="98"/>
      <c r="I4415" s="98"/>
      <c r="J4415" s="99"/>
      <c r="K4415" s="97"/>
      <c r="L4415" s="97"/>
      <c r="P4415" s="97"/>
      <c r="Q4415" s="97"/>
      <c r="R4415" s="93"/>
    </row>
    <row r="4416" spans="7:18" x14ac:dyDescent="0.25">
      <c r="G4416" s="97"/>
      <c r="H4416" s="98"/>
      <c r="I4416" s="98"/>
      <c r="J4416" s="99"/>
      <c r="K4416" s="97"/>
      <c r="L4416" s="97"/>
      <c r="P4416" s="97"/>
      <c r="Q4416" s="97"/>
      <c r="R4416" s="93"/>
    </row>
    <row r="4417" spans="7:18" x14ac:dyDescent="0.25">
      <c r="G4417" s="97"/>
      <c r="H4417" s="98"/>
      <c r="I4417" s="98"/>
      <c r="J4417" s="99"/>
      <c r="K4417" s="97"/>
      <c r="L4417" s="97"/>
      <c r="P4417" s="97"/>
      <c r="Q4417" s="97"/>
      <c r="R4417" s="93"/>
    </row>
    <row r="4418" spans="7:18" x14ac:dyDescent="0.25">
      <c r="G4418" s="97"/>
      <c r="H4418" s="98"/>
      <c r="I4418" s="98"/>
      <c r="J4418" s="99"/>
      <c r="K4418" s="97"/>
      <c r="L4418" s="97"/>
      <c r="P4418" s="97"/>
      <c r="Q4418" s="97"/>
      <c r="R4418" s="93"/>
    </row>
    <row r="4419" spans="7:18" x14ac:dyDescent="0.25">
      <c r="G4419" s="97"/>
      <c r="H4419" s="98"/>
      <c r="I4419" s="98"/>
      <c r="J4419" s="99"/>
      <c r="K4419" s="97"/>
      <c r="L4419" s="97"/>
      <c r="P4419" s="97"/>
      <c r="Q4419" s="97"/>
      <c r="R4419" s="93"/>
    </row>
    <row r="4420" spans="7:18" x14ac:dyDescent="0.25">
      <c r="G4420" s="97"/>
      <c r="H4420" s="98"/>
      <c r="I4420" s="98"/>
      <c r="J4420" s="99"/>
      <c r="K4420" s="97"/>
      <c r="L4420" s="97"/>
      <c r="P4420" s="97"/>
      <c r="Q4420" s="97"/>
      <c r="R4420" s="93"/>
    </row>
    <row r="4421" spans="7:18" x14ac:dyDescent="0.25">
      <c r="G4421" s="97"/>
      <c r="H4421" s="98"/>
      <c r="I4421" s="98"/>
      <c r="J4421" s="99"/>
      <c r="K4421" s="97"/>
      <c r="L4421" s="97"/>
      <c r="P4421" s="97"/>
      <c r="Q4421" s="97"/>
      <c r="R4421" s="93"/>
    </row>
    <row r="4422" spans="7:18" x14ac:dyDescent="0.25">
      <c r="G4422" s="97"/>
      <c r="H4422" s="98"/>
      <c r="I4422" s="98"/>
      <c r="J4422" s="99"/>
      <c r="K4422" s="97"/>
      <c r="L4422" s="97"/>
      <c r="P4422" s="97"/>
      <c r="Q4422" s="97"/>
      <c r="R4422" s="93"/>
    </row>
    <row r="4423" spans="7:18" x14ac:dyDescent="0.25">
      <c r="G4423" s="97"/>
      <c r="H4423" s="98"/>
      <c r="I4423" s="98"/>
      <c r="J4423" s="99"/>
      <c r="K4423" s="97"/>
      <c r="L4423" s="97"/>
      <c r="P4423" s="97"/>
      <c r="Q4423" s="97"/>
      <c r="R4423" s="93"/>
    </row>
    <row r="4424" spans="7:18" x14ac:dyDescent="0.25">
      <c r="G4424" s="97"/>
      <c r="H4424" s="98"/>
      <c r="I4424" s="98"/>
      <c r="J4424" s="99"/>
      <c r="K4424" s="97"/>
      <c r="L4424" s="97"/>
      <c r="P4424" s="97"/>
      <c r="Q4424" s="97"/>
      <c r="R4424" s="93"/>
    </row>
    <row r="4425" spans="7:18" x14ac:dyDescent="0.25">
      <c r="G4425" s="97"/>
      <c r="H4425" s="98"/>
      <c r="I4425" s="98"/>
      <c r="J4425" s="99"/>
      <c r="K4425" s="97"/>
      <c r="L4425" s="97"/>
      <c r="P4425" s="97"/>
      <c r="Q4425" s="97"/>
      <c r="R4425" s="93"/>
    </row>
    <row r="4426" spans="7:18" x14ac:dyDescent="0.25">
      <c r="G4426" s="97"/>
      <c r="H4426" s="98"/>
      <c r="I4426" s="98"/>
      <c r="J4426" s="99"/>
      <c r="K4426" s="97"/>
      <c r="L4426" s="97"/>
      <c r="P4426" s="97"/>
      <c r="Q4426" s="97"/>
      <c r="R4426" s="93"/>
    </row>
    <row r="4427" spans="7:18" x14ac:dyDescent="0.25">
      <c r="G4427" s="97"/>
      <c r="H4427" s="98"/>
      <c r="I4427" s="98"/>
      <c r="J4427" s="99"/>
      <c r="K4427" s="97"/>
      <c r="L4427" s="97"/>
      <c r="P4427" s="97"/>
      <c r="Q4427" s="97"/>
      <c r="R4427" s="93"/>
    </row>
    <row r="4428" spans="7:18" x14ac:dyDescent="0.25">
      <c r="G4428" s="97"/>
      <c r="H4428" s="98"/>
      <c r="I4428" s="98"/>
      <c r="J4428" s="99"/>
      <c r="K4428" s="97"/>
      <c r="L4428" s="97"/>
      <c r="P4428" s="97"/>
      <c r="Q4428" s="97"/>
      <c r="R4428" s="93"/>
    </row>
    <row r="4429" spans="7:18" x14ac:dyDescent="0.25">
      <c r="G4429" s="97"/>
      <c r="H4429" s="98"/>
      <c r="I4429" s="98"/>
      <c r="J4429" s="99"/>
      <c r="K4429" s="97"/>
      <c r="L4429" s="97"/>
      <c r="P4429" s="97"/>
      <c r="Q4429" s="97"/>
      <c r="R4429" s="93"/>
    </row>
    <row r="4430" spans="7:18" x14ac:dyDescent="0.25">
      <c r="G4430" s="97"/>
      <c r="H4430" s="98"/>
      <c r="I4430" s="98"/>
      <c r="J4430" s="99"/>
      <c r="K4430" s="97"/>
      <c r="L4430" s="97"/>
      <c r="P4430" s="97"/>
      <c r="Q4430" s="97"/>
      <c r="R4430" s="93"/>
    </row>
    <row r="4431" spans="7:18" x14ac:dyDescent="0.25">
      <c r="G4431" s="97"/>
      <c r="H4431" s="98"/>
      <c r="I4431" s="98"/>
      <c r="J4431" s="99"/>
      <c r="K4431" s="97"/>
      <c r="L4431" s="97"/>
      <c r="P4431" s="97"/>
      <c r="Q4431" s="97"/>
      <c r="R4431" s="93"/>
    </row>
    <row r="4432" spans="7:18" x14ac:dyDescent="0.25">
      <c r="G4432" s="97"/>
      <c r="H4432" s="98"/>
      <c r="I4432" s="98"/>
      <c r="J4432" s="99"/>
      <c r="K4432" s="97"/>
      <c r="L4432" s="97"/>
      <c r="P4432" s="97"/>
      <c r="Q4432" s="97"/>
      <c r="R4432" s="93"/>
    </row>
    <row r="4433" spans="7:18" x14ac:dyDescent="0.25">
      <c r="G4433" s="97"/>
      <c r="H4433" s="98"/>
      <c r="I4433" s="98"/>
      <c r="J4433" s="99"/>
      <c r="K4433" s="97"/>
      <c r="L4433" s="97"/>
      <c r="P4433" s="97"/>
      <c r="Q4433" s="97"/>
      <c r="R4433" s="93"/>
    </row>
    <row r="4434" spans="7:18" x14ac:dyDescent="0.25">
      <c r="G4434" s="97"/>
      <c r="H4434" s="98"/>
      <c r="I4434" s="98"/>
      <c r="J4434" s="99"/>
      <c r="K4434" s="97"/>
      <c r="L4434" s="97"/>
      <c r="P4434" s="97"/>
      <c r="Q4434" s="97"/>
      <c r="R4434" s="93"/>
    </row>
    <row r="4435" spans="7:18" x14ac:dyDescent="0.25">
      <c r="G4435" s="97"/>
      <c r="H4435" s="98"/>
      <c r="I4435" s="98"/>
      <c r="J4435" s="99"/>
      <c r="K4435" s="97"/>
      <c r="L4435" s="97"/>
      <c r="P4435" s="97"/>
      <c r="Q4435" s="97"/>
      <c r="R4435" s="93"/>
    </row>
    <row r="4436" spans="7:18" x14ac:dyDescent="0.25">
      <c r="G4436" s="97"/>
      <c r="H4436" s="98"/>
      <c r="I4436" s="98"/>
      <c r="J4436" s="99"/>
      <c r="K4436" s="97"/>
      <c r="L4436" s="97"/>
      <c r="P4436" s="97"/>
      <c r="Q4436" s="97"/>
      <c r="R4436" s="93"/>
    </row>
    <row r="4437" spans="7:18" x14ac:dyDescent="0.25">
      <c r="G4437" s="97"/>
      <c r="H4437" s="98"/>
      <c r="I4437" s="98"/>
      <c r="J4437" s="99"/>
      <c r="K4437" s="97"/>
      <c r="L4437" s="97"/>
      <c r="P4437" s="97"/>
      <c r="Q4437" s="97"/>
      <c r="R4437" s="93"/>
    </row>
    <row r="4438" spans="7:18" x14ac:dyDescent="0.25">
      <c r="G4438" s="97"/>
      <c r="H4438" s="98"/>
      <c r="I4438" s="98"/>
      <c r="J4438" s="99"/>
      <c r="K4438" s="97"/>
      <c r="L4438" s="97"/>
      <c r="P4438" s="97"/>
      <c r="Q4438" s="97"/>
      <c r="R4438" s="93"/>
    </row>
    <row r="4439" spans="7:18" x14ac:dyDescent="0.25">
      <c r="G4439" s="97"/>
      <c r="H4439" s="98"/>
      <c r="I4439" s="98"/>
      <c r="J4439" s="99"/>
      <c r="K4439" s="97"/>
      <c r="L4439" s="97"/>
      <c r="P4439" s="97"/>
      <c r="Q4439" s="97"/>
      <c r="R4439" s="93"/>
    </row>
    <row r="4440" spans="7:18" x14ac:dyDescent="0.25">
      <c r="G4440" s="97"/>
      <c r="H4440" s="98"/>
      <c r="I4440" s="98"/>
      <c r="J4440" s="99"/>
      <c r="K4440" s="97"/>
      <c r="L4440" s="97"/>
      <c r="P4440" s="97"/>
      <c r="Q4440" s="97"/>
      <c r="R4440" s="93"/>
    </row>
    <row r="4441" spans="7:18" x14ac:dyDescent="0.25">
      <c r="G4441" s="97"/>
      <c r="H4441" s="98"/>
      <c r="I4441" s="98"/>
      <c r="J4441" s="99"/>
      <c r="K4441" s="97"/>
      <c r="L4441" s="97"/>
      <c r="P4441" s="97"/>
      <c r="Q4441" s="97"/>
      <c r="R4441" s="93"/>
    </row>
    <row r="4442" spans="7:18" x14ac:dyDescent="0.25">
      <c r="G4442" s="97"/>
      <c r="H4442" s="98"/>
      <c r="I4442" s="98"/>
      <c r="J4442" s="99"/>
      <c r="K4442" s="97"/>
      <c r="L4442" s="97"/>
      <c r="P4442" s="97"/>
      <c r="Q4442" s="97"/>
      <c r="R4442" s="93"/>
    </row>
    <row r="4443" spans="7:18" x14ac:dyDescent="0.25">
      <c r="G4443" s="97"/>
      <c r="H4443" s="98"/>
      <c r="I4443" s="98"/>
      <c r="J4443" s="99"/>
      <c r="K4443" s="97"/>
      <c r="L4443" s="97"/>
      <c r="P4443" s="97"/>
      <c r="Q4443" s="97"/>
      <c r="R4443" s="93"/>
    </row>
    <row r="4444" spans="7:18" x14ac:dyDescent="0.25">
      <c r="G4444" s="97"/>
      <c r="H4444" s="98"/>
      <c r="I4444" s="98"/>
      <c r="J4444" s="99"/>
      <c r="K4444" s="97"/>
      <c r="L4444" s="97"/>
      <c r="P4444" s="97"/>
      <c r="Q4444" s="97"/>
      <c r="R4444" s="93"/>
    </row>
    <row r="4445" spans="7:18" x14ac:dyDescent="0.25">
      <c r="G4445" s="97"/>
      <c r="H4445" s="98"/>
      <c r="I4445" s="98"/>
      <c r="J4445" s="99"/>
      <c r="K4445" s="97"/>
      <c r="L4445" s="97"/>
      <c r="P4445" s="97"/>
      <c r="Q4445" s="97"/>
      <c r="R4445" s="93"/>
    </row>
    <row r="4446" spans="7:18" x14ac:dyDescent="0.25">
      <c r="G4446" s="97"/>
      <c r="H4446" s="98"/>
      <c r="I4446" s="98"/>
      <c r="J4446" s="99"/>
      <c r="K4446" s="97"/>
      <c r="L4446" s="97"/>
      <c r="P4446" s="97"/>
      <c r="Q4446" s="97"/>
      <c r="R4446" s="93"/>
    </row>
    <row r="4447" spans="7:18" x14ac:dyDescent="0.25">
      <c r="G4447" s="97"/>
      <c r="H4447" s="98"/>
      <c r="I4447" s="98"/>
      <c r="J4447" s="99"/>
      <c r="K4447" s="97"/>
      <c r="L4447" s="97"/>
      <c r="P4447" s="97"/>
      <c r="Q4447" s="97"/>
      <c r="R4447" s="93"/>
    </row>
    <row r="4448" spans="7:18" x14ac:dyDescent="0.25">
      <c r="G4448" s="97"/>
      <c r="H4448" s="98"/>
      <c r="I4448" s="98"/>
      <c r="J4448" s="99"/>
      <c r="K4448" s="97"/>
      <c r="L4448" s="97"/>
      <c r="P4448" s="97"/>
      <c r="Q4448" s="97"/>
      <c r="R4448" s="93"/>
    </row>
    <row r="4449" spans="7:18" x14ac:dyDescent="0.25">
      <c r="G4449" s="97"/>
      <c r="H4449" s="98"/>
      <c r="I4449" s="98"/>
      <c r="J4449" s="99"/>
      <c r="K4449" s="97"/>
      <c r="L4449" s="97"/>
      <c r="P4449" s="97"/>
      <c r="Q4449" s="97"/>
      <c r="R4449" s="93"/>
    </row>
    <row r="4450" spans="7:18" x14ac:dyDescent="0.25">
      <c r="G4450" s="97"/>
      <c r="H4450" s="98"/>
      <c r="I4450" s="98"/>
      <c r="J4450" s="99"/>
      <c r="K4450" s="97"/>
      <c r="L4450" s="97"/>
      <c r="P4450" s="97"/>
      <c r="Q4450" s="97"/>
      <c r="R4450" s="93"/>
    </row>
    <row r="4451" spans="7:18" x14ac:dyDescent="0.25">
      <c r="G4451" s="97"/>
      <c r="H4451" s="98"/>
      <c r="I4451" s="98"/>
      <c r="J4451" s="99"/>
      <c r="K4451" s="97"/>
      <c r="L4451" s="97"/>
      <c r="P4451" s="97"/>
      <c r="Q4451" s="97"/>
      <c r="R4451" s="93"/>
    </row>
    <row r="4452" spans="7:18" x14ac:dyDescent="0.25">
      <c r="G4452" s="97"/>
      <c r="H4452" s="98"/>
      <c r="I4452" s="98"/>
      <c r="J4452" s="99"/>
      <c r="K4452" s="97"/>
      <c r="L4452" s="97"/>
      <c r="P4452" s="97"/>
      <c r="Q4452" s="97"/>
      <c r="R4452" s="93"/>
    </row>
    <row r="4453" spans="7:18" x14ac:dyDescent="0.25">
      <c r="G4453" s="97"/>
      <c r="H4453" s="98"/>
      <c r="I4453" s="98"/>
      <c r="J4453" s="99"/>
      <c r="K4453" s="97"/>
      <c r="L4453" s="97"/>
      <c r="P4453" s="97"/>
      <c r="Q4453" s="97"/>
      <c r="R4453" s="93"/>
    </row>
    <row r="4454" spans="7:18" x14ac:dyDescent="0.25">
      <c r="G4454" s="97"/>
      <c r="H4454" s="98"/>
      <c r="I4454" s="98"/>
      <c r="J4454" s="99"/>
      <c r="K4454" s="97"/>
      <c r="L4454" s="97"/>
      <c r="P4454" s="97"/>
      <c r="Q4454" s="97"/>
      <c r="R4454" s="93"/>
    </row>
    <row r="4455" spans="7:18" x14ac:dyDescent="0.25">
      <c r="G4455" s="97"/>
      <c r="H4455" s="98"/>
      <c r="I4455" s="98"/>
      <c r="J4455" s="99"/>
      <c r="K4455" s="97"/>
      <c r="L4455" s="97"/>
      <c r="P4455" s="97"/>
      <c r="Q4455" s="97"/>
      <c r="R4455" s="93"/>
    </row>
    <row r="4456" spans="7:18" x14ac:dyDescent="0.25">
      <c r="G4456" s="97"/>
      <c r="H4456" s="98"/>
      <c r="I4456" s="98"/>
      <c r="J4456" s="99"/>
      <c r="K4456" s="97"/>
      <c r="L4456" s="97"/>
      <c r="P4456" s="97"/>
      <c r="Q4456" s="97"/>
      <c r="R4456" s="93"/>
    </row>
    <row r="4457" spans="7:18" x14ac:dyDescent="0.25">
      <c r="G4457" s="97"/>
      <c r="H4457" s="98"/>
      <c r="I4457" s="98"/>
      <c r="J4457" s="99"/>
      <c r="K4457" s="97"/>
      <c r="L4457" s="97"/>
      <c r="P4457" s="97"/>
      <c r="Q4457" s="97"/>
      <c r="R4457" s="93"/>
    </row>
    <row r="4458" spans="7:18" x14ac:dyDescent="0.25">
      <c r="G4458" s="97"/>
      <c r="H4458" s="98"/>
      <c r="I4458" s="98"/>
      <c r="J4458" s="99"/>
      <c r="K4458" s="97"/>
      <c r="L4458" s="97"/>
      <c r="P4458" s="97"/>
      <c r="Q4458" s="97"/>
      <c r="R4458" s="93"/>
    </row>
    <row r="4459" spans="7:18" x14ac:dyDescent="0.25">
      <c r="G4459" s="97"/>
      <c r="H4459" s="98"/>
      <c r="I4459" s="98"/>
      <c r="J4459" s="99"/>
      <c r="K4459" s="97"/>
      <c r="L4459" s="97"/>
      <c r="P4459" s="97"/>
      <c r="Q4459" s="97"/>
      <c r="R4459" s="93"/>
    </row>
    <row r="4460" spans="7:18" x14ac:dyDescent="0.25">
      <c r="G4460" s="97"/>
      <c r="H4460" s="98"/>
      <c r="I4460" s="98"/>
      <c r="J4460" s="99"/>
      <c r="K4460" s="97"/>
      <c r="L4460" s="97"/>
      <c r="P4460" s="97"/>
      <c r="Q4460" s="97"/>
      <c r="R4460" s="93"/>
    </row>
    <row r="4461" spans="7:18" x14ac:dyDescent="0.25">
      <c r="G4461" s="97"/>
      <c r="H4461" s="98"/>
      <c r="I4461" s="98"/>
      <c r="J4461" s="99"/>
      <c r="K4461" s="97"/>
      <c r="L4461" s="97"/>
      <c r="P4461" s="97"/>
      <c r="Q4461" s="97"/>
      <c r="R4461" s="93"/>
    </row>
    <row r="4462" spans="7:18" x14ac:dyDescent="0.25">
      <c r="G4462" s="97"/>
      <c r="H4462" s="98"/>
      <c r="I4462" s="98"/>
      <c r="J4462" s="99"/>
      <c r="K4462" s="97"/>
      <c r="L4462" s="97"/>
      <c r="P4462" s="97"/>
      <c r="Q4462" s="97"/>
      <c r="R4462" s="93"/>
    </row>
    <row r="4463" spans="7:18" x14ac:dyDescent="0.25">
      <c r="G4463" s="97"/>
      <c r="H4463" s="98"/>
      <c r="I4463" s="98"/>
      <c r="J4463" s="99"/>
      <c r="K4463" s="97"/>
      <c r="L4463" s="97"/>
      <c r="P4463" s="97"/>
      <c r="Q4463" s="97"/>
      <c r="R4463" s="93"/>
    </row>
    <row r="4464" spans="7:18" x14ac:dyDescent="0.25">
      <c r="G4464" s="97"/>
      <c r="H4464" s="98"/>
      <c r="I4464" s="98"/>
      <c r="J4464" s="99"/>
      <c r="K4464" s="97"/>
      <c r="L4464" s="97"/>
      <c r="P4464" s="97"/>
      <c r="Q4464" s="97"/>
      <c r="R4464" s="93"/>
    </row>
    <row r="4465" spans="7:18" x14ac:dyDescent="0.25">
      <c r="G4465" s="97"/>
      <c r="H4465" s="98"/>
      <c r="I4465" s="98"/>
      <c r="J4465" s="99"/>
      <c r="K4465" s="97"/>
      <c r="L4465" s="97"/>
      <c r="P4465" s="97"/>
      <c r="Q4465" s="97"/>
      <c r="R4465" s="93"/>
    </row>
    <row r="4466" spans="7:18" x14ac:dyDescent="0.25">
      <c r="G4466" s="97"/>
      <c r="H4466" s="98"/>
      <c r="I4466" s="98"/>
      <c r="J4466" s="99"/>
      <c r="K4466" s="97"/>
      <c r="L4466" s="97"/>
      <c r="P4466" s="97"/>
      <c r="Q4466" s="97"/>
      <c r="R4466" s="93"/>
    </row>
    <row r="4467" spans="7:18" x14ac:dyDescent="0.25">
      <c r="G4467" s="97"/>
      <c r="H4467" s="98"/>
      <c r="I4467" s="98"/>
      <c r="J4467" s="99"/>
      <c r="K4467" s="97"/>
      <c r="L4467" s="97"/>
      <c r="P4467" s="97"/>
      <c r="Q4467" s="97"/>
      <c r="R4467" s="93"/>
    </row>
    <row r="4468" spans="7:18" x14ac:dyDescent="0.25">
      <c r="G4468" s="97"/>
      <c r="H4468" s="98"/>
      <c r="I4468" s="98"/>
      <c r="J4468" s="99"/>
      <c r="K4468" s="97"/>
      <c r="L4468" s="97"/>
      <c r="P4468" s="97"/>
      <c r="Q4468" s="97"/>
      <c r="R4468" s="93"/>
    </row>
    <row r="4469" spans="7:18" x14ac:dyDescent="0.25">
      <c r="G4469" s="97"/>
      <c r="H4469" s="98"/>
      <c r="I4469" s="98"/>
      <c r="J4469" s="99"/>
      <c r="K4469" s="97"/>
      <c r="L4469" s="97"/>
      <c r="P4469" s="97"/>
      <c r="Q4469" s="97"/>
      <c r="R4469" s="93"/>
    </row>
    <row r="4470" spans="7:18" x14ac:dyDescent="0.25">
      <c r="G4470" s="97"/>
      <c r="H4470" s="98"/>
      <c r="I4470" s="98"/>
      <c r="J4470" s="99"/>
      <c r="K4470" s="97"/>
      <c r="L4470" s="97"/>
      <c r="P4470" s="97"/>
      <c r="Q4470" s="97"/>
      <c r="R4470" s="93"/>
    </row>
    <row r="4471" spans="7:18" x14ac:dyDescent="0.25">
      <c r="G4471" s="97"/>
      <c r="H4471" s="98"/>
      <c r="I4471" s="98"/>
      <c r="J4471" s="99"/>
      <c r="K4471" s="97"/>
      <c r="L4471" s="97"/>
      <c r="P4471" s="97"/>
      <c r="Q4471" s="97"/>
      <c r="R4471" s="93"/>
    </row>
    <row r="4472" spans="7:18" x14ac:dyDescent="0.25">
      <c r="G4472" s="97"/>
      <c r="H4472" s="98"/>
      <c r="I4472" s="98"/>
      <c r="J4472" s="99"/>
      <c r="K4472" s="97"/>
      <c r="L4472" s="97"/>
      <c r="P4472" s="97"/>
      <c r="Q4472" s="97"/>
      <c r="R4472" s="93"/>
    </row>
    <row r="4473" spans="7:18" x14ac:dyDescent="0.25">
      <c r="G4473" s="97"/>
      <c r="H4473" s="98"/>
      <c r="I4473" s="98"/>
      <c r="J4473" s="99"/>
      <c r="K4473" s="97"/>
      <c r="L4473" s="97"/>
      <c r="P4473" s="97"/>
      <c r="Q4473" s="97"/>
      <c r="R4473" s="93"/>
    </row>
    <row r="4474" spans="7:18" x14ac:dyDescent="0.25">
      <c r="G4474" s="97"/>
      <c r="H4474" s="98"/>
      <c r="I4474" s="98"/>
      <c r="J4474" s="99"/>
      <c r="K4474" s="97"/>
      <c r="L4474" s="97"/>
      <c r="P4474" s="97"/>
      <c r="Q4474" s="97"/>
      <c r="R4474" s="93"/>
    </row>
    <row r="4475" spans="7:18" x14ac:dyDescent="0.25">
      <c r="G4475" s="97"/>
      <c r="H4475" s="98"/>
      <c r="I4475" s="98"/>
      <c r="J4475" s="99"/>
      <c r="K4475" s="97"/>
      <c r="L4475" s="97"/>
      <c r="P4475" s="97"/>
      <c r="Q4475" s="97"/>
      <c r="R4475" s="93"/>
    </row>
    <row r="4476" spans="7:18" x14ac:dyDescent="0.25">
      <c r="G4476" s="97"/>
      <c r="H4476" s="98"/>
      <c r="I4476" s="98"/>
      <c r="J4476" s="99"/>
      <c r="K4476" s="97"/>
      <c r="L4476" s="97"/>
      <c r="P4476" s="97"/>
      <c r="Q4476" s="97"/>
      <c r="R4476" s="93"/>
    </row>
    <row r="4477" spans="7:18" x14ac:dyDescent="0.25">
      <c r="G4477" s="97"/>
      <c r="H4477" s="98"/>
      <c r="I4477" s="98"/>
      <c r="J4477" s="99"/>
      <c r="K4477" s="97"/>
      <c r="L4477" s="97"/>
      <c r="P4477" s="97"/>
      <c r="Q4477" s="97"/>
      <c r="R4477" s="93"/>
    </row>
    <row r="4478" spans="7:18" x14ac:dyDescent="0.25">
      <c r="G4478" s="97"/>
      <c r="H4478" s="98"/>
      <c r="I4478" s="98"/>
      <c r="J4478" s="99"/>
      <c r="K4478" s="97"/>
      <c r="L4478" s="97"/>
      <c r="P4478" s="97"/>
      <c r="Q4478" s="97"/>
      <c r="R4478" s="93"/>
    </row>
    <row r="4479" spans="7:18" x14ac:dyDescent="0.25">
      <c r="G4479" s="97"/>
      <c r="H4479" s="98"/>
      <c r="I4479" s="98"/>
      <c r="J4479" s="99"/>
      <c r="K4479" s="97"/>
      <c r="L4479" s="97"/>
      <c r="P4479" s="97"/>
      <c r="Q4479" s="97"/>
      <c r="R4479" s="93"/>
    </row>
    <row r="4480" spans="7:18" x14ac:dyDescent="0.25">
      <c r="G4480" s="97"/>
      <c r="H4480" s="98"/>
      <c r="I4480" s="98"/>
      <c r="J4480" s="99"/>
      <c r="K4480" s="97"/>
      <c r="L4480" s="97"/>
      <c r="P4480" s="97"/>
      <c r="Q4480" s="97"/>
      <c r="R4480" s="93"/>
    </row>
    <row r="4481" spans="7:18" x14ac:dyDescent="0.25">
      <c r="G4481" s="97"/>
      <c r="H4481" s="98"/>
      <c r="I4481" s="98"/>
      <c r="J4481" s="99"/>
      <c r="K4481" s="97"/>
      <c r="L4481" s="97"/>
      <c r="P4481" s="97"/>
      <c r="Q4481" s="97"/>
      <c r="R4481" s="93"/>
    </row>
    <row r="4482" spans="7:18" x14ac:dyDescent="0.25">
      <c r="G4482" s="97"/>
      <c r="H4482" s="98"/>
      <c r="I4482" s="98"/>
      <c r="J4482" s="99"/>
      <c r="K4482" s="97"/>
      <c r="L4482" s="97"/>
      <c r="P4482" s="97"/>
      <c r="Q4482" s="97"/>
      <c r="R4482" s="93"/>
    </row>
    <row r="4483" spans="7:18" x14ac:dyDescent="0.25">
      <c r="G4483" s="97"/>
      <c r="H4483" s="98"/>
      <c r="I4483" s="98"/>
      <c r="J4483" s="99"/>
      <c r="K4483" s="97"/>
      <c r="L4483" s="97"/>
      <c r="P4483" s="97"/>
      <c r="Q4483" s="97"/>
      <c r="R4483" s="93"/>
    </row>
    <row r="4484" spans="7:18" x14ac:dyDescent="0.25">
      <c r="G4484" s="97"/>
      <c r="H4484" s="98"/>
      <c r="I4484" s="98"/>
      <c r="J4484" s="99"/>
      <c r="K4484" s="97"/>
      <c r="L4484" s="97"/>
      <c r="P4484" s="97"/>
      <c r="Q4484" s="97"/>
      <c r="R4484" s="93"/>
    </row>
    <row r="4485" spans="7:18" x14ac:dyDescent="0.25">
      <c r="G4485" s="97"/>
      <c r="H4485" s="98"/>
      <c r="I4485" s="98"/>
      <c r="J4485" s="99"/>
      <c r="K4485" s="97"/>
      <c r="L4485" s="97"/>
      <c r="P4485" s="97"/>
      <c r="Q4485" s="97"/>
      <c r="R4485" s="93"/>
    </row>
    <row r="4486" spans="7:18" x14ac:dyDescent="0.25">
      <c r="G4486" s="97"/>
      <c r="H4486" s="98"/>
      <c r="I4486" s="98"/>
      <c r="J4486" s="99"/>
      <c r="K4486" s="97"/>
      <c r="L4486" s="97"/>
      <c r="P4486" s="97"/>
      <c r="Q4486" s="97"/>
      <c r="R4486" s="93"/>
    </row>
    <row r="4487" spans="7:18" x14ac:dyDescent="0.25">
      <c r="G4487" s="97"/>
      <c r="H4487" s="98"/>
      <c r="I4487" s="98"/>
      <c r="J4487" s="99"/>
      <c r="K4487" s="97"/>
      <c r="L4487" s="97"/>
      <c r="P4487" s="97"/>
      <c r="Q4487" s="97"/>
      <c r="R4487" s="93"/>
    </row>
    <row r="4488" spans="7:18" x14ac:dyDescent="0.25">
      <c r="G4488" s="97"/>
      <c r="H4488" s="98"/>
      <c r="I4488" s="98"/>
      <c r="J4488" s="99"/>
      <c r="K4488" s="97"/>
      <c r="L4488" s="97"/>
      <c r="P4488" s="97"/>
      <c r="Q4488" s="97"/>
      <c r="R4488" s="93"/>
    </row>
    <row r="4489" spans="7:18" x14ac:dyDescent="0.25">
      <c r="G4489" s="97"/>
      <c r="H4489" s="98"/>
      <c r="I4489" s="98"/>
      <c r="J4489" s="99"/>
      <c r="K4489" s="97"/>
      <c r="L4489" s="97"/>
      <c r="P4489" s="97"/>
      <c r="Q4489" s="97"/>
      <c r="R4489" s="93"/>
    </row>
    <row r="4490" spans="7:18" x14ac:dyDescent="0.25">
      <c r="G4490" s="97"/>
      <c r="H4490" s="98"/>
      <c r="I4490" s="98"/>
      <c r="J4490" s="99"/>
      <c r="K4490" s="97"/>
      <c r="L4490" s="97"/>
      <c r="P4490" s="97"/>
      <c r="Q4490" s="97"/>
      <c r="R4490" s="93"/>
    </row>
    <row r="4491" spans="7:18" x14ac:dyDescent="0.25">
      <c r="G4491" s="97"/>
      <c r="H4491" s="98"/>
      <c r="I4491" s="98"/>
      <c r="J4491" s="99"/>
      <c r="K4491" s="97"/>
      <c r="L4491" s="97"/>
      <c r="P4491" s="97"/>
      <c r="Q4491" s="97"/>
      <c r="R4491" s="93"/>
    </row>
    <row r="4492" spans="7:18" x14ac:dyDescent="0.25">
      <c r="G4492" s="97"/>
      <c r="H4492" s="98"/>
      <c r="I4492" s="98"/>
      <c r="J4492" s="99"/>
      <c r="K4492" s="97"/>
      <c r="L4492" s="97"/>
      <c r="P4492" s="97"/>
      <c r="Q4492" s="97"/>
      <c r="R4492" s="93"/>
    </row>
    <row r="4493" spans="7:18" x14ac:dyDescent="0.25">
      <c r="G4493" s="97"/>
      <c r="H4493" s="98"/>
      <c r="I4493" s="98"/>
      <c r="J4493" s="99"/>
      <c r="K4493" s="97"/>
      <c r="L4493" s="97"/>
      <c r="P4493" s="97"/>
      <c r="Q4493" s="97"/>
      <c r="R4493" s="93"/>
    </row>
    <row r="4494" spans="7:18" x14ac:dyDescent="0.25">
      <c r="G4494" s="97"/>
      <c r="H4494" s="98"/>
      <c r="I4494" s="98"/>
      <c r="J4494" s="99"/>
      <c r="K4494" s="97"/>
      <c r="L4494" s="97"/>
      <c r="P4494" s="97"/>
      <c r="Q4494" s="97"/>
      <c r="R4494" s="93"/>
    </row>
    <row r="4495" spans="7:18" x14ac:dyDescent="0.25">
      <c r="G4495" s="97"/>
      <c r="H4495" s="98"/>
      <c r="I4495" s="98"/>
      <c r="J4495" s="99"/>
      <c r="K4495" s="97"/>
      <c r="L4495" s="97"/>
      <c r="P4495" s="97"/>
      <c r="Q4495" s="97"/>
      <c r="R4495" s="93"/>
    </row>
    <row r="4496" spans="7:18" x14ac:dyDescent="0.25">
      <c r="G4496" s="97"/>
      <c r="H4496" s="98"/>
      <c r="I4496" s="98"/>
      <c r="J4496" s="99"/>
      <c r="K4496" s="97"/>
      <c r="L4496" s="97"/>
      <c r="P4496" s="97"/>
      <c r="Q4496" s="97"/>
      <c r="R4496" s="93"/>
    </row>
    <row r="4497" spans="7:18" x14ac:dyDescent="0.25">
      <c r="G4497" s="97"/>
      <c r="H4497" s="98"/>
      <c r="I4497" s="98"/>
      <c r="J4497" s="99"/>
      <c r="K4497" s="97"/>
      <c r="L4497" s="97"/>
      <c r="P4497" s="97"/>
      <c r="Q4497" s="97"/>
      <c r="R4497" s="93"/>
    </row>
    <row r="4498" spans="7:18" x14ac:dyDescent="0.25">
      <c r="G4498" s="97"/>
      <c r="H4498" s="98"/>
      <c r="I4498" s="98"/>
      <c r="J4498" s="99"/>
      <c r="K4498" s="97"/>
      <c r="L4498" s="97"/>
      <c r="P4498" s="97"/>
      <c r="Q4498" s="97"/>
      <c r="R4498" s="93"/>
    </row>
    <row r="4499" spans="7:18" x14ac:dyDescent="0.25">
      <c r="G4499" s="97"/>
      <c r="H4499" s="98"/>
      <c r="I4499" s="98"/>
      <c r="J4499" s="99"/>
      <c r="K4499" s="97"/>
      <c r="L4499" s="97"/>
      <c r="P4499" s="97"/>
      <c r="Q4499" s="97"/>
      <c r="R4499" s="93"/>
    </row>
    <row r="4500" spans="7:18" x14ac:dyDescent="0.25">
      <c r="G4500" s="97"/>
      <c r="H4500" s="98"/>
      <c r="I4500" s="98"/>
      <c r="J4500" s="99"/>
      <c r="K4500" s="97"/>
      <c r="L4500" s="97"/>
      <c r="P4500" s="97"/>
      <c r="Q4500" s="97"/>
      <c r="R4500" s="93"/>
    </row>
    <row r="4501" spans="7:18" x14ac:dyDescent="0.25">
      <c r="G4501" s="97"/>
      <c r="H4501" s="98"/>
      <c r="I4501" s="98"/>
      <c r="J4501" s="99"/>
      <c r="K4501" s="97"/>
      <c r="L4501" s="97"/>
      <c r="P4501" s="97"/>
      <c r="Q4501" s="97"/>
      <c r="R4501" s="93"/>
    </row>
    <row r="4502" spans="7:18" x14ac:dyDescent="0.25">
      <c r="G4502" s="97"/>
      <c r="H4502" s="98"/>
      <c r="I4502" s="98"/>
      <c r="J4502" s="99"/>
      <c r="K4502" s="97"/>
      <c r="L4502" s="97"/>
      <c r="P4502" s="97"/>
      <c r="Q4502" s="97"/>
      <c r="R4502" s="93"/>
    </row>
    <row r="4503" spans="7:18" x14ac:dyDescent="0.25">
      <c r="G4503" s="97"/>
      <c r="H4503" s="98"/>
      <c r="I4503" s="98"/>
      <c r="J4503" s="99"/>
      <c r="K4503" s="97"/>
      <c r="L4503" s="97"/>
      <c r="P4503" s="97"/>
      <c r="Q4503" s="97"/>
      <c r="R4503" s="93"/>
    </row>
    <row r="4504" spans="7:18" x14ac:dyDescent="0.25">
      <c r="G4504" s="97"/>
      <c r="H4504" s="98"/>
      <c r="I4504" s="98"/>
      <c r="J4504" s="99"/>
      <c r="K4504" s="97"/>
      <c r="L4504" s="97"/>
      <c r="P4504" s="97"/>
      <c r="Q4504" s="97"/>
      <c r="R4504" s="93"/>
    </row>
    <row r="4505" spans="7:18" x14ac:dyDescent="0.25">
      <c r="G4505" s="97"/>
      <c r="H4505" s="98"/>
      <c r="I4505" s="98"/>
      <c r="J4505" s="99"/>
      <c r="K4505" s="97"/>
      <c r="L4505" s="97"/>
      <c r="P4505" s="97"/>
      <c r="Q4505" s="97"/>
      <c r="R4505" s="93"/>
    </row>
    <row r="4506" spans="7:18" x14ac:dyDescent="0.25">
      <c r="G4506" s="97"/>
      <c r="H4506" s="98"/>
      <c r="I4506" s="98"/>
      <c r="J4506" s="99"/>
      <c r="K4506" s="97"/>
      <c r="L4506" s="97"/>
      <c r="P4506" s="97"/>
      <c r="Q4506" s="97"/>
      <c r="R4506" s="93"/>
    </row>
    <row r="4507" spans="7:18" x14ac:dyDescent="0.25">
      <c r="G4507" s="97"/>
      <c r="H4507" s="98"/>
      <c r="I4507" s="98"/>
      <c r="J4507" s="99"/>
      <c r="K4507" s="97"/>
      <c r="L4507" s="97"/>
      <c r="P4507" s="97"/>
      <c r="Q4507" s="97"/>
      <c r="R4507" s="93"/>
    </row>
    <row r="4508" spans="7:18" x14ac:dyDescent="0.25">
      <c r="G4508" s="97"/>
      <c r="H4508" s="98"/>
      <c r="I4508" s="98"/>
      <c r="J4508" s="99"/>
      <c r="K4508" s="97"/>
      <c r="L4508" s="97"/>
      <c r="P4508" s="97"/>
      <c r="Q4508" s="97"/>
      <c r="R4508" s="93"/>
    </row>
    <row r="4509" spans="7:18" x14ac:dyDescent="0.25">
      <c r="G4509" s="97"/>
      <c r="H4509" s="98"/>
      <c r="I4509" s="98"/>
      <c r="J4509" s="99"/>
      <c r="K4509" s="97"/>
      <c r="L4509" s="97"/>
      <c r="P4509" s="97"/>
      <c r="Q4509" s="97"/>
      <c r="R4509" s="93"/>
    </row>
    <row r="4510" spans="7:18" x14ac:dyDescent="0.25">
      <c r="G4510" s="97"/>
      <c r="H4510" s="98"/>
      <c r="I4510" s="98"/>
      <c r="J4510" s="99"/>
      <c r="K4510" s="97"/>
      <c r="L4510" s="97"/>
      <c r="P4510" s="97"/>
      <c r="Q4510" s="97"/>
      <c r="R4510" s="93"/>
    </row>
    <row r="4511" spans="7:18" x14ac:dyDescent="0.25">
      <c r="G4511" s="97"/>
      <c r="H4511" s="98"/>
      <c r="I4511" s="98"/>
      <c r="J4511" s="99"/>
      <c r="K4511" s="97"/>
      <c r="L4511" s="97"/>
      <c r="P4511" s="97"/>
      <c r="Q4511" s="97"/>
      <c r="R4511" s="93"/>
    </row>
    <row r="4512" spans="7:18" x14ac:dyDescent="0.25">
      <c r="G4512" s="97"/>
      <c r="H4512" s="98"/>
      <c r="I4512" s="98"/>
      <c r="J4512" s="99"/>
      <c r="K4512" s="97"/>
      <c r="L4512" s="97"/>
      <c r="P4512" s="97"/>
      <c r="Q4512" s="97"/>
      <c r="R4512" s="93"/>
    </row>
    <row r="4513" spans="7:18" x14ac:dyDescent="0.25">
      <c r="G4513" s="97"/>
      <c r="H4513" s="98"/>
      <c r="I4513" s="98"/>
      <c r="J4513" s="99"/>
      <c r="K4513" s="97"/>
      <c r="L4513" s="97"/>
      <c r="P4513" s="97"/>
      <c r="Q4513" s="97"/>
      <c r="R4513" s="93"/>
    </row>
    <row r="4514" spans="7:18" x14ac:dyDescent="0.25">
      <c r="G4514" s="97"/>
      <c r="H4514" s="98"/>
      <c r="I4514" s="98"/>
      <c r="J4514" s="99"/>
      <c r="K4514" s="97"/>
      <c r="L4514" s="97"/>
      <c r="P4514" s="97"/>
      <c r="Q4514" s="97"/>
      <c r="R4514" s="93"/>
    </row>
    <row r="4515" spans="7:18" x14ac:dyDescent="0.25">
      <c r="G4515" s="97"/>
      <c r="H4515" s="98"/>
      <c r="I4515" s="98"/>
      <c r="J4515" s="99"/>
      <c r="K4515" s="97"/>
      <c r="L4515" s="97"/>
      <c r="P4515" s="97"/>
      <c r="Q4515" s="97"/>
      <c r="R4515" s="93"/>
    </row>
    <row r="4516" spans="7:18" x14ac:dyDescent="0.25">
      <c r="G4516" s="97"/>
      <c r="H4516" s="98"/>
      <c r="I4516" s="98"/>
      <c r="J4516" s="99"/>
      <c r="K4516" s="97"/>
      <c r="L4516" s="97"/>
      <c r="P4516" s="97"/>
      <c r="Q4516" s="97"/>
      <c r="R4516" s="93"/>
    </row>
    <row r="4517" spans="7:18" x14ac:dyDescent="0.25">
      <c r="G4517" s="97"/>
      <c r="H4517" s="98"/>
      <c r="I4517" s="98"/>
      <c r="J4517" s="99"/>
      <c r="K4517" s="97"/>
      <c r="L4517" s="97"/>
      <c r="P4517" s="97"/>
      <c r="Q4517" s="97"/>
      <c r="R4517" s="93"/>
    </row>
    <row r="4518" spans="7:18" x14ac:dyDescent="0.25">
      <c r="G4518" s="97"/>
      <c r="H4518" s="98"/>
      <c r="I4518" s="98"/>
      <c r="J4518" s="99"/>
      <c r="K4518" s="97"/>
      <c r="L4518" s="97"/>
      <c r="P4518" s="97"/>
      <c r="Q4518" s="97"/>
      <c r="R4518" s="93"/>
    </row>
    <row r="4519" spans="7:18" x14ac:dyDescent="0.25">
      <c r="G4519" s="97"/>
      <c r="H4519" s="98"/>
      <c r="I4519" s="98"/>
      <c r="J4519" s="99"/>
      <c r="K4519" s="97"/>
      <c r="L4519" s="97"/>
      <c r="P4519" s="97"/>
      <c r="Q4519" s="97"/>
      <c r="R4519" s="93"/>
    </row>
    <row r="4520" spans="7:18" x14ac:dyDescent="0.25">
      <c r="G4520" s="97"/>
      <c r="H4520" s="98"/>
      <c r="I4520" s="98"/>
      <c r="J4520" s="99"/>
      <c r="K4520" s="97"/>
      <c r="L4520" s="97"/>
      <c r="P4520" s="97"/>
      <c r="Q4520" s="97"/>
      <c r="R4520" s="93"/>
    </row>
    <row r="4521" spans="7:18" x14ac:dyDescent="0.25">
      <c r="G4521" s="97"/>
      <c r="H4521" s="98"/>
      <c r="I4521" s="98"/>
      <c r="J4521" s="99"/>
      <c r="K4521" s="97"/>
      <c r="L4521" s="97"/>
      <c r="P4521" s="97"/>
      <c r="Q4521" s="97"/>
      <c r="R4521" s="93"/>
    </row>
    <row r="4522" spans="7:18" x14ac:dyDescent="0.25">
      <c r="G4522" s="97"/>
      <c r="H4522" s="98"/>
      <c r="I4522" s="98"/>
      <c r="J4522" s="99"/>
      <c r="K4522" s="97"/>
      <c r="L4522" s="97"/>
      <c r="P4522" s="97"/>
      <c r="Q4522" s="97"/>
      <c r="R4522" s="93"/>
    </row>
    <row r="4523" spans="7:18" x14ac:dyDescent="0.25">
      <c r="G4523" s="97"/>
      <c r="H4523" s="98"/>
      <c r="I4523" s="98"/>
      <c r="J4523" s="99"/>
      <c r="K4523" s="97"/>
      <c r="L4523" s="97"/>
      <c r="P4523" s="97"/>
      <c r="Q4523" s="97"/>
      <c r="R4523" s="93"/>
    </row>
    <row r="4524" spans="7:18" x14ac:dyDescent="0.25">
      <c r="G4524" s="97"/>
      <c r="H4524" s="98"/>
      <c r="I4524" s="98"/>
      <c r="J4524" s="99"/>
      <c r="K4524" s="97"/>
      <c r="L4524" s="97"/>
      <c r="P4524" s="97"/>
      <c r="Q4524" s="97"/>
      <c r="R4524" s="93"/>
    </row>
    <row r="4525" spans="7:18" x14ac:dyDescent="0.25">
      <c r="G4525" s="97"/>
      <c r="H4525" s="98"/>
      <c r="I4525" s="98"/>
      <c r="J4525" s="99"/>
      <c r="K4525" s="97"/>
      <c r="L4525" s="97"/>
      <c r="P4525" s="97"/>
      <c r="Q4525" s="97"/>
      <c r="R4525" s="93"/>
    </row>
    <row r="4526" spans="7:18" x14ac:dyDescent="0.25">
      <c r="G4526" s="97"/>
      <c r="H4526" s="98"/>
      <c r="I4526" s="98"/>
      <c r="J4526" s="99"/>
      <c r="K4526" s="97"/>
      <c r="L4526" s="97"/>
      <c r="P4526" s="97"/>
      <c r="Q4526" s="97"/>
      <c r="R4526" s="93"/>
    </row>
    <row r="4527" spans="7:18" x14ac:dyDescent="0.25">
      <c r="G4527" s="97"/>
      <c r="H4527" s="98"/>
      <c r="I4527" s="98"/>
      <c r="J4527" s="99"/>
      <c r="K4527" s="97"/>
      <c r="L4527" s="97"/>
      <c r="P4527" s="97"/>
      <c r="Q4527" s="97"/>
      <c r="R4527" s="93"/>
    </row>
    <row r="4528" spans="7:18" x14ac:dyDescent="0.25">
      <c r="G4528" s="97"/>
      <c r="H4528" s="98"/>
      <c r="I4528" s="98"/>
      <c r="J4528" s="99"/>
      <c r="K4528" s="97"/>
      <c r="L4528" s="97"/>
      <c r="P4528" s="97"/>
      <c r="Q4528" s="97"/>
      <c r="R4528" s="93"/>
    </row>
    <row r="4529" spans="7:18" x14ac:dyDescent="0.25">
      <c r="G4529" s="97"/>
      <c r="H4529" s="98"/>
      <c r="I4529" s="98"/>
      <c r="J4529" s="99"/>
      <c r="K4529" s="97"/>
      <c r="L4529" s="97"/>
      <c r="P4529" s="97"/>
      <c r="Q4529" s="97"/>
      <c r="R4529" s="93"/>
    </row>
    <row r="4530" spans="7:18" x14ac:dyDescent="0.25">
      <c r="G4530" s="97"/>
      <c r="H4530" s="98"/>
      <c r="I4530" s="98"/>
      <c r="J4530" s="99"/>
      <c r="K4530" s="97"/>
      <c r="L4530" s="97"/>
      <c r="P4530" s="97"/>
      <c r="Q4530" s="97"/>
      <c r="R4530" s="93"/>
    </row>
    <row r="4531" spans="7:18" x14ac:dyDescent="0.25">
      <c r="G4531" s="97"/>
      <c r="H4531" s="98"/>
      <c r="I4531" s="98"/>
      <c r="J4531" s="99"/>
      <c r="K4531" s="97"/>
      <c r="L4531" s="97"/>
      <c r="P4531" s="97"/>
      <c r="Q4531" s="97"/>
      <c r="R4531" s="93"/>
    </row>
    <row r="4532" spans="7:18" x14ac:dyDescent="0.25">
      <c r="G4532" s="97"/>
      <c r="H4532" s="98"/>
      <c r="I4532" s="98"/>
      <c r="J4532" s="99"/>
      <c r="K4532" s="97"/>
      <c r="L4532" s="97"/>
      <c r="P4532" s="97"/>
      <c r="Q4532" s="97"/>
      <c r="R4532" s="93"/>
    </row>
    <row r="4533" spans="7:18" x14ac:dyDescent="0.25">
      <c r="G4533" s="97"/>
      <c r="H4533" s="98"/>
      <c r="I4533" s="98"/>
      <c r="J4533" s="99"/>
      <c r="K4533" s="97"/>
      <c r="L4533" s="97"/>
      <c r="P4533" s="97"/>
      <c r="Q4533" s="97"/>
      <c r="R4533" s="93"/>
    </row>
    <row r="4534" spans="7:18" x14ac:dyDescent="0.25">
      <c r="G4534" s="97"/>
      <c r="H4534" s="98"/>
      <c r="I4534" s="98"/>
      <c r="J4534" s="99"/>
      <c r="K4534" s="97"/>
      <c r="L4534" s="97"/>
      <c r="P4534" s="97"/>
      <c r="Q4534" s="97"/>
      <c r="R4534" s="93"/>
    </row>
    <row r="4535" spans="7:18" x14ac:dyDescent="0.25">
      <c r="G4535" s="97"/>
      <c r="H4535" s="98"/>
      <c r="I4535" s="98"/>
      <c r="J4535" s="99"/>
      <c r="K4535" s="97"/>
      <c r="L4535" s="97"/>
      <c r="P4535" s="97"/>
      <c r="Q4535" s="97"/>
      <c r="R4535" s="93"/>
    </row>
    <row r="4536" spans="7:18" x14ac:dyDescent="0.25">
      <c r="G4536" s="97"/>
      <c r="H4536" s="98"/>
      <c r="I4536" s="98"/>
      <c r="J4536" s="99"/>
      <c r="K4536" s="97"/>
      <c r="L4536" s="97"/>
      <c r="P4536" s="97"/>
      <c r="Q4536" s="97"/>
      <c r="R4536" s="93"/>
    </row>
    <row r="4537" spans="7:18" x14ac:dyDescent="0.25">
      <c r="G4537" s="97"/>
      <c r="H4537" s="98"/>
      <c r="I4537" s="98"/>
      <c r="J4537" s="99"/>
      <c r="K4537" s="97"/>
      <c r="L4537" s="97"/>
      <c r="P4537" s="97"/>
      <c r="Q4537" s="97"/>
      <c r="R4537" s="93"/>
    </row>
    <row r="4538" spans="7:18" x14ac:dyDescent="0.25">
      <c r="G4538" s="97"/>
      <c r="H4538" s="98"/>
      <c r="I4538" s="98"/>
      <c r="J4538" s="99"/>
      <c r="K4538" s="97"/>
      <c r="L4538" s="97"/>
      <c r="P4538" s="97"/>
      <c r="Q4538" s="97"/>
      <c r="R4538" s="93"/>
    </row>
    <row r="4539" spans="7:18" x14ac:dyDescent="0.25">
      <c r="G4539" s="97"/>
      <c r="H4539" s="98"/>
      <c r="I4539" s="98"/>
      <c r="J4539" s="99"/>
      <c r="K4539" s="97"/>
      <c r="L4539" s="97"/>
      <c r="P4539" s="97"/>
      <c r="Q4539" s="97"/>
      <c r="R4539" s="93"/>
    </row>
    <row r="4540" spans="7:18" x14ac:dyDescent="0.25">
      <c r="G4540" s="97"/>
      <c r="H4540" s="98"/>
      <c r="I4540" s="98"/>
      <c r="J4540" s="99"/>
      <c r="K4540" s="97"/>
      <c r="L4540" s="97"/>
      <c r="P4540" s="97"/>
      <c r="Q4540" s="97"/>
      <c r="R4540" s="93"/>
    </row>
    <row r="4541" spans="7:18" x14ac:dyDescent="0.25">
      <c r="G4541" s="97"/>
      <c r="H4541" s="98"/>
      <c r="I4541" s="98"/>
      <c r="J4541" s="99"/>
      <c r="K4541" s="97"/>
      <c r="L4541" s="97"/>
      <c r="P4541" s="97"/>
      <c r="Q4541" s="97"/>
      <c r="R4541" s="93"/>
    </row>
    <row r="4542" spans="7:18" x14ac:dyDescent="0.25">
      <c r="G4542" s="97"/>
      <c r="H4542" s="98"/>
      <c r="I4542" s="98"/>
      <c r="J4542" s="99"/>
      <c r="K4542" s="97"/>
      <c r="L4542" s="97"/>
      <c r="P4542" s="97"/>
      <c r="Q4542" s="97"/>
      <c r="R4542" s="93"/>
    </row>
    <row r="4543" spans="7:18" x14ac:dyDescent="0.25">
      <c r="G4543" s="97"/>
      <c r="H4543" s="98"/>
      <c r="I4543" s="98"/>
      <c r="J4543" s="99"/>
      <c r="K4543" s="97"/>
      <c r="L4543" s="97"/>
      <c r="P4543" s="97"/>
      <c r="Q4543" s="97"/>
      <c r="R4543" s="93"/>
    </row>
    <row r="4544" spans="7:18" x14ac:dyDescent="0.25">
      <c r="G4544" s="97"/>
      <c r="H4544" s="98"/>
      <c r="I4544" s="98"/>
      <c r="J4544" s="99"/>
      <c r="K4544" s="97"/>
      <c r="L4544" s="97"/>
      <c r="P4544" s="97"/>
      <c r="Q4544" s="97"/>
      <c r="R4544" s="93"/>
    </row>
    <row r="4545" spans="7:18" x14ac:dyDescent="0.25">
      <c r="G4545" s="97"/>
      <c r="H4545" s="98"/>
      <c r="I4545" s="98"/>
      <c r="J4545" s="99"/>
      <c r="K4545" s="97"/>
      <c r="L4545" s="97"/>
      <c r="P4545" s="97"/>
      <c r="Q4545" s="97"/>
      <c r="R4545" s="93"/>
    </row>
    <row r="4546" spans="7:18" x14ac:dyDescent="0.25">
      <c r="G4546" s="97"/>
      <c r="H4546" s="98"/>
      <c r="I4546" s="98"/>
      <c r="J4546" s="99"/>
      <c r="K4546" s="97"/>
      <c r="L4546" s="97"/>
      <c r="P4546" s="97"/>
      <c r="Q4546" s="97"/>
      <c r="R4546" s="93"/>
    </row>
    <row r="4547" spans="7:18" x14ac:dyDescent="0.25">
      <c r="G4547" s="97"/>
      <c r="H4547" s="98"/>
      <c r="I4547" s="98"/>
      <c r="J4547" s="99"/>
      <c r="K4547" s="97"/>
      <c r="L4547" s="97"/>
      <c r="P4547" s="97"/>
      <c r="Q4547" s="97"/>
      <c r="R4547" s="93"/>
    </row>
    <row r="4548" spans="7:18" x14ac:dyDescent="0.25">
      <c r="G4548" s="97"/>
      <c r="H4548" s="98"/>
      <c r="I4548" s="98"/>
      <c r="J4548" s="99"/>
      <c r="K4548" s="97"/>
      <c r="L4548" s="97"/>
      <c r="P4548" s="97"/>
      <c r="Q4548" s="97"/>
      <c r="R4548" s="93"/>
    </row>
    <row r="4549" spans="7:18" x14ac:dyDescent="0.25">
      <c r="G4549" s="97"/>
      <c r="H4549" s="98"/>
      <c r="I4549" s="98"/>
      <c r="J4549" s="99"/>
      <c r="K4549" s="97"/>
      <c r="L4549" s="97"/>
      <c r="P4549" s="97"/>
      <c r="Q4549" s="97"/>
      <c r="R4549" s="93"/>
    </row>
    <row r="4550" spans="7:18" x14ac:dyDescent="0.25">
      <c r="G4550" s="97"/>
      <c r="H4550" s="98"/>
      <c r="I4550" s="98"/>
      <c r="J4550" s="99"/>
      <c r="K4550" s="97"/>
      <c r="L4550" s="97"/>
      <c r="P4550" s="97"/>
      <c r="Q4550" s="97"/>
      <c r="R4550" s="93"/>
    </row>
    <row r="4551" spans="7:18" x14ac:dyDescent="0.25">
      <c r="G4551" s="97"/>
      <c r="H4551" s="98"/>
      <c r="I4551" s="98"/>
      <c r="J4551" s="99"/>
      <c r="K4551" s="97"/>
      <c r="L4551" s="97"/>
      <c r="P4551" s="97"/>
      <c r="Q4551" s="97"/>
      <c r="R4551" s="93"/>
    </row>
    <row r="4552" spans="7:18" x14ac:dyDescent="0.25">
      <c r="G4552" s="97"/>
      <c r="H4552" s="98"/>
      <c r="I4552" s="98"/>
      <c r="J4552" s="99"/>
      <c r="K4552" s="97"/>
      <c r="L4552" s="97"/>
      <c r="P4552" s="97"/>
      <c r="Q4552" s="97"/>
      <c r="R4552" s="93"/>
    </row>
    <row r="4553" spans="7:18" x14ac:dyDescent="0.25">
      <c r="G4553" s="97"/>
      <c r="H4553" s="98"/>
      <c r="I4553" s="98"/>
      <c r="J4553" s="99"/>
      <c r="K4553" s="97"/>
      <c r="L4553" s="97"/>
      <c r="P4553" s="97"/>
      <c r="Q4553" s="97"/>
      <c r="R4553" s="93"/>
    </row>
    <row r="4554" spans="7:18" x14ac:dyDescent="0.25">
      <c r="G4554" s="97"/>
      <c r="H4554" s="98"/>
      <c r="I4554" s="98"/>
      <c r="J4554" s="99"/>
      <c r="K4554" s="97"/>
      <c r="L4554" s="97"/>
      <c r="P4554" s="97"/>
      <c r="Q4554" s="97"/>
      <c r="R4554" s="93"/>
    </row>
    <row r="4555" spans="7:18" x14ac:dyDescent="0.25">
      <c r="G4555" s="97"/>
      <c r="H4555" s="98"/>
      <c r="I4555" s="98"/>
      <c r="J4555" s="99"/>
      <c r="K4555" s="97"/>
      <c r="L4555" s="97"/>
      <c r="P4555" s="97"/>
      <c r="Q4555" s="97"/>
      <c r="R4555" s="93"/>
    </row>
    <row r="4556" spans="7:18" x14ac:dyDescent="0.25">
      <c r="G4556" s="97"/>
      <c r="H4556" s="98"/>
      <c r="I4556" s="98"/>
      <c r="J4556" s="99"/>
      <c r="K4556" s="97"/>
      <c r="L4556" s="97"/>
      <c r="P4556" s="97"/>
      <c r="Q4556" s="97"/>
      <c r="R4556" s="93"/>
    </row>
    <row r="4557" spans="7:18" x14ac:dyDescent="0.25">
      <c r="G4557" s="97"/>
      <c r="H4557" s="98"/>
      <c r="I4557" s="98"/>
      <c r="J4557" s="99"/>
      <c r="K4557" s="97"/>
      <c r="L4557" s="97"/>
      <c r="P4557" s="97"/>
      <c r="Q4557" s="97"/>
      <c r="R4557" s="93"/>
    </row>
    <row r="4558" spans="7:18" x14ac:dyDescent="0.25">
      <c r="G4558" s="97"/>
      <c r="H4558" s="98"/>
      <c r="I4558" s="98"/>
      <c r="J4558" s="99"/>
      <c r="K4558" s="97"/>
      <c r="L4558" s="97"/>
      <c r="P4558" s="97"/>
      <c r="Q4558" s="97"/>
      <c r="R4558" s="93"/>
    </row>
    <row r="4559" spans="7:18" x14ac:dyDescent="0.25">
      <c r="G4559" s="97"/>
      <c r="H4559" s="98"/>
      <c r="I4559" s="98"/>
      <c r="J4559" s="99"/>
      <c r="K4559" s="97"/>
      <c r="L4559" s="97"/>
      <c r="P4559" s="97"/>
      <c r="Q4559" s="97"/>
      <c r="R4559" s="93"/>
    </row>
    <row r="4560" spans="7:18" x14ac:dyDescent="0.25">
      <c r="G4560" s="97"/>
      <c r="H4560" s="98"/>
      <c r="I4560" s="98"/>
      <c r="J4560" s="99"/>
      <c r="K4560" s="97"/>
      <c r="L4560" s="97"/>
      <c r="P4560" s="97"/>
      <c r="Q4560" s="97"/>
      <c r="R4560" s="93"/>
    </row>
    <row r="4561" spans="7:18" x14ac:dyDescent="0.25">
      <c r="G4561" s="97"/>
      <c r="H4561" s="98"/>
      <c r="I4561" s="98"/>
      <c r="J4561" s="99"/>
      <c r="K4561" s="97"/>
      <c r="L4561" s="97"/>
      <c r="P4561" s="97"/>
      <c r="Q4561" s="97"/>
      <c r="R4561" s="93"/>
    </row>
    <row r="4562" spans="7:18" x14ac:dyDescent="0.25">
      <c r="G4562" s="97"/>
      <c r="H4562" s="98"/>
      <c r="I4562" s="98"/>
      <c r="J4562" s="99"/>
      <c r="K4562" s="97"/>
      <c r="L4562" s="97"/>
      <c r="P4562" s="97"/>
      <c r="Q4562" s="97"/>
      <c r="R4562" s="93"/>
    </row>
    <row r="4563" spans="7:18" x14ac:dyDescent="0.25">
      <c r="G4563" s="97"/>
      <c r="H4563" s="98"/>
      <c r="I4563" s="98"/>
      <c r="J4563" s="99"/>
      <c r="K4563" s="97"/>
      <c r="L4563" s="97"/>
      <c r="P4563" s="97"/>
      <c r="Q4563" s="97"/>
      <c r="R4563" s="93"/>
    </row>
    <row r="4564" spans="7:18" x14ac:dyDescent="0.25">
      <c r="G4564" s="97"/>
      <c r="H4564" s="98"/>
      <c r="I4564" s="98"/>
      <c r="J4564" s="99"/>
      <c r="K4564" s="97"/>
      <c r="L4564" s="97"/>
      <c r="P4564" s="97"/>
      <c r="Q4564" s="97"/>
      <c r="R4564" s="93"/>
    </row>
    <row r="4565" spans="7:18" x14ac:dyDescent="0.25">
      <c r="G4565" s="97"/>
      <c r="H4565" s="98"/>
      <c r="I4565" s="98"/>
      <c r="J4565" s="99"/>
      <c r="K4565" s="97"/>
      <c r="L4565" s="97"/>
      <c r="P4565" s="97"/>
      <c r="Q4565" s="97"/>
      <c r="R4565" s="93"/>
    </row>
    <row r="4566" spans="7:18" x14ac:dyDescent="0.25">
      <c r="G4566" s="97"/>
      <c r="H4566" s="98"/>
      <c r="I4566" s="98"/>
      <c r="J4566" s="99"/>
      <c r="K4566" s="97"/>
      <c r="L4566" s="97"/>
      <c r="P4566" s="97"/>
      <c r="Q4566" s="97"/>
      <c r="R4566" s="93"/>
    </row>
    <row r="4567" spans="7:18" x14ac:dyDescent="0.25">
      <c r="G4567" s="97"/>
      <c r="H4567" s="98"/>
      <c r="I4567" s="98"/>
      <c r="J4567" s="99"/>
      <c r="K4567" s="97"/>
      <c r="L4567" s="97"/>
      <c r="P4567" s="97"/>
      <c r="Q4567" s="97"/>
      <c r="R4567" s="93"/>
    </row>
    <row r="4568" spans="7:18" x14ac:dyDescent="0.25">
      <c r="G4568" s="97"/>
      <c r="H4568" s="98"/>
      <c r="I4568" s="98"/>
      <c r="J4568" s="99"/>
      <c r="K4568" s="97"/>
      <c r="L4568" s="97"/>
      <c r="P4568" s="97"/>
      <c r="Q4568" s="97"/>
      <c r="R4568" s="93"/>
    </row>
    <row r="4569" spans="7:18" x14ac:dyDescent="0.25">
      <c r="G4569" s="97"/>
      <c r="H4569" s="98"/>
      <c r="I4569" s="98"/>
      <c r="J4569" s="99"/>
      <c r="K4569" s="97"/>
      <c r="L4569" s="97"/>
      <c r="P4569" s="97"/>
      <c r="Q4569" s="97"/>
      <c r="R4569" s="93"/>
    </row>
    <row r="4570" spans="7:18" x14ac:dyDescent="0.25">
      <c r="G4570" s="97"/>
      <c r="H4570" s="98"/>
      <c r="I4570" s="98"/>
      <c r="J4570" s="99"/>
      <c r="K4570" s="97"/>
      <c r="L4570" s="97"/>
      <c r="P4570" s="97"/>
      <c r="Q4570" s="97"/>
      <c r="R4570" s="93"/>
    </row>
    <row r="4571" spans="7:18" x14ac:dyDescent="0.25">
      <c r="G4571" s="97"/>
      <c r="H4571" s="98"/>
      <c r="I4571" s="98"/>
      <c r="J4571" s="99"/>
      <c r="K4571" s="97"/>
      <c r="L4571" s="97"/>
      <c r="P4571" s="97"/>
      <c r="Q4571" s="97"/>
      <c r="R4571" s="93"/>
    </row>
    <row r="4572" spans="7:18" x14ac:dyDescent="0.25">
      <c r="G4572" s="97"/>
      <c r="H4572" s="98"/>
      <c r="I4572" s="98"/>
      <c r="J4572" s="99"/>
      <c r="K4572" s="97"/>
      <c r="L4572" s="97"/>
      <c r="P4572" s="97"/>
      <c r="Q4572" s="97"/>
      <c r="R4572" s="93"/>
    </row>
    <row r="4573" spans="7:18" x14ac:dyDescent="0.25">
      <c r="G4573" s="97"/>
      <c r="H4573" s="98"/>
      <c r="I4573" s="98"/>
      <c r="J4573" s="99"/>
      <c r="K4573" s="97"/>
      <c r="L4573" s="97"/>
      <c r="P4573" s="97"/>
      <c r="Q4573" s="97"/>
      <c r="R4573" s="93"/>
    </row>
    <row r="4574" spans="7:18" x14ac:dyDescent="0.25">
      <c r="G4574" s="97"/>
      <c r="H4574" s="98"/>
      <c r="I4574" s="98"/>
      <c r="J4574" s="99"/>
      <c r="K4574" s="97"/>
      <c r="L4574" s="97"/>
      <c r="P4574" s="97"/>
      <c r="Q4574" s="97"/>
      <c r="R4574" s="93"/>
    </row>
    <row r="4575" spans="7:18" x14ac:dyDescent="0.25">
      <c r="G4575" s="97"/>
      <c r="H4575" s="98"/>
      <c r="I4575" s="98"/>
      <c r="J4575" s="99"/>
      <c r="K4575" s="97"/>
      <c r="L4575" s="97"/>
      <c r="P4575" s="97"/>
      <c r="Q4575" s="97"/>
      <c r="R4575" s="93"/>
    </row>
    <row r="4576" spans="7:18" x14ac:dyDescent="0.25">
      <c r="G4576" s="97"/>
      <c r="H4576" s="98"/>
      <c r="I4576" s="98"/>
      <c r="J4576" s="99"/>
      <c r="K4576" s="97"/>
      <c r="L4576" s="97"/>
      <c r="P4576" s="97"/>
      <c r="Q4576" s="97"/>
      <c r="R4576" s="93"/>
    </row>
    <row r="4577" spans="7:18" x14ac:dyDescent="0.25">
      <c r="G4577" s="97"/>
      <c r="H4577" s="98"/>
      <c r="I4577" s="98"/>
      <c r="J4577" s="99"/>
      <c r="K4577" s="97"/>
      <c r="L4577" s="97"/>
      <c r="P4577" s="97"/>
      <c r="Q4577" s="97"/>
      <c r="R4577" s="93"/>
    </row>
    <row r="4578" spans="7:18" x14ac:dyDescent="0.25">
      <c r="G4578" s="97"/>
      <c r="H4578" s="98"/>
      <c r="I4578" s="98"/>
      <c r="J4578" s="99"/>
      <c r="K4578" s="97"/>
      <c r="L4578" s="97"/>
      <c r="P4578" s="97"/>
      <c r="Q4578" s="97"/>
      <c r="R4578" s="93"/>
    </row>
    <row r="4579" spans="7:18" x14ac:dyDescent="0.25">
      <c r="G4579" s="97"/>
      <c r="H4579" s="98"/>
      <c r="I4579" s="98"/>
      <c r="J4579" s="99"/>
      <c r="K4579" s="97"/>
      <c r="L4579" s="97"/>
      <c r="P4579" s="97"/>
      <c r="Q4579" s="97"/>
      <c r="R4579" s="93"/>
    </row>
    <row r="4580" spans="7:18" x14ac:dyDescent="0.25">
      <c r="G4580" s="97"/>
      <c r="H4580" s="98"/>
      <c r="I4580" s="98"/>
      <c r="J4580" s="99"/>
      <c r="K4580" s="97"/>
      <c r="L4580" s="97"/>
      <c r="P4580" s="97"/>
      <c r="Q4580" s="97"/>
      <c r="R4580" s="93"/>
    </row>
    <row r="4581" spans="7:18" x14ac:dyDescent="0.25">
      <c r="G4581" s="97"/>
      <c r="H4581" s="98"/>
      <c r="I4581" s="98"/>
      <c r="J4581" s="99"/>
      <c r="K4581" s="97"/>
      <c r="L4581" s="97"/>
      <c r="P4581" s="97"/>
      <c r="Q4581" s="97"/>
      <c r="R4581" s="93"/>
    </row>
    <row r="4582" spans="7:18" x14ac:dyDescent="0.25">
      <c r="G4582" s="97"/>
      <c r="H4582" s="98"/>
      <c r="I4582" s="98"/>
      <c r="J4582" s="99"/>
      <c r="K4582" s="97"/>
      <c r="L4582" s="97"/>
      <c r="P4582" s="97"/>
      <c r="Q4582" s="97"/>
      <c r="R4582" s="93"/>
    </row>
    <row r="4583" spans="7:18" x14ac:dyDescent="0.25">
      <c r="G4583" s="97"/>
      <c r="H4583" s="98"/>
      <c r="I4583" s="98"/>
      <c r="J4583" s="99"/>
      <c r="K4583" s="97"/>
      <c r="L4583" s="97"/>
      <c r="P4583" s="97"/>
      <c r="Q4583" s="97"/>
      <c r="R4583" s="93"/>
    </row>
    <row r="4584" spans="7:18" x14ac:dyDescent="0.25">
      <c r="G4584" s="97"/>
      <c r="H4584" s="98"/>
      <c r="I4584" s="98"/>
      <c r="J4584" s="99"/>
      <c r="K4584" s="97"/>
      <c r="L4584" s="97"/>
      <c r="P4584" s="97"/>
      <c r="Q4584" s="97"/>
      <c r="R4584" s="93"/>
    </row>
    <row r="4585" spans="7:18" x14ac:dyDescent="0.25">
      <c r="G4585" s="97"/>
      <c r="H4585" s="98"/>
      <c r="I4585" s="98"/>
      <c r="J4585" s="99"/>
      <c r="K4585" s="97"/>
      <c r="L4585" s="97"/>
      <c r="P4585" s="97"/>
      <c r="Q4585" s="97"/>
      <c r="R4585" s="93"/>
    </row>
    <row r="4586" spans="7:18" x14ac:dyDescent="0.25">
      <c r="G4586" s="97"/>
      <c r="H4586" s="98"/>
      <c r="I4586" s="98"/>
      <c r="J4586" s="99"/>
      <c r="K4586" s="97"/>
      <c r="L4586" s="97"/>
      <c r="P4586" s="97"/>
      <c r="Q4586" s="97"/>
      <c r="R4586" s="93"/>
    </row>
    <row r="4587" spans="7:18" x14ac:dyDescent="0.25">
      <c r="G4587" s="97"/>
      <c r="H4587" s="98"/>
      <c r="I4587" s="98"/>
      <c r="J4587" s="99"/>
      <c r="K4587" s="97"/>
      <c r="L4587" s="97"/>
      <c r="P4587" s="97"/>
      <c r="Q4587" s="97"/>
      <c r="R4587" s="93"/>
    </row>
    <row r="4588" spans="7:18" x14ac:dyDescent="0.25">
      <c r="G4588" s="97"/>
      <c r="H4588" s="98"/>
      <c r="I4588" s="98"/>
      <c r="J4588" s="99"/>
      <c r="K4588" s="97"/>
      <c r="L4588" s="97"/>
      <c r="P4588" s="97"/>
      <c r="Q4588" s="97"/>
      <c r="R4588" s="93"/>
    </row>
    <row r="4589" spans="7:18" x14ac:dyDescent="0.25">
      <c r="G4589" s="97"/>
      <c r="H4589" s="98"/>
      <c r="I4589" s="98"/>
      <c r="J4589" s="99"/>
      <c r="K4589" s="97"/>
      <c r="L4589" s="97"/>
      <c r="P4589" s="97"/>
      <c r="Q4589" s="97"/>
      <c r="R4589" s="93"/>
    </row>
    <row r="4590" spans="7:18" x14ac:dyDescent="0.25">
      <c r="G4590" s="97"/>
      <c r="H4590" s="98"/>
      <c r="I4590" s="98"/>
      <c r="J4590" s="99"/>
      <c r="K4590" s="97"/>
      <c r="L4590" s="97"/>
      <c r="P4590" s="97"/>
      <c r="Q4590" s="97"/>
      <c r="R4590" s="93"/>
    </row>
    <row r="4591" spans="7:18" x14ac:dyDescent="0.25">
      <c r="G4591" s="97"/>
      <c r="H4591" s="98"/>
      <c r="I4591" s="98"/>
      <c r="J4591" s="99"/>
      <c r="K4591" s="97"/>
      <c r="L4591" s="97"/>
      <c r="P4591" s="97"/>
      <c r="Q4591" s="97"/>
      <c r="R4591" s="93"/>
    </row>
    <row r="4592" spans="7:18" x14ac:dyDescent="0.25">
      <c r="G4592" s="97"/>
      <c r="H4592" s="98"/>
      <c r="I4592" s="98"/>
      <c r="J4592" s="99"/>
      <c r="K4592" s="97"/>
      <c r="L4592" s="97"/>
      <c r="P4592" s="97"/>
      <c r="Q4592" s="97"/>
      <c r="R4592" s="93"/>
    </row>
    <row r="4593" spans="7:18" x14ac:dyDescent="0.25">
      <c r="G4593" s="97"/>
      <c r="H4593" s="98"/>
      <c r="I4593" s="98"/>
      <c r="J4593" s="99"/>
      <c r="K4593" s="97"/>
      <c r="L4593" s="97"/>
      <c r="P4593" s="97"/>
      <c r="Q4593" s="97"/>
      <c r="R4593" s="93"/>
    </row>
    <row r="4594" spans="7:18" x14ac:dyDescent="0.25">
      <c r="G4594" s="97"/>
      <c r="H4594" s="98"/>
      <c r="I4594" s="98"/>
      <c r="J4594" s="99"/>
      <c r="K4594" s="97"/>
      <c r="L4594" s="97"/>
      <c r="P4594" s="97"/>
      <c r="Q4594" s="97"/>
      <c r="R4594" s="93"/>
    </row>
    <row r="4595" spans="7:18" x14ac:dyDescent="0.25">
      <c r="G4595" s="97"/>
      <c r="H4595" s="98"/>
      <c r="I4595" s="98"/>
      <c r="J4595" s="99"/>
      <c r="K4595" s="97"/>
      <c r="L4595" s="97"/>
      <c r="P4595" s="97"/>
      <c r="Q4595" s="97"/>
      <c r="R4595" s="93"/>
    </row>
    <row r="4596" spans="7:18" x14ac:dyDescent="0.25">
      <c r="G4596" s="97"/>
      <c r="H4596" s="98"/>
      <c r="I4596" s="98"/>
      <c r="J4596" s="99"/>
      <c r="K4596" s="97"/>
      <c r="L4596" s="97"/>
      <c r="P4596" s="97"/>
      <c r="Q4596" s="97"/>
      <c r="R4596" s="93"/>
    </row>
    <row r="4597" spans="7:18" x14ac:dyDescent="0.25">
      <c r="G4597" s="97"/>
      <c r="H4597" s="98"/>
      <c r="I4597" s="98"/>
      <c r="J4597" s="99"/>
      <c r="K4597" s="97"/>
      <c r="L4597" s="97"/>
      <c r="P4597" s="97"/>
      <c r="Q4597" s="97"/>
      <c r="R4597" s="93"/>
    </row>
    <row r="4598" spans="7:18" x14ac:dyDescent="0.25">
      <c r="G4598" s="97"/>
      <c r="H4598" s="98"/>
      <c r="I4598" s="98"/>
      <c r="J4598" s="99"/>
      <c r="K4598" s="97"/>
      <c r="L4598" s="97"/>
      <c r="P4598" s="97"/>
      <c r="Q4598" s="97"/>
      <c r="R4598" s="93"/>
    </row>
    <row r="4599" spans="7:18" x14ac:dyDescent="0.25">
      <c r="G4599" s="97"/>
      <c r="H4599" s="98"/>
      <c r="I4599" s="98"/>
      <c r="J4599" s="99"/>
      <c r="K4599" s="97"/>
      <c r="L4599" s="97"/>
      <c r="P4599" s="97"/>
      <c r="Q4599" s="97"/>
      <c r="R4599" s="93"/>
    </row>
    <row r="4600" spans="7:18" x14ac:dyDescent="0.25">
      <c r="G4600" s="97"/>
      <c r="H4600" s="98"/>
      <c r="I4600" s="98"/>
      <c r="J4600" s="99"/>
      <c r="K4600" s="97"/>
      <c r="L4600" s="97"/>
      <c r="P4600" s="97"/>
      <c r="Q4600" s="97"/>
      <c r="R4600" s="93"/>
    </row>
    <row r="4601" spans="7:18" x14ac:dyDescent="0.25">
      <c r="G4601" s="97"/>
      <c r="H4601" s="98"/>
      <c r="I4601" s="98"/>
      <c r="J4601" s="99"/>
      <c r="K4601" s="97"/>
      <c r="L4601" s="97"/>
      <c r="P4601" s="97"/>
      <c r="Q4601" s="97"/>
      <c r="R4601" s="93"/>
    </row>
    <row r="4602" spans="7:18" x14ac:dyDescent="0.25">
      <c r="G4602" s="97"/>
      <c r="H4602" s="98"/>
      <c r="I4602" s="98"/>
      <c r="J4602" s="99"/>
      <c r="K4602" s="97"/>
      <c r="L4602" s="97"/>
      <c r="P4602" s="97"/>
      <c r="Q4602" s="97"/>
      <c r="R4602" s="93"/>
    </row>
    <row r="4603" spans="7:18" x14ac:dyDescent="0.25">
      <c r="G4603" s="97"/>
      <c r="H4603" s="98"/>
      <c r="I4603" s="98"/>
      <c r="J4603" s="99"/>
      <c r="K4603" s="97"/>
      <c r="L4603" s="97"/>
      <c r="P4603" s="97"/>
      <c r="Q4603" s="97"/>
      <c r="R4603" s="93"/>
    </row>
    <row r="4604" spans="7:18" x14ac:dyDescent="0.25">
      <c r="G4604" s="97"/>
      <c r="H4604" s="98"/>
      <c r="I4604" s="98"/>
      <c r="J4604" s="99"/>
      <c r="K4604" s="97"/>
      <c r="L4604" s="97"/>
      <c r="P4604" s="97"/>
      <c r="Q4604" s="97"/>
      <c r="R4604" s="93"/>
    </row>
    <row r="4605" spans="7:18" x14ac:dyDescent="0.25">
      <c r="G4605" s="97"/>
      <c r="H4605" s="98"/>
      <c r="I4605" s="98"/>
      <c r="J4605" s="99"/>
      <c r="K4605" s="97"/>
      <c r="L4605" s="97"/>
      <c r="P4605" s="97"/>
      <c r="Q4605" s="97"/>
      <c r="R4605" s="93"/>
    </row>
    <row r="4606" spans="7:18" x14ac:dyDescent="0.25">
      <c r="G4606" s="97"/>
      <c r="H4606" s="98"/>
      <c r="I4606" s="98"/>
      <c r="J4606" s="99"/>
      <c r="K4606" s="97"/>
      <c r="L4606" s="97"/>
      <c r="P4606" s="97"/>
      <c r="Q4606" s="97"/>
      <c r="R4606" s="93"/>
    </row>
    <row r="4607" spans="7:18" x14ac:dyDescent="0.25">
      <c r="G4607" s="97"/>
      <c r="H4607" s="98"/>
      <c r="I4607" s="98"/>
      <c r="J4607" s="99"/>
      <c r="K4607" s="97"/>
      <c r="L4607" s="97"/>
      <c r="P4607" s="97"/>
      <c r="Q4607" s="97"/>
      <c r="R4607" s="93"/>
    </row>
    <row r="4608" spans="7:18" x14ac:dyDescent="0.25">
      <c r="G4608" s="97"/>
      <c r="H4608" s="98"/>
      <c r="I4608" s="98"/>
      <c r="J4608" s="99"/>
      <c r="K4608" s="97"/>
      <c r="L4608" s="97"/>
      <c r="P4608" s="97"/>
      <c r="Q4608" s="97"/>
      <c r="R4608" s="93"/>
    </row>
    <row r="4609" spans="7:18" x14ac:dyDescent="0.25">
      <c r="G4609" s="97"/>
      <c r="H4609" s="98"/>
      <c r="I4609" s="98"/>
      <c r="J4609" s="99"/>
      <c r="K4609" s="97"/>
      <c r="L4609" s="97"/>
      <c r="P4609" s="97"/>
      <c r="Q4609" s="97"/>
      <c r="R4609" s="93"/>
    </row>
    <row r="4610" spans="7:18" x14ac:dyDescent="0.25">
      <c r="G4610" s="97"/>
      <c r="H4610" s="98"/>
      <c r="I4610" s="98"/>
      <c r="J4610" s="99"/>
      <c r="K4610" s="97"/>
      <c r="L4610" s="97"/>
      <c r="P4610" s="97"/>
      <c r="Q4610" s="97"/>
      <c r="R4610" s="93"/>
    </row>
    <row r="4611" spans="7:18" x14ac:dyDescent="0.25">
      <c r="G4611" s="97"/>
      <c r="H4611" s="98"/>
      <c r="I4611" s="98"/>
      <c r="J4611" s="99"/>
      <c r="K4611" s="97"/>
      <c r="L4611" s="97"/>
      <c r="P4611" s="97"/>
      <c r="Q4611" s="97"/>
      <c r="R4611" s="93"/>
    </row>
    <row r="4612" spans="7:18" x14ac:dyDescent="0.25">
      <c r="G4612" s="97"/>
      <c r="H4612" s="98"/>
      <c r="I4612" s="98"/>
      <c r="J4612" s="99"/>
      <c r="K4612" s="97"/>
      <c r="L4612" s="97"/>
      <c r="P4612" s="97"/>
      <c r="Q4612" s="97"/>
      <c r="R4612" s="93"/>
    </row>
    <row r="4613" spans="7:18" x14ac:dyDescent="0.25">
      <c r="G4613" s="97"/>
      <c r="H4613" s="98"/>
      <c r="I4613" s="98"/>
      <c r="J4613" s="99"/>
      <c r="K4613" s="97"/>
      <c r="L4613" s="97"/>
      <c r="P4613" s="97"/>
      <c r="Q4613" s="97"/>
      <c r="R4613" s="93"/>
    </row>
    <row r="4614" spans="7:18" x14ac:dyDescent="0.25">
      <c r="G4614" s="97"/>
      <c r="H4614" s="98"/>
      <c r="I4614" s="98"/>
      <c r="J4614" s="99"/>
      <c r="K4614" s="97"/>
      <c r="L4614" s="97"/>
      <c r="P4614" s="97"/>
      <c r="Q4614" s="97"/>
      <c r="R4614" s="93"/>
    </row>
    <row r="4615" spans="7:18" x14ac:dyDescent="0.25">
      <c r="G4615" s="97"/>
      <c r="H4615" s="98"/>
      <c r="I4615" s="98"/>
      <c r="J4615" s="99"/>
      <c r="K4615" s="97"/>
      <c r="L4615" s="97"/>
      <c r="P4615" s="97"/>
      <c r="Q4615" s="97"/>
      <c r="R4615" s="93"/>
    </row>
    <row r="4616" spans="7:18" x14ac:dyDescent="0.25">
      <c r="G4616" s="97"/>
      <c r="H4616" s="98"/>
      <c r="I4616" s="98"/>
      <c r="J4616" s="99"/>
      <c r="K4616" s="97"/>
      <c r="L4616" s="97"/>
      <c r="P4616" s="97"/>
      <c r="Q4616" s="97"/>
      <c r="R4616" s="93"/>
    </row>
    <row r="4617" spans="7:18" x14ac:dyDescent="0.25">
      <c r="G4617" s="97"/>
      <c r="H4617" s="98"/>
      <c r="I4617" s="98"/>
      <c r="J4617" s="99"/>
      <c r="K4617" s="97"/>
      <c r="L4617" s="97"/>
      <c r="P4617" s="97"/>
      <c r="Q4617" s="97"/>
      <c r="R4617" s="93"/>
    </row>
    <row r="4618" spans="7:18" x14ac:dyDescent="0.25">
      <c r="G4618" s="97"/>
      <c r="H4618" s="98"/>
      <c r="I4618" s="98"/>
      <c r="J4618" s="99"/>
      <c r="K4618" s="97"/>
      <c r="L4618" s="97"/>
      <c r="P4618" s="97"/>
      <c r="Q4618" s="97"/>
      <c r="R4618" s="93"/>
    </row>
    <row r="4619" spans="7:18" x14ac:dyDescent="0.25">
      <c r="G4619" s="97"/>
      <c r="H4619" s="98"/>
      <c r="I4619" s="98"/>
      <c r="J4619" s="99"/>
      <c r="K4619" s="97"/>
      <c r="L4619" s="97"/>
      <c r="P4619" s="97"/>
      <c r="Q4619" s="97"/>
      <c r="R4619" s="93"/>
    </row>
    <row r="4620" spans="7:18" x14ac:dyDescent="0.25">
      <c r="G4620" s="97"/>
      <c r="H4620" s="98"/>
      <c r="I4620" s="98"/>
      <c r="J4620" s="99"/>
      <c r="K4620" s="97"/>
      <c r="L4620" s="97"/>
      <c r="P4620" s="97"/>
      <c r="Q4620" s="97"/>
      <c r="R4620" s="93"/>
    </row>
    <row r="4621" spans="7:18" x14ac:dyDescent="0.25">
      <c r="G4621" s="97"/>
      <c r="H4621" s="98"/>
      <c r="I4621" s="98"/>
      <c r="J4621" s="99"/>
      <c r="K4621" s="97"/>
      <c r="L4621" s="97"/>
      <c r="P4621" s="97"/>
      <c r="Q4621" s="97"/>
      <c r="R4621" s="93"/>
    </row>
    <row r="4622" spans="7:18" x14ac:dyDescent="0.25">
      <c r="G4622" s="97"/>
      <c r="H4622" s="98"/>
      <c r="I4622" s="98"/>
      <c r="J4622" s="99"/>
      <c r="K4622" s="97"/>
      <c r="L4622" s="97"/>
      <c r="P4622" s="97"/>
      <c r="Q4622" s="97"/>
      <c r="R4622" s="93"/>
    </row>
    <row r="4623" spans="7:18" x14ac:dyDescent="0.25">
      <c r="G4623" s="97"/>
      <c r="H4623" s="98"/>
      <c r="I4623" s="98"/>
      <c r="J4623" s="99"/>
      <c r="K4623" s="97"/>
      <c r="L4623" s="97"/>
      <c r="P4623" s="97"/>
      <c r="Q4623" s="97"/>
      <c r="R4623" s="93"/>
    </row>
    <row r="4624" spans="7:18" x14ac:dyDescent="0.25">
      <c r="G4624" s="97"/>
      <c r="H4624" s="98"/>
      <c r="I4624" s="98"/>
      <c r="J4624" s="99"/>
      <c r="K4624" s="97"/>
      <c r="L4624" s="97"/>
      <c r="P4624" s="97"/>
      <c r="Q4624" s="97"/>
      <c r="R4624" s="93"/>
    </row>
    <row r="4625" spans="7:18" x14ac:dyDescent="0.25">
      <c r="G4625" s="97"/>
      <c r="H4625" s="98"/>
      <c r="I4625" s="98"/>
      <c r="J4625" s="99"/>
      <c r="K4625" s="97"/>
      <c r="L4625" s="97"/>
      <c r="P4625" s="97"/>
      <c r="Q4625" s="97"/>
      <c r="R4625" s="93"/>
    </row>
    <row r="4626" spans="7:18" x14ac:dyDescent="0.25">
      <c r="G4626" s="97"/>
      <c r="H4626" s="98"/>
      <c r="I4626" s="98"/>
      <c r="J4626" s="99"/>
      <c r="K4626" s="97"/>
      <c r="L4626" s="97"/>
      <c r="P4626" s="97"/>
      <c r="Q4626" s="97"/>
      <c r="R4626" s="93"/>
    </row>
    <row r="4627" spans="7:18" x14ac:dyDescent="0.25">
      <c r="G4627" s="97"/>
      <c r="H4627" s="98"/>
      <c r="I4627" s="98"/>
      <c r="J4627" s="99"/>
      <c r="K4627" s="97"/>
      <c r="L4627" s="97"/>
      <c r="P4627" s="97"/>
      <c r="Q4627" s="97"/>
      <c r="R4627" s="93"/>
    </row>
    <row r="4628" spans="7:18" x14ac:dyDescent="0.25">
      <c r="G4628" s="97"/>
      <c r="H4628" s="98"/>
      <c r="I4628" s="98"/>
      <c r="J4628" s="99"/>
      <c r="K4628" s="97"/>
      <c r="L4628" s="97"/>
      <c r="P4628" s="97"/>
      <c r="Q4628" s="97"/>
      <c r="R4628" s="93"/>
    </row>
    <row r="4629" spans="7:18" x14ac:dyDescent="0.25">
      <c r="G4629" s="97"/>
      <c r="H4629" s="98"/>
      <c r="I4629" s="98"/>
      <c r="J4629" s="99"/>
      <c r="K4629" s="97"/>
      <c r="L4629" s="97"/>
      <c r="P4629" s="97"/>
      <c r="Q4629" s="97"/>
      <c r="R4629" s="93"/>
    </row>
    <row r="4630" spans="7:18" x14ac:dyDescent="0.25">
      <c r="G4630" s="97"/>
      <c r="H4630" s="98"/>
      <c r="I4630" s="98"/>
      <c r="J4630" s="99"/>
      <c r="K4630" s="97"/>
      <c r="L4630" s="97"/>
      <c r="P4630" s="97"/>
      <c r="Q4630" s="97"/>
      <c r="R4630" s="93"/>
    </row>
    <row r="4631" spans="7:18" x14ac:dyDescent="0.25">
      <c r="G4631" s="97"/>
      <c r="H4631" s="98"/>
      <c r="I4631" s="98"/>
      <c r="J4631" s="99"/>
      <c r="K4631" s="97"/>
      <c r="L4631" s="97"/>
      <c r="P4631" s="97"/>
      <c r="Q4631" s="97"/>
      <c r="R4631" s="93"/>
    </row>
    <row r="4632" spans="7:18" x14ac:dyDescent="0.25">
      <c r="G4632" s="97"/>
      <c r="H4632" s="98"/>
      <c r="I4632" s="98"/>
      <c r="J4632" s="99"/>
      <c r="K4632" s="97"/>
      <c r="L4632" s="97"/>
      <c r="P4632" s="97"/>
      <c r="Q4632" s="97"/>
      <c r="R4632" s="93"/>
    </row>
    <row r="4633" spans="7:18" x14ac:dyDescent="0.25">
      <c r="G4633" s="97"/>
      <c r="H4633" s="98"/>
      <c r="I4633" s="98"/>
      <c r="J4633" s="99"/>
      <c r="K4633" s="97"/>
      <c r="L4633" s="97"/>
      <c r="P4633" s="97"/>
      <c r="Q4633" s="97"/>
      <c r="R4633" s="93"/>
    </row>
    <row r="4634" spans="7:18" x14ac:dyDescent="0.25">
      <c r="G4634" s="97"/>
      <c r="H4634" s="98"/>
      <c r="I4634" s="98"/>
      <c r="J4634" s="99"/>
      <c r="K4634" s="97"/>
      <c r="L4634" s="97"/>
      <c r="P4634" s="97"/>
      <c r="Q4634" s="97"/>
      <c r="R4634" s="93"/>
    </row>
    <row r="4635" spans="7:18" x14ac:dyDescent="0.25">
      <c r="G4635" s="97"/>
      <c r="H4635" s="98"/>
      <c r="I4635" s="98"/>
      <c r="J4635" s="99"/>
      <c r="K4635" s="97"/>
      <c r="L4635" s="97"/>
      <c r="P4635" s="97"/>
      <c r="Q4635" s="97"/>
      <c r="R4635" s="93"/>
    </row>
    <row r="4636" spans="7:18" x14ac:dyDescent="0.25">
      <c r="G4636" s="97"/>
      <c r="H4636" s="98"/>
      <c r="I4636" s="98"/>
      <c r="J4636" s="99"/>
      <c r="K4636" s="97"/>
      <c r="L4636" s="97"/>
      <c r="P4636" s="97"/>
      <c r="Q4636" s="97"/>
      <c r="R4636" s="93"/>
    </row>
    <row r="4637" spans="7:18" x14ac:dyDescent="0.25">
      <c r="G4637" s="97"/>
      <c r="H4637" s="98"/>
      <c r="I4637" s="98"/>
      <c r="J4637" s="99"/>
      <c r="K4637" s="97"/>
      <c r="L4637" s="97"/>
      <c r="P4637" s="97"/>
      <c r="Q4637" s="97"/>
      <c r="R4637" s="93"/>
    </row>
    <row r="4638" spans="7:18" x14ac:dyDescent="0.25">
      <c r="G4638" s="97"/>
      <c r="H4638" s="98"/>
      <c r="I4638" s="98"/>
      <c r="J4638" s="99"/>
      <c r="K4638" s="97"/>
      <c r="L4638" s="97"/>
      <c r="P4638" s="97"/>
      <c r="Q4638" s="97"/>
      <c r="R4638" s="93"/>
    </row>
    <row r="4639" spans="7:18" x14ac:dyDescent="0.25">
      <c r="G4639" s="97"/>
      <c r="H4639" s="98"/>
      <c r="I4639" s="98"/>
      <c r="J4639" s="99"/>
      <c r="K4639" s="97"/>
      <c r="L4639" s="97"/>
      <c r="P4639" s="97"/>
      <c r="Q4639" s="97"/>
      <c r="R4639" s="93"/>
    </row>
    <row r="4640" spans="7:18" x14ac:dyDescent="0.25">
      <c r="G4640" s="97"/>
      <c r="H4640" s="98"/>
      <c r="I4640" s="98"/>
      <c r="J4640" s="99"/>
      <c r="K4640" s="97"/>
      <c r="L4640" s="97"/>
      <c r="P4640" s="97"/>
      <c r="Q4640" s="97"/>
      <c r="R4640" s="93"/>
    </row>
    <row r="4641" spans="7:18" x14ac:dyDescent="0.25">
      <c r="G4641" s="97"/>
      <c r="H4641" s="98"/>
      <c r="I4641" s="98"/>
      <c r="J4641" s="99"/>
      <c r="K4641" s="97"/>
      <c r="L4641" s="97"/>
      <c r="P4641" s="97"/>
      <c r="Q4641" s="97"/>
      <c r="R4641" s="93"/>
    </row>
    <row r="4642" spans="7:18" x14ac:dyDescent="0.25">
      <c r="G4642" s="97"/>
      <c r="H4642" s="98"/>
      <c r="I4642" s="98"/>
      <c r="J4642" s="99"/>
      <c r="K4642" s="97"/>
      <c r="L4642" s="97"/>
      <c r="P4642" s="97"/>
      <c r="Q4642" s="97"/>
      <c r="R4642" s="93"/>
    </row>
    <row r="4643" spans="7:18" x14ac:dyDescent="0.25">
      <c r="G4643" s="97"/>
      <c r="H4643" s="98"/>
      <c r="I4643" s="98"/>
      <c r="J4643" s="99"/>
      <c r="K4643" s="97"/>
      <c r="L4643" s="97"/>
      <c r="P4643" s="97"/>
      <c r="Q4643" s="97"/>
      <c r="R4643" s="93"/>
    </row>
    <row r="4644" spans="7:18" x14ac:dyDescent="0.25">
      <c r="G4644" s="97"/>
      <c r="H4644" s="98"/>
      <c r="I4644" s="98"/>
      <c r="J4644" s="99"/>
      <c r="K4644" s="97"/>
      <c r="L4644" s="97"/>
      <c r="P4644" s="97"/>
      <c r="Q4644" s="97"/>
      <c r="R4644" s="93"/>
    </row>
    <row r="4645" spans="7:18" x14ac:dyDescent="0.25">
      <c r="G4645" s="97"/>
      <c r="H4645" s="98"/>
      <c r="I4645" s="98"/>
      <c r="J4645" s="99"/>
      <c r="K4645" s="97"/>
      <c r="L4645" s="97"/>
      <c r="P4645" s="97"/>
      <c r="Q4645" s="97"/>
      <c r="R4645" s="93"/>
    </row>
    <row r="4646" spans="7:18" x14ac:dyDescent="0.25">
      <c r="G4646" s="97"/>
      <c r="H4646" s="98"/>
      <c r="I4646" s="98"/>
      <c r="J4646" s="99"/>
      <c r="K4646" s="97"/>
      <c r="L4646" s="97"/>
      <c r="P4646" s="97"/>
      <c r="Q4646" s="97"/>
      <c r="R4646" s="93"/>
    </row>
    <row r="4647" spans="7:18" x14ac:dyDescent="0.25">
      <c r="G4647" s="97"/>
      <c r="H4647" s="98"/>
      <c r="I4647" s="98"/>
      <c r="J4647" s="99"/>
      <c r="K4647" s="97"/>
      <c r="L4647" s="97"/>
      <c r="P4647" s="97"/>
      <c r="Q4647" s="97"/>
      <c r="R4647" s="93"/>
    </row>
    <row r="4648" spans="7:18" x14ac:dyDescent="0.25">
      <c r="G4648" s="97"/>
      <c r="H4648" s="98"/>
      <c r="I4648" s="98"/>
      <c r="J4648" s="99"/>
      <c r="K4648" s="97"/>
      <c r="L4648" s="97"/>
      <c r="P4648" s="97"/>
      <c r="Q4648" s="97"/>
      <c r="R4648" s="93"/>
    </row>
    <row r="4649" spans="7:18" x14ac:dyDescent="0.25">
      <c r="G4649" s="97"/>
      <c r="H4649" s="98"/>
      <c r="I4649" s="98"/>
      <c r="J4649" s="99"/>
      <c r="K4649" s="97"/>
      <c r="L4649" s="97"/>
      <c r="P4649" s="97"/>
      <c r="Q4649" s="97"/>
      <c r="R4649" s="93"/>
    </row>
    <row r="4650" spans="7:18" x14ac:dyDescent="0.25">
      <c r="G4650" s="97"/>
      <c r="H4650" s="98"/>
      <c r="I4650" s="98"/>
      <c r="J4650" s="99"/>
      <c r="K4650" s="97"/>
      <c r="L4650" s="97"/>
      <c r="P4650" s="97"/>
      <c r="Q4650" s="97"/>
      <c r="R4650" s="93"/>
    </row>
    <row r="4651" spans="7:18" x14ac:dyDescent="0.25">
      <c r="G4651" s="97"/>
      <c r="H4651" s="98"/>
      <c r="I4651" s="98"/>
      <c r="J4651" s="99"/>
      <c r="K4651" s="97"/>
      <c r="L4651" s="97"/>
      <c r="P4651" s="97"/>
      <c r="Q4651" s="97"/>
      <c r="R4651" s="93"/>
    </row>
    <row r="4652" spans="7:18" x14ac:dyDescent="0.25">
      <c r="G4652" s="97"/>
      <c r="H4652" s="98"/>
      <c r="I4652" s="98"/>
      <c r="J4652" s="99"/>
      <c r="K4652" s="97"/>
      <c r="L4652" s="97"/>
      <c r="P4652" s="97"/>
      <c r="Q4652" s="97"/>
      <c r="R4652" s="93"/>
    </row>
    <row r="4653" spans="7:18" x14ac:dyDescent="0.25">
      <c r="G4653" s="97"/>
      <c r="H4653" s="98"/>
      <c r="I4653" s="98"/>
      <c r="J4653" s="99"/>
      <c r="K4653" s="97"/>
      <c r="L4653" s="97"/>
      <c r="P4653" s="97"/>
      <c r="Q4653" s="97"/>
      <c r="R4653" s="93"/>
    </row>
    <row r="4654" spans="7:18" x14ac:dyDescent="0.25">
      <c r="G4654" s="97"/>
      <c r="H4654" s="98"/>
      <c r="I4654" s="98"/>
      <c r="J4654" s="99"/>
      <c r="K4654" s="97"/>
      <c r="L4654" s="97"/>
      <c r="P4654" s="97"/>
      <c r="Q4654" s="97"/>
      <c r="R4654" s="93"/>
    </row>
    <row r="4655" spans="7:18" x14ac:dyDescent="0.25">
      <c r="G4655" s="97"/>
      <c r="H4655" s="98"/>
      <c r="I4655" s="98"/>
      <c r="J4655" s="99"/>
      <c r="K4655" s="97"/>
      <c r="L4655" s="97"/>
      <c r="P4655" s="97"/>
      <c r="Q4655" s="97"/>
      <c r="R4655" s="93"/>
    </row>
    <row r="4656" spans="7:18" x14ac:dyDescent="0.25">
      <c r="G4656" s="97"/>
      <c r="H4656" s="98"/>
      <c r="I4656" s="98"/>
      <c r="J4656" s="99"/>
      <c r="K4656" s="97"/>
      <c r="L4656" s="97"/>
      <c r="P4656" s="97"/>
      <c r="Q4656" s="97"/>
      <c r="R4656" s="93"/>
    </row>
    <row r="4657" spans="7:18" x14ac:dyDescent="0.25">
      <c r="G4657" s="97"/>
      <c r="H4657" s="98"/>
      <c r="I4657" s="98"/>
      <c r="J4657" s="99"/>
      <c r="K4657" s="97"/>
      <c r="L4657" s="97"/>
      <c r="P4657" s="97"/>
      <c r="Q4657" s="97"/>
      <c r="R4657" s="93"/>
    </row>
    <row r="4658" spans="7:18" x14ac:dyDescent="0.25">
      <c r="G4658" s="97"/>
      <c r="H4658" s="98"/>
      <c r="I4658" s="98"/>
      <c r="J4658" s="99"/>
      <c r="K4658" s="97"/>
      <c r="L4658" s="97"/>
      <c r="P4658" s="97"/>
      <c r="Q4658" s="97"/>
      <c r="R4658" s="93"/>
    </row>
    <row r="4659" spans="7:18" x14ac:dyDescent="0.25">
      <c r="G4659" s="97"/>
      <c r="H4659" s="98"/>
      <c r="I4659" s="98"/>
      <c r="J4659" s="99"/>
      <c r="K4659" s="97"/>
      <c r="L4659" s="97"/>
      <c r="P4659" s="97"/>
      <c r="Q4659" s="97"/>
      <c r="R4659" s="93"/>
    </row>
    <row r="4660" spans="7:18" x14ac:dyDescent="0.25">
      <c r="G4660" s="97"/>
      <c r="H4660" s="98"/>
      <c r="I4660" s="98"/>
      <c r="J4660" s="99"/>
      <c r="K4660" s="97"/>
      <c r="L4660" s="97"/>
      <c r="P4660" s="97"/>
      <c r="Q4660" s="97"/>
      <c r="R4660" s="93"/>
    </row>
    <row r="4661" spans="7:18" x14ac:dyDescent="0.25">
      <c r="G4661" s="97"/>
      <c r="H4661" s="98"/>
      <c r="I4661" s="98"/>
      <c r="J4661" s="99"/>
      <c r="K4661" s="97"/>
      <c r="L4661" s="97"/>
      <c r="P4661" s="97"/>
      <c r="Q4661" s="97"/>
      <c r="R4661" s="93"/>
    </row>
    <row r="4662" spans="7:18" x14ac:dyDescent="0.25">
      <c r="G4662" s="97"/>
      <c r="H4662" s="98"/>
      <c r="I4662" s="98"/>
      <c r="J4662" s="99"/>
      <c r="K4662" s="97"/>
      <c r="L4662" s="97"/>
      <c r="P4662" s="97"/>
      <c r="Q4662" s="97"/>
      <c r="R4662" s="93"/>
    </row>
    <row r="4663" spans="7:18" x14ac:dyDescent="0.25">
      <c r="G4663" s="97"/>
      <c r="H4663" s="98"/>
      <c r="I4663" s="98"/>
      <c r="J4663" s="99"/>
      <c r="K4663" s="97"/>
      <c r="L4663" s="97"/>
      <c r="P4663" s="97"/>
      <c r="Q4663" s="97"/>
      <c r="R4663" s="93"/>
    </row>
    <row r="4664" spans="7:18" x14ac:dyDescent="0.25">
      <c r="G4664" s="97"/>
      <c r="H4664" s="98"/>
      <c r="I4664" s="98"/>
      <c r="J4664" s="99"/>
      <c r="K4664" s="97"/>
      <c r="L4664" s="97"/>
      <c r="P4664" s="97"/>
      <c r="Q4664" s="97"/>
      <c r="R4664" s="93"/>
    </row>
    <row r="4665" spans="7:18" x14ac:dyDescent="0.25">
      <c r="G4665" s="97"/>
      <c r="H4665" s="98"/>
      <c r="I4665" s="98"/>
      <c r="J4665" s="99"/>
      <c r="K4665" s="97"/>
      <c r="L4665" s="97"/>
      <c r="P4665" s="97"/>
      <c r="Q4665" s="97"/>
      <c r="R4665" s="93"/>
    </row>
    <row r="4666" spans="7:18" x14ac:dyDescent="0.25">
      <c r="G4666" s="97"/>
      <c r="H4666" s="98"/>
      <c r="I4666" s="98"/>
      <c r="J4666" s="99"/>
      <c r="K4666" s="97"/>
      <c r="L4666" s="97"/>
      <c r="P4666" s="97"/>
      <c r="Q4666" s="97"/>
      <c r="R4666" s="93"/>
    </row>
    <row r="4667" spans="7:18" x14ac:dyDescent="0.25">
      <c r="G4667" s="97"/>
      <c r="H4667" s="98"/>
      <c r="I4667" s="98"/>
      <c r="J4667" s="99"/>
      <c r="K4667" s="97"/>
      <c r="L4667" s="97"/>
      <c r="P4667" s="97"/>
      <c r="Q4667" s="97"/>
      <c r="R4667" s="93"/>
    </row>
    <row r="4668" spans="7:18" x14ac:dyDescent="0.25">
      <c r="G4668" s="97"/>
      <c r="H4668" s="98"/>
      <c r="I4668" s="98"/>
      <c r="J4668" s="99"/>
      <c r="K4668" s="97"/>
      <c r="L4668" s="97"/>
      <c r="P4668" s="97"/>
      <c r="Q4668" s="97"/>
      <c r="R4668" s="93"/>
    </row>
    <row r="4669" spans="7:18" x14ac:dyDescent="0.25">
      <c r="G4669" s="97"/>
      <c r="H4669" s="98"/>
      <c r="I4669" s="98"/>
      <c r="J4669" s="99"/>
      <c r="K4669" s="97"/>
      <c r="L4669" s="97"/>
      <c r="P4669" s="97"/>
      <c r="Q4669" s="97"/>
      <c r="R4669" s="93"/>
    </row>
    <row r="4670" spans="7:18" x14ac:dyDescent="0.25">
      <c r="G4670" s="97"/>
      <c r="H4670" s="98"/>
      <c r="I4670" s="98"/>
      <c r="J4670" s="99"/>
      <c r="K4670" s="97"/>
      <c r="L4670" s="97"/>
      <c r="P4670" s="97"/>
      <c r="Q4670" s="97"/>
      <c r="R4670" s="93"/>
    </row>
    <row r="4671" spans="7:18" x14ac:dyDescent="0.25">
      <c r="G4671" s="97"/>
      <c r="H4671" s="98"/>
      <c r="I4671" s="98"/>
      <c r="J4671" s="99"/>
      <c r="K4671" s="97"/>
      <c r="L4671" s="97"/>
      <c r="P4671" s="97"/>
      <c r="Q4671" s="97"/>
      <c r="R4671" s="93"/>
    </row>
    <row r="4672" spans="7:18" x14ac:dyDescent="0.25">
      <c r="G4672" s="97"/>
      <c r="H4672" s="98"/>
      <c r="I4672" s="98"/>
      <c r="J4672" s="99"/>
      <c r="K4672" s="97"/>
      <c r="L4672" s="97"/>
      <c r="P4672" s="97"/>
      <c r="Q4672" s="97"/>
      <c r="R4672" s="93"/>
    </row>
    <row r="4673" spans="7:18" x14ac:dyDescent="0.25">
      <c r="G4673" s="97"/>
      <c r="H4673" s="98"/>
      <c r="I4673" s="98"/>
      <c r="J4673" s="99"/>
      <c r="K4673" s="97"/>
      <c r="L4673" s="97"/>
      <c r="P4673" s="97"/>
      <c r="Q4673" s="97"/>
      <c r="R4673" s="93"/>
    </row>
    <row r="4674" spans="7:18" x14ac:dyDescent="0.25">
      <c r="G4674" s="97"/>
      <c r="H4674" s="98"/>
      <c r="I4674" s="98"/>
      <c r="J4674" s="99"/>
      <c r="K4674" s="97"/>
      <c r="L4674" s="97"/>
      <c r="P4674" s="97"/>
      <c r="Q4674" s="97"/>
      <c r="R4674" s="93"/>
    </row>
    <row r="4675" spans="7:18" x14ac:dyDescent="0.25">
      <c r="G4675" s="97"/>
      <c r="H4675" s="98"/>
      <c r="I4675" s="98"/>
      <c r="J4675" s="99"/>
      <c r="K4675" s="97"/>
      <c r="L4675" s="97"/>
      <c r="P4675" s="97"/>
      <c r="Q4675" s="97"/>
      <c r="R4675" s="93"/>
    </row>
    <row r="4676" spans="7:18" x14ac:dyDescent="0.25">
      <c r="G4676" s="97"/>
      <c r="H4676" s="98"/>
      <c r="I4676" s="98"/>
      <c r="J4676" s="99"/>
      <c r="K4676" s="97"/>
      <c r="L4676" s="97"/>
      <c r="P4676" s="97"/>
      <c r="Q4676" s="97"/>
      <c r="R4676" s="93"/>
    </row>
    <row r="4677" spans="7:18" x14ac:dyDescent="0.25">
      <c r="G4677" s="97"/>
      <c r="H4677" s="98"/>
      <c r="I4677" s="98"/>
      <c r="J4677" s="99"/>
      <c r="K4677" s="97"/>
      <c r="L4677" s="97"/>
      <c r="P4677" s="97"/>
      <c r="Q4677" s="97"/>
      <c r="R4677" s="93"/>
    </row>
    <row r="4678" spans="7:18" x14ac:dyDescent="0.25">
      <c r="G4678" s="97"/>
      <c r="H4678" s="98"/>
      <c r="I4678" s="98"/>
      <c r="J4678" s="99"/>
      <c r="K4678" s="97"/>
      <c r="L4678" s="97"/>
      <c r="P4678" s="97"/>
      <c r="Q4678" s="97"/>
      <c r="R4678" s="93"/>
    </row>
    <row r="4679" spans="7:18" x14ac:dyDescent="0.25">
      <c r="G4679" s="97"/>
      <c r="H4679" s="98"/>
      <c r="I4679" s="98"/>
      <c r="J4679" s="99"/>
      <c r="K4679" s="97"/>
      <c r="L4679" s="97"/>
      <c r="P4679" s="97"/>
      <c r="Q4679" s="97"/>
      <c r="R4679" s="93"/>
    </row>
    <row r="4680" spans="7:18" x14ac:dyDescent="0.25">
      <c r="G4680" s="97"/>
      <c r="H4680" s="98"/>
      <c r="I4680" s="98"/>
      <c r="J4680" s="99"/>
      <c r="K4680" s="97"/>
      <c r="L4680" s="97"/>
      <c r="P4680" s="97"/>
      <c r="Q4680" s="97"/>
      <c r="R4680" s="93"/>
    </row>
    <row r="4681" spans="7:18" x14ac:dyDescent="0.25">
      <c r="G4681" s="97"/>
      <c r="H4681" s="98"/>
      <c r="I4681" s="98"/>
      <c r="J4681" s="99"/>
      <c r="K4681" s="97"/>
      <c r="L4681" s="97"/>
      <c r="P4681" s="97"/>
      <c r="Q4681" s="97"/>
      <c r="R4681" s="93"/>
    </row>
    <row r="4682" spans="7:18" x14ac:dyDescent="0.25">
      <c r="G4682" s="97"/>
      <c r="H4682" s="98"/>
      <c r="I4682" s="98"/>
      <c r="J4682" s="99"/>
      <c r="K4682" s="97"/>
      <c r="L4682" s="97"/>
      <c r="P4682" s="97"/>
      <c r="Q4682" s="97"/>
      <c r="R4682" s="93"/>
    </row>
    <row r="4683" spans="7:18" x14ac:dyDescent="0.25">
      <c r="G4683" s="97"/>
      <c r="H4683" s="98"/>
      <c r="I4683" s="98"/>
      <c r="J4683" s="99"/>
      <c r="K4683" s="97"/>
      <c r="L4683" s="97"/>
      <c r="P4683" s="97"/>
      <c r="Q4683" s="97"/>
      <c r="R4683" s="93"/>
    </row>
    <row r="4684" spans="7:18" x14ac:dyDescent="0.25">
      <c r="G4684" s="97"/>
      <c r="H4684" s="98"/>
      <c r="I4684" s="98"/>
      <c r="J4684" s="99"/>
      <c r="K4684" s="97"/>
      <c r="L4684" s="97"/>
      <c r="P4684" s="97"/>
      <c r="Q4684" s="97"/>
      <c r="R4684" s="93"/>
    </row>
    <row r="4685" spans="7:18" x14ac:dyDescent="0.25">
      <c r="G4685" s="97"/>
      <c r="H4685" s="98"/>
      <c r="I4685" s="98"/>
      <c r="J4685" s="99"/>
      <c r="K4685" s="97"/>
      <c r="L4685" s="97"/>
      <c r="P4685" s="97"/>
      <c r="Q4685" s="97"/>
      <c r="R4685" s="93"/>
    </row>
    <row r="4686" spans="7:18" x14ac:dyDescent="0.25">
      <c r="G4686" s="97"/>
      <c r="H4686" s="98"/>
      <c r="I4686" s="98"/>
      <c r="J4686" s="99"/>
      <c r="K4686" s="97"/>
      <c r="L4686" s="97"/>
      <c r="P4686" s="97"/>
      <c r="Q4686" s="97"/>
      <c r="R4686" s="93"/>
    </row>
    <row r="4687" spans="7:18" x14ac:dyDescent="0.25">
      <c r="G4687" s="97"/>
      <c r="H4687" s="98"/>
      <c r="I4687" s="98"/>
      <c r="J4687" s="99"/>
      <c r="K4687" s="97"/>
      <c r="L4687" s="97"/>
      <c r="P4687" s="97"/>
      <c r="Q4687" s="97"/>
      <c r="R4687" s="93"/>
    </row>
    <row r="4688" spans="7:18" x14ac:dyDescent="0.25">
      <c r="G4688" s="97"/>
      <c r="H4688" s="98"/>
      <c r="I4688" s="98"/>
      <c r="J4688" s="99"/>
      <c r="K4688" s="97"/>
      <c r="L4688" s="97"/>
      <c r="P4688" s="97"/>
      <c r="Q4688" s="97"/>
      <c r="R4688" s="93"/>
    </row>
    <row r="4689" spans="7:18" x14ac:dyDescent="0.25">
      <c r="G4689" s="97"/>
      <c r="H4689" s="98"/>
      <c r="I4689" s="98"/>
      <c r="J4689" s="99"/>
      <c r="K4689" s="97"/>
      <c r="L4689" s="97"/>
      <c r="P4689" s="97"/>
      <c r="Q4689" s="97"/>
      <c r="R4689" s="93"/>
    </row>
    <row r="4690" spans="7:18" x14ac:dyDescent="0.25">
      <c r="G4690" s="97"/>
      <c r="H4690" s="98"/>
      <c r="I4690" s="98"/>
      <c r="J4690" s="99"/>
      <c r="K4690" s="97"/>
      <c r="L4690" s="97"/>
      <c r="P4690" s="97"/>
      <c r="Q4690" s="97"/>
      <c r="R4690" s="93"/>
    </row>
    <row r="4691" spans="7:18" x14ac:dyDescent="0.25">
      <c r="G4691" s="97"/>
      <c r="H4691" s="98"/>
      <c r="I4691" s="98"/>
      <c r="J4691" s="99"/>
      <c r="K4691" s="97"/>
      <c r="L4691" s="97"/>
      <c r="P4691" s="97"/>
      <c r="Q4691" s="97"/>
      <c r="R4691" s="93"/>
    </row>
    <row r="4692" spans="7:18" x14ac:dyDescent="0.25">
      <c r="G4692" s="97"/>
      <c r="H4692" s="98"/>
      <c r="I4692" s="98"/>
      <c r="J4692" s="99"/>
      <c r="K4692" s="97"/>
      <c r="L4692" s="97"/>
      <c r="P4692" s="97"/>
      <c r="Q4692" s="97"/>
      <c r="R4692" s="93"/>
    </row>
    <row r="4693" spans="7:18" x14ac:dyDescent="0.25">
      <c r="G4693" s="97"/>
      <c r="H4693" s="98"/>
      <c r="I4693" s="98"/>
      <c r="J4693" s="99"/>
      <c r="K4693" s="97"/>
      <c r="L4693" s="97"/>
      <c r="P4693" s="97"/>
      <c r="Q4693" s="97"/>
      <c r="R4693" s="93"/>
    </row>
    <row r="4694" spans="7:18" x14ac:dyDescent="0.25">
      <c r="G4694" s="97"/>
      <c r="H4694" s="98"/>
      <c r="I4694" s="98"/>
      <c r="J4694" s="99"/>
      <c r="K4694" s="97"/>
      <c r="L4694" s="97"/>
      <c r="P4694" s="97"/>
      <c r="Q4694" s="97"/>
      <c r="R4694" s="93"/>
    </row>
    <row r="4695" spans="7:18" x14ac:dyDescent="0.25">
      <c r="G4695" s="97"/>
      <c r="H4695" s="98"/>
      <c r="I4695" s="98"/>
      <c r="J4695" s="99"/>
      <c r="K4695" s="97"/>
      <c r="L4695" s="97"/>
      <c r="P4695" s="97"/>
      <c r="Q4695" s="97"/>
      <c r="R4695" s="93"/>
    </row>
    <row r="4696" spans="7:18" x14ac:dyDescent="0.25">
      <c r="G4696" s="97"/>
      <c r="H4696" s="98"/>
      <c r="I4696" s="98"/>
      <c r="J4696" s="99"/>
      <c r="K4696" s="97"/>
      <c r="L4696" s="97"/>
      <c r="P4696" s="97"/>
      <c r="Q4696" s="97"/>
      <c r="R4696" s="93"/>
    </row>
    <row r="4697" spans="7:18" x14ac:dyDescent="0.25">
      <c r="G4697" s="97"/>
      <c r="H4697" s="98"/>
      <c r="I4697" s="98"/>
      <c r="J4697" s="99"/>
      <c r="K4697" s="97"/>
      <c r="L4697" s="97"/>
      <c r="P4697" s="97"/>
      <c r="Q4697" s="97"/>
      <c r="R4697" s="93"/>
    </row>
    <row r="4698" spans="7:18" x14ac:dyDescent="0.25">
      <c r="G4698" s="97"/>
      <c r="H4698" s="98"/>
      <c r="I4698" s="98"/>
      <c r="J4698" s="99"/>
      <c r="K4698" s="97"/>
      <c r="L4698" s="97"/>
      <c r="P4698" s="97"/>
      <c r="Q4698" s="97"/>
      <c r="R4698" s="93"/>
    </row>
    <row r="4699" spans="7:18" x14ac:dyDescent="0.25">
      <c r="G4699" s="97"/>
      <c r="H4699" s="98"/>
      <c r="I4699" s="98"/>
      <c r="J4699" s="99"/>
      <c r="K4699" s="97"/>
      <c r="L4699" s="97"/>
      <c r="P4699" s="97"/>
      <c r="Q4699" s="97"/>
      <c r="R4699" s="93"/>
    </row>
    <row r="4700" spans="7:18" x14ac:dyDescent="0.25">
      <c r="G4700" s="97"/>
      <c r="H4700" s="98"/>
      <c r="I4700" s="98"/>
      <c r="J4700" s="99"/>
      <c r="K4700" s="97"/>
      <c r="L4700" s="97"/>
      <c r="P4700" s="97"/>
      <c r="Q4700" s="97"/>
      <c r="R4700" s="93"/>
    </row>
    <row r="4701" spans="7:18" x14ac:dyDescent="0.25">
      <c r="G4701" s="97"/>
      <c r="H4701" s="98"/>
      <c r="I4701" s="98"/>
      <c r="J4701" s="99"/>
      <c r="K4701" s="97"/>
      <c r="L4701" s="97"/>
      <c r="P4701" s="97"/>
      <c r="Q4701" s="97"/>
      <c r="R4701" s="93"/>
    </row>
    <row r="4702" spans="7:18" x14ac:dyDescent="0.25">
      <c r="G4702" s="97"/>
      <c r="H4702" s="98"/>
      <c r="I4702" s="98"/>
      <c r="J4702" s="99"/>
      <c r="K4702" s="97"/>
      <c r="L4702" s="97"/>
      <c r="P4702" s="97"/>
      <c r="Q4702" s="97"/>
      <c r="R4702" s="93"/>
    </row>
    <row r="4703" spans="7:18" x14ac:dyDescent="0.25">
      <c r="G4703" s="97"/>
      <c r="H4703" s="98"/>
      <c r="I4703" s="98"/>
      <c r="J4703" s="99"/>
      <c r="K4703" s="97"/>
      <c r="L4703" s="97"/>
      <c r="P4703" s="97"/>
      <c r="Q4703" s="97"/>
      <c r="R4703" s="93"/>
    </row>
    <row r="4704" spans="7:18" x14ac:dyDescent="0.25">
      <c r="G4704" s="97"/>
      <c r="H4704" s="98"/>
      <c r="I4704" s="98"/>
      <c r="J4704" s="99"/>
      <c r="K4704" s="97"/>
      <c r="L4704" s="97"/>
      <c r="P4704" s="97"/>
      <c r="Q4704" s="97"/>
      <c r="R4704" s="93"/>
    </row>
    <row r="4705" spans="7:18" x14ac:dyDescent="0.25">
      <c r="G4705" s="97"/>
      <c r="H4705" s="98"/>
      <c r="I4705" s="98"/>
      <c r="J4705" s="99"/>
      <c r="K4705" s="97"/>
      <c r="L4705" s="97"/>
      <c r="P4705" s="97"/>
      <c r="Q4705" s="97"/>
      <c r="R4705" s="93"/>
    </row>
    <row r="4706" spans="7:18" x14ac:dyDescent="0.25">
      <c r="G4706" s="97"/>
      <c r="H4706" s="98"/>
      <c r="I4706" s="98"/>
      <c r="J4706" s="99"/>
      <c r="K4706" s="97"/>
      <c r="L4706" s="97"/>
      <c r="P4706" s="97"/>
      <c r="Q4706" s="97"/>
      <c r="R4706" s="93"/>
    </row>
    <row r="4707" spans="7:18" x14ac:dyDescent="0.25">
      <c r="G4707" s="97"/>
      <c r="H4707" s="98"/>
      <c r="I4707" s="98"/>
      <c r="J4707" s="99"/>
      <c r="K4707" s="97"/>
      <c r="L4707" s="97"/>
      <c r="P4707" s="97"/>
      <c r="Q4707" s="97"/>
      <c r="R4707" s="93"/>
    </row>
    <row r="4708" spans="7:18" x14ac:dyDescent="0.25">
      <c r="G4708" s="97"/>
      <c r="H4708" s="98"/>
      <c r="I4708" s="98"/>
      <c r="J4708" s="99"/>
      <c r="K4708" s="97"/>
      <c r="L4708" s="97"/>
      <c r="P4708" s="97"/>
      <c r="Q4708" s="97"/>
      <c r="R4708" s="93"/>
    </row>
    <row r="4709" spans="7:18" x14ac:dyDescent="0.25">
      <c r="G4709" s="97"/>
      <c r="H4709" s="98"/>
      <c r="I4709" s="98"/>
      <c r="J4709" s="99"/>
      <c r="K4709" s="97"/>
      <c r="L4709" s="97"/>
      <c r="P4709" s="97"/>
      <c r="Q4709" s="97"/>
      <c r="R4709" s="93"/>
    </row>
    <row r="4710" spans="7:18" x14ac:dyDescent="0.25">
      <c r="G4710" s="97"/>
      <c r="H4710" s="98"/>
      <c r="I4710" s="98"/>
      <c r="J4710" s="99"/>
      <c r="K4710" s="97"/>
      <c r="L4710" s="97"/>
      <c r="P4710" s="97"/>
      <c r="Q4710" s="97"/>
      <c r="R4710" s="93"/>
    </row>
    <row r="4711" spans="7:18" x14ac:dyDescent="0.25">
      <c r="G4711" s="97"/>
      <c r="H4711" s="98"/>
      <c r="I4711" s="98"/>
      <c r="J4711" s="99"/>
      <c r="K4711" s="97"/>
      <c r="L4711" s="97"/>
      <c r="P4711" s="97"/>
      <c r="Q4711" s="97"/>
      <c r="R4711" s="93"/>
    </row>
    <row r="4712" spans="7:18" x14ac:dyDescent="0.25">
      <c r="G4712" s="97"/>
      <c r="H4712" s="98"/>
      <c r="I4712" s="98"/>
      <c r="J4712" s="99"/>
      <c r="K4712" s="97"/>
      <c r="L4712" s="97"/>
      <c r="P4712" s="97"/>
      <c r="Q4712" s="97"/>
      <c r="R4712" s="93"/>
    </row>
    <row r="4713" spans="7:18" x14ac:dyDescent="0.25">
      <c r="G4713" s="97"/>
      <c r="H4713" s="98"/>
      <c r="I4713" s="98"/>
      <c r="J4713" s="99"/>
      <c r="K4713" s="97"/>
      <c r="L4713" s="97"/>
      <c r="P4713" s="97"/>
      <c r="Q4713" s="97"/>
      <c r="R4713" s="93"/>
    </row>
    <row r="4714" spans="7:18" x14ac:dyDescent="0.25">
      <c r="G4714" s="97"/>
      <c r="H4714" s="98"/>
      <c r="I4714" s="98"/>
      <c r="J4714" s="99"/>
      <c r="K4714" s="97"/>
      <c r="L4714" s="97"/>
      <c r="P4714" s="97"/>
      <c r="Q4714" s="97"/>
      <c r="R4714" s="93"/>
    </row>
    <row r="4715" spans="7:18" x14ac:dyDescent="0.25">
      <c r="G4715" s="97"/>
      <c r="H4715" s="98"/>
      <c r="I4715" s="98"/>
      <c r="J4715" s="99"/>
      <c r="K4715" s="97"/>
      <c r="L4715" s="97"/>
      <c r="P4715" s="97"/>
      <c r="Q4715" s="97"/>
      <c r="R4715" s="93"/>
    </row>
    <row r="4716" spans="7:18" x14ac:dyDescent="0.25">
      <c r="G4716" s="97"/>
      <c r="H4716" s="98"/>
      <c r="I4716" s="98"/>
      <c r="J4716" s="99"/>
      <c r="K4716" s="97"/>
      <c r="L4716" s="97"/>
      <c r="P4716" s="97"/>
      <c r="Q4716" s="97"/>
      <c r="R4716" s="93"/>
    </row>
    <row r="4717" spans="7:18" x14ac:dyDescent="0.25">
      <c r="G4717" s="97"/>
      <c r="H4717" s="98"/>
      <c r="I4717" s="98"/>
      <c r="J4717" s="99"/>
      <c r="K4717" s="97"/>
      <c r="L4717" s="97"/>
      <c r="P4717" s="97"/>
      <c r="Q4717" s="97"/>
      <c r="R4717" s="93"/>
    </row>
    <row r="4718" spans="7:18" x14ac:dyDescent="0.25">
      <c r="G4718" s="97"/>
      <c r="H4718" s="98"/>
      <c r="I4718" s="98"/>
      <c r="J4718" s="99"/>
      <c r="K4718" s="97"/>
      <c r="L4718" s="97"/>
      <c r="P4718" s="97"/>
      <c r="Q4718" s="97"/>
      <c r="R4718" s="93"/>
    </row>
    <row r="4719" spans="7:18" x14ac:dyDescent="0.25">
      <c r="G4719" s="97"/>
      <c r="H4719" s="98"/>
      <c r="I4719" s="98"/>
      <c r="J4719" s="99"/>
      <c r="K4719" s="97"/>
      <c r="L4719" s="97"/>
      <c r="P4719" s="97"/>
      <c r="Q4719" s="97"/>
      <c r="R4719" s="93"/>
    </row>
    <row r="4720" spans="7:18" x14ac:dyDescent="0.25">
      <c r="G4720" s="97"/>
      <c r="H4720" s="98"/>
      <c r="I4720" s="98"/>
      <c r="J4720" s="99"/>
      <c r="K4720" s="97"/>
      <c r="L4720" s="97"/>
      <c r="P4720" s="97"/>
      <c r="Q4720" s="97"/>
      <c r="R4720" s="93"/>
    </row>
    <row r="4721" spans="7:18" x14ac:dyDescent="0.25">
      <c r="G4721" s="97"/>
      <c r="H4721" s="98"/>
      <c r="I4721" s="98"/>
      <c r="J4721" s="99"/>
      <c r="K4721" s="97"/>
      <c r="L4721" s="97"/>
      <c r="P4721" s="97"/>
      <c r="Q4721" s="97"/>
      <c r="R4721" s="93"/>
    </row>
    <row r="4722" spans="7:18" x14ac:dyDescent="0.25">
      <c r="G4722" s="97"/>
      <c r="H4722" s="98"/>
      <c r="I4722" s="98"/>
      <c r="J4722" s="99"/>
      <c r="K4722" s="97"/>
      <c r="L4722" s="97"/>
      <c r="P4722" s="97"/>
      <c r="Q4722" s="97"/>
      <c r="R4722" s="93"/>
    </row>
    <row r="4723" spans="7:18" x14ac:dyDescent="0.25">
      <c r="G4723" s="97"/>
      <c r="H4723" s="98"/>
      <c r="I4723" s="98"/>
      <c r="J4723" s="99"/>
      <c r="K4723" s="97"/>
      <c r="L4723" s="97"/>
      <c r="P4723" s="97"/>
      <c r="Q4723" s="97"/>
      <c r="R4723" s="93"/>
    </row>
    <row r="4724" spans="7:18" x14ac:dyDescent="0.25">
      <c r="G4724" s="97"/>
      <c r="H4724" s="98"/>
      <c r="I4724" s="98"/>
      <c r="J4724" s="99"/>
      <c r="K4724" s="97"/>
      <c r="L4724" s="97"/>
      <c r="P4724" s="97"/>
      <c r="Q4724" s="97"/>
      <c r="R4724" s="93"/>
    </row>
    <row r="4725" spans="7:18" x14ac:dyDescent="0.25">
      <c r="G4725" s="97"/>
      <c r="H4725" s="98"/>
      <c r="I4725" s="98"/>
      <c r="J4725" s="99"/>
      <c r="K4725" s="97"/>
      <c r="L4725" s="97"/>
      <c r="P4725" s="97"/>
      <c r="Q4725" s="97"/>
      <c r="R4725" s="93"/>
    </row>
    <row r="4726" spans="7:18" x14ac:dyDescent="0.25">
      <c r="G4726" s="97"/>
      <c r="H4726" s="98"/>
      <c r="I4726" s="98"/>
      <c r="J4726" s="99"/>
      <c r="K4726" s="97"/>
      <c r="L4726" s="97"/>
      <c r="P4726" s="97"/>
      <c r="Q4726" s="97"/>
      <c r="R4726" s="93"/>
    </row>
    <row r="4727" spans="7:18" x14ac:dyDescent="0.25">
      <c r="G4727" s="97"/>
      <c r="H4727" s="98"/>
      <c r="I4727" s="98"/>
      <c r="J4727" s="99"/>
      <c r="K4727" s="97"/>
      <c r="L4727" s="97"/>
      <c r="P4727" s="97"/>
      <c r="Q4727" s="97"/>
      <c r="R4727" s="93"/>
    </row>
    <row r="4728" spans="7:18" x14ac:dyDescent="0.25">
      <c r="G4728" s="97"/>
      <c r="H4728" s="98"/>
      <c r="I4728" s="98"/>
      <c r="J4728" s="99"/>
      <c r="K4728" s="97"/>
      <c r="L4728" s="97"/>
      <c r="P4728" s="97"/>
      <c r="Q4728" s="97"/>
      <c r="R4728" s="93"/>
    </row>
    <row r="4729" spans="7:18" x14ac:dyDescent="0.25">
      <c r="G4729" s="97"/>
      <c r="H4729" s="98"/>
      <c r="I4729" s="98"/>
      <c r="J4729" s="99"/>
      <c r="K4729" s="97"/>
      <c r="L4729" s="97"/>
      <c r="P4729" s="97"/>
      <c r="Q4729" s="97"/>
      <c r="R4729" s="93"/>
    </row>
    <row r="4730" spans="7:18" x14ac:dyDescent="0.25">
      <c r="G4730" s="97"/>
      <c r="H4730" s="98"/>
      <c r="I4730" s="98"/>
      <c r="J4730" s="99"/>
      <c r="K4730" s="97"/>
      <c r="L4730" s="97"/>
      <c r="P4730" s="97"/>
      <c r="Q4730" s="97"/>
      <c r="R4730" s="93"/>
    </row>
    <row r="4731" spans="7:18" x14ac:dyDescent="0.25">
      <c r="G4731" s="97"/>
      <c r="H4731" s="98"/>
      <c r="I4731" s="98"/>
      <c r="J4731" s="99"/>
      <c r="K4731" s="97"/>
      <c r="L4731" s="97"/>
      <c r="P4731" s="97"/>
      <c r="Q4731" s="97"/>
      <c r="R4731" s="93"/>
    </row>
    <row r="4732" spans="7:18" x14ac:dyDescent="0.25">
      <c r="G4732" s="97"/>
      <c r="H4732" s="98"/>
      <c r="I4732" s="98"/>
      <c r="J4732" s="99"/>
      <c r="K4732" s="97"/>
      <c r="L4732" s="97"/>
      <c r="P4732" s="97"/>
      <c r="Q4732" s="97"/>
      <c r="R4732" s="93"/>
    </row>
    <row r="4733" spans="7:18" x14ac:dyDescent="0.25">
      <c r="G4733" s="97"/>
      <c r="H4733" s="98"/>
      <c r="I4733" s="98"/>
      <c r="J4733" s="99"/>
      <c r="K4733" s="97"/>
      <c r="L4733" s="97"/>
      <c r="P4733" s="97"/>
      <c r="Q4733" s="97"/>
      <c r="R4733" s="93"/>
    </row>
    <row r="4734" spans="7:18" x14ac:dyDescent="0.25">
      <c r="G4734" s="97"/>
      <c r="H4734" s="98"/>
      <c r="I4734" s="98"/>
      <c r="J4734" s="99"/>
      <c r="K4734" s="97"/>
      <c r="L4734" s="97"/>
      <c r="P4734" s="97"/>
      <c r="Q4734" s="97"/>
      <c r="R4734" s="93"/>
    </row>
    <row r="4735" spans="7:18" x14ac:dyDescent="0.25">
      <c r="G4735" s="97"/>
      <c r="H4735" s="98"/>
      <c r="I4735" s="98"/>
      <c r="J4735" s="99"/>
      <c r="K4735" s="97"/>
      <c r="L4735" s="97"/>
      <c r="P4735" s="97"/>
      <c r="Q4735" s="97"/>
      <c r="R4735" s="93"/>
    </row>
    <row r="4736" spans="7:18" x14ac:dyDescent="0.25">
      <c r="G4736" s="97"/>
      <c r="H4736" s="98"/>
      <c r="I4736" s="98"/>
      <c r="J4736" s="99"/>
      <c r="K4736" s="97"/>
      <c r="L4736" s="97"/>
      <c r="P4736" s="97"/>
      <c r="Q4736" s="97"/>
      <c r="R4736" s="93"/>
    </row>
    <row r="4737" spans="7:18" x14ac:dyDescent="0.25">
      <c r="G4737" s="97"/>
      <c r="H4737" s="98"/>
      <c r="I4737" s="98"/>
      <c r="J4737" s="99"/>
      <c r="K4737" s="97"/>
      <c r="L4737" s="97"/>
      <c r="P4737" s="97"/>
      <c r="Q4737" s="97"/>
      <c r="R4737" s="93"/>
    </row>
    <row r="4738" spans="7:18" x14ac:dyDescent="0.25">
      <c r="G4738" s="97"/>
      <c r="H4738" s="98"/>
      <c r="I4738" s="98"/>
      <c r="J4738" s="99"/>
      <c r="K4738" s="97"/>
      <c r="L4738" s="97"/>
      <c r="P4738" s="97"/>
      <c r="Q4738" s="97"/>
      <c r="R4738" s="93"/>
    </row>
    <row r="4739" spans="7:18" x14ac:dyDescent="0.25">
      <c r="G4739" s="97"/>
      <c r="H4739" s="98"/>
      <c r="I4739" s="98"/>
      <c r="J4739" s="99"/>
      <c r="K4739" s="97"/>
      <c r="L4739" s="97"/>
      <c r="P4739" s="97"/>
      <c r="Q4739" s="97"/>
      <c r="R4739" s="93"/>
    </row>
    <row r="4740" spans="7:18" x14ac:dyDescent="0.25">
      <c r="G4740" s="97"/>
      <c r="H4740" s="98"/>
      <c r="I4740" s="98"/>
      <c r="J4740" s="99"/>
      <c r="K4740" s="97"/>
      <c r="L4740" s="97"/>
      <c r="P4740" s="97"/>
      <c r="Q4740" s="97"/>
      <c r="R4740" s="93"/>
    </row>
    <row r="4741" spans="7:18" x14ac:dyDescent="0.25">
      <c r="G4741" s="97"/>
      <c r="H4741" s="98"/>
      <c r="I4741" s="98"/>
      <c r="J4741" s="99"/>
      <c r="K4741" s="97"/>
      <c r="L4741" s="97"/>
      <c r="P4741" s="97"/>
      <c r="Q4741" s="97"/>
      <c r="R4741" s="93"/>
    </row>
    <row r="4742" spans="7:18" x14ac:dyDescent="0.25">
      <c r="G4742" s="97"/>
      <c r="H4742" s="98"/>
      <c r="I4742" s="98"/>
      <c r="J4742" s="99"/>
      <c r="K4742" s="97"/>
      <c r="L4742" s="97"/>
      <c r="P4742" s="97"/>
      <c r="Q4742" s="97"/>
      <c r="R4742" s="93"/>
    </row>
    <row r="4743" spans="7:18" x14ac:dyDescent="0.25">
      <c r="G4743" s="97"/>
      <c r="H4743" s="98"/>
      <c r="I4743" s="98"/>
      <c r="J4743" s="99"/>
      <c r="K4743" s="97"/>
      <c r="L4743" s="97"/>
      <c r="P4743" s="97"/>
      <c r="Q4743" s="97"/>
      <c r="R4743" s="93"/>
    </row>
    <row r="4744" spans="7:18" x14ac:dyDescent="0.25">
      <c r="G4744" s="97"/>
      <c r="H4744" s="98"/>
      <c r="I4744" s="98"/>
      <c r="J4744" s="99"/>
      <c r="K4744" s="97"/>
      <c r="L4744" s="97"/>
      <c r="P4744" s="97"/>
      <c r="Q4744" s="97"/>
      <c r="R4744" s="93"/>
    </row>
    <row r="4745" spans="7:18" x14ac:dyDescent="0.25">
      <c r="G4745" s="97"/>
      <c r="H4745" s="98"/>
      <c r="I4745" s="98"/>
      <c r="J4745" s="99"/>
      <c r="K4745" s="97"/>
      <c r="L4745" s="97"/>
      <c r="P4745" s="97"/>
      <c r="Q4745" s="97"/>
      <c r="R4745" s="93"/>
    </row>
    <row r="4746" spans="7:18" x14ac:dyDescent="0.25">
      <c r="G4746" s="97"/>
      <c r="H4746" s="98"/>
      <c r="I4746" s="98"/>
      <c r="J4746" s="99"/>
      <c r="K4746" s="97"/>
      <c r="L4746" s="97"/>
      <c r="P4746" s="97"/>
      <c r="Q4746" s="97"/>
      <c r="R4746" s="93"/>
    </row>
    <row r="4747" spans="7:18" x14ac:dyDescent="0.25">
      <c r="G4747" s="97"/>
      <c r="H4747" s="98"/>
      <c r="I4747" s="98"/>
      <c r="J4747" s="99"/>
      <c r="K4747" s="97"/>
      <c r="L4747" s="97"/>
      <c r="P4747" s="97"/>
      <c r="Q4747" s="97"/>
      <c r="R4747" s="93"/>
    </row>
    <row r="4748" spans="7:18" x14ac:dyDescent="0.25">
      <c r="G4748" s="97"/>
      <c r="H4748" s="98"/>
      <c r="I4748" s="98"/>
      <c r="J4748" s="99"/>
      <c r="K4748" s="97"/>
      <c r="L4748" s="97"/>
      <c r="P4748" s="97"/>
      <c r="Q4748" s="97"/>
      <c r="R4748" s="93"/>
    </row>
    <row r="4749" spans="7:18" x14ac:dyDescent="0.25">
      <c r="G4749" s="97"/>
      <c r="H4749" s="98"/>
      <c r="I4749" s="98"/>
      <c r="J4749" s="99"/>
      <c r="K4749" s="97"/>
      <c r="L4749" s="97"/>
      <c r="P4749" s="97"/>
      <c r="Q4749" s="97"/>
      <c r="R4749" s="93"/>
    </row>
    <row r="4750" spans="7:18" x14ac:dyDescent="0.25">
      <c r="G4750" s="97"/>
      <c r="H4750" s="98"/>
      <c r="I4750" s="98"/>
      <c r="J4750" s="99"/>
      <c r="K4750" s="97"/>
      <c r="L4750" s="97"/>
      <c r="P4750" s="97"/>
      <c r="Q4750" s="97"/>
      <c r="R4750" s="93"/>
    </row>
    <row r="4751" spans="7:18" x14ac:dyDescent="0.25">
      <c r="G4751" s="97"/>
      <c r="H4751" s="98"/>
      <c r="I4751" s="98"/>
      <c r="J4751" s="99"/>
      <c r="K4751" s="97"/>
      <c r="L4751" s="97"/>
      <c r="P4751" s="97"/>
      <c r="Q4751" s="97"/>
      <c r="R4751" s="93"/>
    </row>
    <row r="4752" spans="7:18" x14ac:dyDescent="0.25">
      <c r="G4752" s="97"/>
      <c r="H4752" s="98"/>
      <c r="I4752" s="98"/>
      <c r="J4752" s="99"/>
      <c r="K4752" s="97"/>
      <c r="L4752" s="97"/>
      <c r="P4752" s="97"/>
      <c r="Q4752" s="97"/>
      <c r="R4752" s="93"/>
    </row>
    <row r="4753" spans="7:18" x14ac:dyDescent="0.25">
      <c r="G4753" s="97"/>
      <c r="H4753" s="98"/>
      <c r="I4753" s="98"/>
      <c r="J4753" s="99"/>
      <c r="K4753" s="97"/>
      <c r="L4753" s="97"/>
      <c r="P4753" s="97"/>
      <c r="Q4753" s="97"/>
      <c r="R4753" s="93"/>
    </row>
    <row r="4754" spans="7:18" x14ac:dyDescent="0.25">
      <c r="G4754" s="97"/>
      <c r="H4754" s="98"/>
      <c r="I4754" s="98"/>
      <c r="J4754" s="99"/>
      <c r="K4754" s="97"/>
      <c r="L4754" s="97"/>
      <c r="P4754" s="97"/>
      <c r="Q4754" s="97"/>
      <c r="R4754" s="93"/>
    </row>
    <row r="4755" spans="7:18" x14ac:dyDescent="0.25">
      <c r="G4755" s="97"/>
      <c r="H4755" s="98"/>
      <c r="I4755" s="98"/>
      <c r="J4755" s="99"/>
      <c r="K4755" s="97"/>
      <c r="L4755" s="97"/>
      <c r="P4755" s="97"/>
      <c r="Q4755" s="97"/>
      <c r="R4755" s="93"/>
    </row>
    <row r="4756" spans="7:18" x14ac:dyDescent="0.25">
      <c r="G4756" s="97"/>
      <c r="H4756" s="98"/>
      <c r="I4756" s="98"/>
      <c r="J4756" s="99"/>
      <c r="K4756" s="97"/>
      <c r="L4756" s="97"/>
      <c r="P4756" s="97"/>
      <c r="Q4756" s="97"/>
      <c r="R4756" s="93"/>
    </row>
    <row r="4757" spans="7:18" x14ac:dyDescent="0.25">
      <c r="G4757" s="97"/>
      <c r="H4757" s="98"/>
      <c r="I4757" s="98"/>
      <c r="J4757" s="99"/>
      <c r="K4757" s="97"/>
      <c r="L4757" s="97"/>
      <c r="P4757" s="97"/>
      <c r="Q4757" s="97"/>
      <c r="R4757" s="93"/>
    </row>
    <row r="4758" spans="7:18" x14ac:dyDescent="0.25">
      <c r="G4758" s="97"/>
      <c r="H4758" s="98"/>
      <c r="I4758" s="98"/>
      <c r="J4758" s="99"/>
      <c r="K4758" s="97"/>
      <c r="L4758" s="97"/>
      <c r="P4758" s="97"/>
      <c r="Q4758" s="97"/>
      <c r="R4758" s="93"/>
    </row>
    <row r="4759" spans="7:18" x14ac:dyDescent="0.25">
      <c r="G4759" s="97"/>
      <c r="H4759" s="98"/>
      <c r="I4759" s="98"/>
      <c r="J4759" s="99"/>
      <c r="K4759" s="97"/>
      <c r="L4759" s="97"/>
      <c r="P4759" s="97"/>
      <c r="Q4759" s="97"/>
      <c r="R4759" s="93"/>
    </row>
    <row r="4760" spans="7:18" x14ac:dyDescent="0.25">
      <c r="G4760" s="97"/>
      <c r="H4760" s="98"/>
      <c r="I4760" s="98"/>
      <c r="J4760" s="99"/>
      <c r="K4760" s="97"/>
      <c r="L4760" s="97"/>
      <c r="P4760" s="97"/>
      <c r="Q4760" s="97"/>
      <c r="R4760" s="93"/>
    </row>
    <row r="4761" spans="7:18" x14ac:dyDescent="0.25">
      <c r="G4761" s="97"/>
      <c r="H4761" s="98"/>
      <c r="I4761" s="98"/>
      <c r="J4761" s="99"/>
      <c r="K4761" s="97"/>
      <c r="L4761" s="97"/>
      <c r="P4761" s="97"/>
      <c r="Q4761" s="97"/>
      <c r="R4761" s="93"/>
    </row>
    <row r="4762" spans="7:18" x14ac:dyDescent="0.25">
      <c r="G4762" s="97"/>
      <c r="H4762" s="98"/>
      <c r="I4762" s="98"/>
      <c r="J4762" s="99"/>
      <c r="K4762" s="97"/>
      <c r="L4762" s="97"/>
      <c r="P4762" s="97"/>
      <c r="Q4762" s="97"/>
      <c r="R4762" s="93"/>
    </row>
    <row r="4763" spans="7:18" x14ac:dyDescent="0.25">
      <c r="G4763" s="97"/>
      <c r="H4763" s="98"/>
      <c r="I4763" s="98"/>
      <c r="J4763" s="99"/>
      <c r="K4763" s="97"/>
      <c r="L4763" s="97"/>
      <c r="P4763" s="97"/>
      <c r="Q4763" s="97"/>
      <c r="R4763" s="93"/>
    </row>
    <row r="4764" spans="7:18" x14ac:dyDescent="0.25">
      <c r="G4764" s="97"/>
      <c r="H4764" s="98"/>
      <c r="I4764" s="98"/>
      <c r="J4764" s="99"/>
      <c r="K4764" s="97"/>
      <c r="L4764" s="97"/>
      <c r="P4764" s="97"/>
      <c r="Q4764" s="97"/>
      <c r="R4764" s="93"/>
    </row>
    <row r="4765" spans="7:18" x14ac:dyDescent="0.25">
      <c r="G4765" s="97"/>
      <c r="H4765" s="98"/>
      <c r="I4765" s="98"/>
      <c r="J4765" s="99"/>
      <c r="K4765" s="97"/>
      <c r="L4765" s="97"/>
      <c r="P4765" s="97"/>
      <c r="Q4765" s="97"/>
      <c r="R4765" s="93"/>
    </row>
    <row r="4766" spans="7:18" x14ac:dyDescent="0.25">
      <c r="G4766" s="97"/>
      <c r="H4766" s="98"/>
      <c r="I4766" s="98"/>
      <c r="J4766" s="99"/>
      <c r="K4766" s="97"/>
      <c r="L4766" s="97"/>
      <c r="P4766" s="97"/>
      <c r="Q4766" s="97"/>
      <c r="R4766" s="93"/>
    </row>
    <row r="4767" spans="7:18" x14ac:dyDescent="0.25">
      <c r="G4767" s="97"/>
      <c r="H4767" s="98"/>
      <c r="I4767" s="98"/>
      <c r="J4767" s="99"/>
      <c r="K4767" s="97"/>
      <c r="L4767" s="97"/>
      <c r="P4767" s="97"/>
      <c r="Q4767" s="97"/>
      <c r="R4767" s="93"/>
    </row>
    <row r="4768" spans="7:18" x14ac:dyDescent="0.25">
      <c r="G4768" s="97"/>
      <c r="H4768" s="98"/>
      <c r="I4768" s="98"/>
      <c r="J4768" s="99"/>
      <c r="K4768" s="97"/>
      <c r="L4768" s="97"/>
      <c r="P4768" s="97"/>
      <c r="Q4768" s="97"/>
      <c r="R4768" s="93"/>
    </row>
    <row r="4769" spans="7:18" x14ac:dyDescent="0.25">
      <c r="G4769" s="97"/>
      <c r="H4769" s="98"/>
      <c r="I4769" s="98"/>
      <c r="J4769" s="99"/>
      <c r="K4769" s="97"/>
      <c r="L4769" s="97"/>
      <c r="P4769" s="97"/>
      <c r="Q4769" s="97"/>
      <c r="R4769" s="93"/>
    </row>
    <row r="4770" spans="7:18" x14ac:dyDescent="0.25">
      <c r="G4770" s="97"/>
      <c r="H4770" s="98"/>
      <c r="I4770" s="98"/>
      <c r="J4770" s="99"/>
      <c r="K4770" s="97"/>
      <c r="L4770" s="97"/>
      <c r="P4770" s="97"/>
      <c r="Q4770" s="97"/>
      <c r="R4770" s="93"/>
    </row>
    <row r="4771" spans="7:18" x14ac:dyDescent="0.25">
      <c r="G4771" s="97"/>
      <c r="H4771" s="98"/>
      <c r="I4771" s="98"/>
      <c r="J4771" s="99"/>
      <c r="K4771" s="97"/>
      <c r="L4771" s="97"/>
      <c r="P4771" s="97"/>
      <c r="Q4771" s="97"/>
      <c r="R4771" s="93"/>
    </row>
    <row r="4772" spans="7:18" x14ac:dyDescent="0.25">
      <c r="G4772" s="97"/>
      <c r="H4772" s="98"/>
      <c r="I4772" s="98"/>
      <c r="J4772" s="99"/>
      <c r="K4772" s="97"/>
      <c r="L4772" s="97"/>
      <c r="P4772" s="97"/>
      <c r="Q4772" s="97"/>
      <c r="R4772" s="93"/>
    </row>
    <row r="4773" spans="7:18" x14ac:dyDescent="0.25">
      <c r="G4773" s="97"/>
      <c r="H4773" s="98"/>
      <c r="I4773" s="98"/>
      <c r="J4773" s="99"/>
      <c r="K4773" s="97"/>
      <c r="L4773" s="97"/>
      <c r="P4773" s="97"/>
      <c r="Q4773" s="97"/>
      <c r="R4773" s="93"/>
    </row>
    <row r="4774" spans="7:18" x14ac:dyDescent="0.25">
      <c r="G4774" s="97"/>
      <c r="H4774" s="98"/>
      <c r="I4774" s="98"/>
      <c r="J4774" s="99"/>
      <c r="K4774" s="97"/>
      <c r="L4774" s="97"/>
      <c r="P4774" s="97"/>
      <c r="Q4774" s="97"/>
      <c r="R4774" s="93"/>
    </row>
    <row r="4775" spans="7:18" x14ac:dyDescent="0.25">
      <c r="G4775" s="97"/>
      <c r="H4775" s="98"/>
      <c r="I4775" s="98"/>
      <c r="J4775" s="99"/>
      <c r="K4775" s="97"/>
      <c r="L4775" s="97"/>
      <c r="P4775" s="97"/>
      <c r="Q4775" s="97"/>
      <c r="R4775" s="93"/>
    </row>
    <row r="4776" spans="7:18" x14ac:dyDescent="0.25">
      <c r="G4776" s="97"/>
      <c r="H4776" s="98"/>
      <c r="I4776" s="98"/>
      <c r="J4776" s="99"/>
      <c r="K4776" s="97"/>
      <c r="L4776" s="97"/>
      <c r="P4776" s="97"/>
      <c r="Q4776" s="97"/>
      <c r="R4776" s="93"/>
    </row>
    <row r="4777" spans="7:18" x14ac:dyDescent="0.25">
      <c r="G4777" s="97"/>
      <c r="H4777" s="98"/>
      <c r="I4777" s="98"/>
      <c r="J4777" s="99"/>
      <c r="K4777" s="97"/>
      <c r="L4777" s="97"/>
      <c r="P4777" s="97"/>
      <c r="Q4777" s="97"/>
      <c r="R4777" s="93"/>
    </row>
    <row r="4778" spans="7:18" x14ac:dyDescent="0.25">
      <c r="G4778" s="97"/>
      <c r="H4778" s="98"/>
      <c r="I4778" s="98"/>
      <c r="J4778" s="99"/>
      <c r="K4778" s="97"/>
      <c r="L4778" s="97"/>
      <c r="P4778" s="97"/>
      <c r="Q4778" s="97"/>
      <c r="R4778" s="93"/>
    </row>
    <row r="4779" spans="7:18" x14ac:dyDescent="0.25">
      <c r="G4779" s="97"/>
      <c r="H4779" s="98"/>
      <c r="I4779" s="98"/>
      <c r="J4779" s="99"/>
      <c r="K4779" s="97"/>
      <c r="L4779" s="97"/>
      <c r="P4779" s="97"/>
      <c r="Q4779" s="97"/>
      <c r="R4779" s="93"/>
    </row>
    <row r="4780" spans="7:18" x14ac:dyDescent="0.25">
      <c r="G4780" s="97"/>
      <c r="H4780" s="98"/>
      <c r="I4780" s="98"/>
      <c r="J4780" s="99"/>
      <c r="K4780" s="97"/>
      <c r="L4780" s="97"/>
      <c r="P4780" s="97"/>
      <c r="Q4780" s="97"/>
      <c r="R4780" s="93"/>
    </row>
    <row r="4781" spans="7:18" x14ac:dyDescent="0.25">
      <c r="G4781" s="97"/>
      <c r="H4781" s="98"/>
      <c r="I4781" s="98"/>
      <c r="J4781" s="99"/>
      <c r="K4781" s="97"/>
      <c r="L4781" s="97"/>
      <c r="P4781" s="97"/>
      <c r="Q4781" s="97"/>
      <c r="R4781" s="93"/>
    </row>
    <row r="4782" spans="7:18" x14ac:dyDescent="0.25">
      <c r="G4782" s="97"/>
      <c r="H4782" s="98"/>
      <c r="I4782" s="98"/>
      <c r="J4782" s="99"/>
      <c r="K4782" s="97"/>
      <c r="L4782" s="97"/>
      <c r="P4782" s="97"/>
      <c r="Q4782" s="97"/>
      <c r="R4782" s="93"/>
    </row>
    <row r="4783" spans="7:18" x14ac:dyDescent="0.25">
      <c r="G4783" s="97"/>
      <c r="H4783" s="98"/>
      <c r="I4783" s="98"/>
      <c r="J4783" s="99"/>
      <c r="K4783" s="97"/>
      <c r="L4783" s="97"/>
      <c r="P4783" s="97"/>
      <c r="Q4783" s="97"/>
      <c r="R4783" s="93"/>
    </row>
    <row r="4784" spans="7:18" x14ac:dyDescent="0.25">
      <c r="G4784" s="97"/>
      <c r="H4784" s="98"/>
      <c r="I4784" s="98"/>
      <c r="J4784" s="99"/>
      <c r="K4784" s="97"/>
      <c r="L4784" s="97"/>
      <c r="P4784" s="97"/>
      <c r="Q4784" s="97"/>
      <c r="R4784" s="93"/>
    </row>
    <row r="4785" spans="7:18" x14ac:dyDescent="0.25">
      <c r="G4785" s="97"/>
      <c r="H4785" s="98"/>
      <c r="I4785" s="98"/>
      <c r="J4785" s="99"/>
      <c r="K4785" s="97"/>
      <c r="L4785" s="97"/>
      <c r="P4785" s="97"/>
      <c r="Q4785" s="97"/>
      <c r="R4785" s="93"/>
    </row>
    <row r="4786" spans="7:18" x14ac:dyDescent="0.25">
      <c r="G4786" s="97"/>
      <c r="H4786" s="98"/>
      <c r="I4786" s="98"/>
      <c r="J4786" s="99"/>
      <c r="K4786" s="97"/>
      <c r="L4786" s="97"/>
      <c r="P4786" s="97"/>
      <c r="Q4786" s="97"/>
      <c r="R4786" s="93"/>
    </row>
    <row r="4787" spans="7:18" x14ac:dyDescent="0.25">
      <c r="G4787" s="97"/>
      <c r="H4787" s="98"/>
      <c r="I4787" s="98"/>
      <c r="J4787" s="99"/>
      <c r="K4787" s="97"/>
      <c r="L4787" s="97"/>
      <c r="P4787" s="97"/>
      <c r="Q4787" s="97"/>
      <c r="R4787" s="93"/>
    </row>
    <row r="4788" spans="7:18" x14ac:dyDescent="0.25">
      <c r="G4788" s="97"/>
      <c r="H4788" s="98"/>
      <c r="I4788" s="98"/>
      <c r="J4788" s="99"/>
      <c r="K4788" s="97"/>
      <c r="L4788" s="97"/>
      <c r="P4788" s="97"/>
      <c r="Q4788" s="97"/>
      <c r="R4788" s="93"/>
    </row>
    <row r="4789" spans="7:18" x14ac:dyDescent="0.25">
      <c r="G4789" s="97"/>
      <c r="H4789" s="98"/>
      <c r="I4789" s="98"/>
      <c r="J4789" s="99"/>
      <c r="K4789" s="97"/>
      <c r="L4789" s="97"/>
      <c r="P4789" s="97"/>
      <c r="Q4789" s="97"/>
      <c r="R4789" s="93"/>
    </row>
    <row r="4790" spans="7:18" x14ac:dyDescent="0.25">
      <c r="G4790" s="97"/>
      <c r="H4790" s="98"/>
      <c r="I4790" s="98"/>
      <c r="J4790" s="99"/>
      <c r="K4790" s="97"/>
      <c r="L4790" s="97"/>
      <c r="P4790" s="97"/>
      <c r="Q4790" s="97"/>
      <c r="R4790" s="93"/>
    </row>
    <row r="4791" spans="7:18" x14ac:dyDescent="0.25">
      <c r="G4791" s="97"/>
      <c r="H4791" s="98"/>
      <c r="I4791" s="98"/>
      <c r="J4791" s="99"/>
      <c r="K4791" s="97"/>
      <c r="L4791" s="97"/>
      <c r="P4791" s="97"/>
      <c r="Q4791" s="97"/>
      <c r="R4791" s="93"/>
    </row>
    <row r="4792" spans="7:18" x14ac:dyDescent="0.25">
      <c r="G4792" s="97"/>
      <c r="H4792" s="98"/>
      <c r="I4792" s="98"/>
      <c r="J4792" s="99"/>
      <c r="K4792" s="97"/>
      <c r="L4792" s="97"/>
      <c r="P4792" s="97"/>
      <c r="Q4792" s="97"/>
      <c r="R4792" s="93"/>
    </row>
    <row r="4793" spans="7:18" x14ac:dyDescent="0.25">
      <c r="G4793" s="97"/>
      <c r="H4793" s="98"/>
      <c r="I4793" s="98"/>
      <c r="J4793" s="99"/>
      <c r="K4793" s="97"/>
      <c r="L4793" s="97"/>
      <c r="P4793" s="97"/>
      <c r="Q4793" s="97"/>
      <c r="R4793" s="93"/>
    </row>
    <row r="4794" spans="7:18" x14ac:dyDescent="0.25">
      <c r="G4794" s="97"/>
      <c r="H4794" s="98"/>
      <c r="I4794" s="98"/>
      <c r="J4794" s="99"/>
      <c r="K4794" s="97"/>
      <c r="L4794" s="97"/>
      <c r="P4794" s="97"/>
      <c r="Q4794" s="97"/>
      <c r="R4794" s="93"/>
    </row>
    <row r="4795" spans="7:18" x14ac:dyDescent="0.25">
      <c r="G4795" s="97"/>
      <c r="H4795" s="98"/>
      <c r="I4795" s="98"/>
      <c r="J4795" s="99"/>
      <c r="K4795" s="97"/>
      <c r="L4795" s="97"/>
      <c r="P4795" s="97"/>
      <c r="Q4795" s="97"/>
      <c r="R4795" s="93"/>
    </row>
    <row r="4796" spans="7:18" x14ac:dyDescent="0.25">
      <c r="G4796" s="97"/>
      <c r="H4796" s="98"/>
      <c r="I4796" s="98"/>
      <c r="J4796" s="99"/>
      <c r="K4796" s="97"/>
      <c r="L4796" s="97"/>
      <c r="P4796" s="97"/>
      <c r="Q4796" s="97"/>
      <c r="R4796" s="93"/>
    </row>
    <row r="4797" spans="7:18" x14ac:dyDescent="0.25">
      <c r="G4797" s="97"/>
      <c r="H4797" s="98"/>
      <c r="I4797" s="98"/>
      <c r="J4797" s="99"/>
      <c r="K4797" s="97"/>
      <c r="L4797" s="97"/>
      <c r="P4797" s="97"/>
      <c r="Q4797" s="97"/>
      <c r="R4797" s="93"/>
    </row>
    <row r="4798" spans="7:18" x14ac:dyDescent="0.25">
      <c r="G4798" s="97"/>
      <c r="H4798" s="98"/>
      <c r="I4798" s="98"/>
      <c r="J4798" s="99"/>
      <c r="K4798" s="97"/>
      <c r="L4798" s="97"/>
      <c r="P4798" s="97"/>
      <c r="Q4798" s="97"/>
      <c r="R4798" s="93"/>
    </row>
    <row r="4799" spans="7:18" x14ac:dyDescent="0.25">
      <c r="G4799" s="97"/>
      <c r="H4799" s="98"/>
      <c r="I4799" s="98"/>
      <c r="J4799" s="99"/>
      <c r="K4799" s="97"/>
      <c r="L4799" s="97"/>
      <c r="P4799" s="97"/>
      <c r="Q4799" s="97"/>
      <c r="R4799" s="93"/>
    </row>
    <row r="4800" spans="7:18" x14ac:dyDescent="0.25">
      <c r="G4800" s="97"/>
      <c r="H4800" s="98"/>
      <c r="I4800" s="98"/>
      <c r="J4800" s="99"/>
      <c r="K4800" s="97"/>
      <c r="L4800" s="97"/>
      <c r="P4800" s="97"/>
      <c r="Q4800" s="97"/>
      <c r="R4800" s="93"/>
    </row>
    <row r="4801" spans="7:18" x14ac:dyDescent="0.25">
      <c r="G4801" s="97"/>
      <c r="H4801" s="98"/>
      <c r="I4801" s="98"/>
      <c r="J4801" s="99"/>
      <c r="K4801" s="97"/>
      <c r="L4801" s="97"/>
      <c r="P4801" s="97"/>
      <c r="Q4801" s="97"/>
      <c r="R4801" s="93"/>
    </row>
    <row r="4802" spans="7:18" x14ac:dyDescent="0.25">
      <c r="G4802" s="97"/>
      <c r="H4802" s="98"/>
      <c r="I4802" s="98"/>
      <c r="J4802" s="99"/>
      <c r="K4802" s="97"/>
      <c r="L4802" s="97"/>
      <c r="P4802" s="97"/>
      <c r="Q4802" s="97"/>
      <c r="R4802" s="93"/>
    </row>
    <row r="4803" spans="7:18" x14ac:dyDescent="0.25">
      <c r="G4803" s="97"/>
      <c r="H4803" s="98"/>
      <c r="I4803" s="98"/>
      <c r="J4803" s="99"/>
      <c r="K4803" s="97"/>
      <c r="L4803" s="97"/>
      <c r="P4803" s="97"/>
      <c r="Q4803" s="97"/>
      <c r="R4803" s="93"/>
    </row>
    <row r="4804" spans="7:18" x14ac:dyDescent="0.25">
      <c r="G4804" s="97"/>
      <c r="H4804" s="98"/>
      <c r="I4804" s="98"/>
      <c r="J4804" s="99"/>
      <c r="K4804" s="97"/>
      <c r="L4804" s="97"/>
      <c r="P4804" s="97"/>
      <c r="Q4804" s="97"/>
      <c r="R4804" s="93"/>
    </row>
    <row r="4805" spans="7:18" x14ac:dyDescent="0.25">
      <c r="G4805" s="97"/>
      <c r="H4805" s="98"/>
      <c r="I4805" s="98"/>
      <c r="J4805" s="99"/>
      <c r="K4805" s="97"/>
      <c r="L4805" s="97"/>
      <c r="P4805" s="97"/>
      <c r="Q4805" s="97"/>
      <c r="R4805" s="93"/>
    </row>
    <row r="4806" spans="7:18" x14ac:dyDescent="0.25">
      <c r="G4806" s="97"/>
      <c r="H4806" s="98"/>
      <c r="I4806" s="98"/>
      <c r="J4806" s="99"/>
      <c r="K4806" s="97"/>
      <c r="L4806" s="97"/>
      <c r="P4806" s="97"/>
      <c r="Q4806" s="97"/>
      <c r="R4806" s="93"/>
    </row>
    <row r="4807" spans="7:18" x14ac:dyDescent="0.25">
      <c r="G4807" s="97"/>
      <c r="H4807" s="98"/>
      <c r="I4807" s="98"/>
      <c r="J4807" s="99"/>
      <c r="K4807" s="97"/>
      <c r="L4807" s="97"/>
      <c r="P4807" s="97"/>
      <c r="Q4807" s="97"/>
      <c r="R4807" s="93"/>
    </row>
    <row r="4808" spans="7:18" x14ac:dyDescent="0.25">
      <c r="G4808" s="97"/>
      <c r="H4808" s="98"/>
      <c r="I4808" s="98"/>
      <c r="J4808" s="99"/>
      <c r="K4808" s="97"/>
      <c r="L4808" s="97"/>
      <c r="P4808" s="97"/>
      <c r="Q4808" s="97"/>
      <c r="R4808" s="93"/>
    </row>
    <row r="4809" spans="7:18" x14ac:dyDescent="0.25">
      <c r="G4809" s="97"/>
      <c r="H4809" s="98"/>
      <c r="I4809" s="98"/>
      <c r="J4809" s="99"/>
      <c r="K4809" s="97"/>
      <c r="L4809" s="97"/>
      <c r="P4809" s="97"/>
      <c r="Q4809" s="97"/>
      <c r="R4809" s="93"/>
    </row>
    <row r="4810" spans="7:18" x14ac:dyDescent="0.25">
      <c r="G4810" s="97"/>
      <c r="H4810" s="98"/>
      <c r="I4810" s="98"/>
      <c r="J4810" s="99"/>
      <c r="K4810" s="97"/>
      <c r="L4810" s="97"/>
      <c r="P4810" s="97"/>
      <c r="Q4810" s="97"/>
      <c r="R4810" s="93"/>
    </row>
    <row r="4811" spans="7:18" x14ac:dyDescent="0.25">
      <c r="G4811" s="97"/>
      <c r="H4811" s="98"/>
      <c r="I4811" s="98"/>
      <c r="J4811" s="99"/>
      <c r="K4811" s="97"/>
      <c r="L4811" s="97"/>
      <c r="P4811" s="97"/>
      <c r="Q4811" s="97"/>
      <c r="R4811" s="93"/>
    </row>
    <row r="4812" spans="7:18" x14ac:dyDescent="0.25">
      <c r="G4812" s="97"/>
      <c r="H4812" s="98"/>
      <c r="I4812" s="98"/>
      <c r="J4812" s="99"/>
      <c r="K4812" s="97"/>
      <c r="L4812" s="97"/>
      <c r="P4812" s="97"/>
      <c r="Q4812" s="97"/>
      <c r="R4812" s="93"/>
    </row>
    <row r="4813" spans="7:18" x14ac:dyDescent="0.25">
      <c r="G4813" s="97"/>
      <c r="H4813" s="98"/>
      <c r="I4813" s="98"/>
      <c r="J4813" s="99"/>
      <c r="K4813" s="97"/>
      <c r="L4813" s="97"/>
      <c r="P4813" s="97"/>
      <c r="Q4813" s="97"/>
      <c r="R4813" s="93"/>
    </row>
    <row r="4814" spans="7:18" x14ac:dyDescent="0.25">
      <c r="G4814" s="97"/>
      <c r="H4814" s="98"/>
      <c r="I4814" s="98"/>
      <c r="J4814" s="99"/>
      <c r="K4814" s="97"/>
      <c r="L4814" s="97"/>
      <c r="P4814" s="97"/>
      <c r="Q4814" s="97"/>
      <c r="R4814" s="93"/>
    </row>
    <row r="4815" spans="7:18" x14ac:dyDescent="0.25">
      <c r="G4815" s="97"/>
      <c r="H4815" s="98"/>
      <c r="I4815" s="98"/>
      <c r="J4815" s="99"/>
      <c r="K4815" s="97"/>
      <c r="L4815" s="97"/>
      <c r="P4815" s="97"/>
      <c r="Q4815" s="97"/>
      <c r="R4815" s="93"/>
    </row>
    <row r="4816" spans="7:18" x14ac:dyDescent="0.25">
      <c r="G4816" s="97"/>
      <c r="H4816" s="98"/>
      <c r="I4816" s="98"/>
      <c r="J4816" s="99"/>
      <c r="K4816" s="97"/>
      <c r="L4816" s="97"/>
      <c r="P4816" s="97"/>
      <c r="Q4816" s="97"/>
      <c r="R4816" s="93"/>
    </row>
    <row r="4817" spans="7:18" x14ac:dyDescent="0.25">
      <c r="G4817" s="97"/>
      <c r="H4817" s="98"/>
      <c r="I4817" s="98"/>
      <c r="J4817" s="99"/>
      <c r="K4817" s="97"/>
      <c r="L4817" s="97"/>
      <c r="P4817" s="97"/>
      <c r="Q4817" s="97"/>
      <c r="R4817" s="93"/>
    </row>
    <row r="4818" spans="7:18" x14ac:dyDescent="0.25">
      <c r="G4818" s="97"/>
      <c r="H4818" s="98"/>
      <c r="I4818" s="98"/>
      <c r="J4818" s="99"/>
      <c r="K4818" s="97"/>
      <c r="L4818" s="97"/>
      <c r="P4818" s="97"/>
      <c r="Q4818" s="97"/>
      <c r="R4818" s="93"/>
    </row>
    <row r="4819" spans="7:18" x14ac:dyDescent="0.25">
      <c r="G4819" s="97"/>
      <c r="H4819" s="98"/>
      <c r="I4819" s="98"/>
      <c r="J4819" s="99"/>
      <c r="K4819" s="97"/>
      <c r="L4819" s="97"/>
      <c r="P4819" s="97"/>
      <c r="Q4819" s="97"/>
      <c r="R4819" s="93"/>
    </row>
    <row r="4820" spans="7:18" x14ac:dyDescent="0.25">
      <c r="G4820" s="97"/>
      <c r="H4820" s="98"/>
      <c r="I4820" s="98"/>
      <c r="J4820" s="99"/>
      <c r="K4820" s="97"/>
      <c r="L4820" s="97"/>
      <c r="P4820" s="97"/>
      <c r="Q4820" s="97"/>
      <c r="R4820" s="93"/>
    </row>
    <row r="4821" spans="7:18" x14ac:dyDescent="0.25">
      <c r="G4821" s="97"/>
      <c r="H4821" s="98"/>
      <c r="I4821" s="98"/>
      <c r="J4821" s="99"/>
      <c r="K4821" s="97"/>
      <c r="L4821" s="97"/>
      <c r="P4821" s="97"/>
      <c r="Q4821" s="97"/>
      <c r="R4821" s="93"/>
    </row>
    <row r="4822" spans="7:18" x14ac:dyDescent="0.25">
      <c r="G4822" s="97"/>
      <c r="H4822" s="98"/>
      <c r="I4822" s="98"/>
      <c r="J4822" s="99"/>
      <c r="K4822" s="97"/>
      <c r="L4822" s="97"/>
      <c r="P4822" s="97"/>
      <c r="Q4822" s="97"/>
      <c r="R4822" s="93"/>
    </row>
    <row r="4823" spans="7:18" x14ac:dyDescent="0.25">
      <c r="G4823" s="97"/>
      <c r="H4823" s="98"/>
      <c r="I4823" s="98"/>
      <c r="J4823" s="99"/>
      <c r="K4823" s="97"/>
      <c r="L4823" s="97"/>
      <c r="P4823" s="97"/>
      <c r="Q4823" s="97"/>
      <c r="R4823" s="93"/>
    </row>
    <row r="4824" spans="7:18" x14ac:dyDescent="0.25">
      <c r="G4824" s="97"/>
      <c r="H4824" s="98"/>
      <c r="I4824" s="98"/>
      <c r="J4824" s="99"/>
      <c r="K4824" s="97"/>
      <c r="L4824" s="97"/>
      <c r="P4824" s="97"/>
      <c r="Q4824" s="97"/>
      <c r="R4824" s="93"/>
    </row>
    <row r="4825" spans="7:18" x14ac:dyDescent="0.25">
      <c r="G4825" s="97"/>
      <c r="H4825" s="98"/>
      <c r="I4825" s="98"/>
      <c r="J4825" s="99"/>
      <c r="K4825" s="97"/>
      <c r="L4825" s="97"/>
      <c r="P4825" s="97"/>
      <c r="Q4825" s="97"/>
      <c r="R4825" s="93"/>
    </row>
    <row r="4826" spans="7:18" x14ac:dyDescent="0.25">
      <c r="G4826" s="97"/>
      <c r="H4826" s="98"/>
      <c r="I4826" s="98"/>
      <c r="J4826" s="99"/>
      <c r="K4826" s="97"/>
      <c r="L4826" s="97"/>
      <c r="P4826" s="97"/>
      <c r="Q4826" s="97"/>
      <c r="R4826" s="93"/>
    </row>
    <row r="4827" spans="7:18" x14ac:dyDescent="0.25">
      <c r="G4827" s="97"/>
      <c r="H4827" s="98"/>
      <c r="I4827" s="98"/>
      <c r="J4827" s="99"/>
      <c r="K4827" s="97"/>
      <c r="L4827" s="97"/>
      <c r="P4827" s="97"/>
      <c r="Q4827" s="97"/>
      <c r="R4827" s="93"/>
    </row>
    <row r="4828" spans="7:18" x14ac:dyDescent="0.25">
      <c r="G4828" s="97"/>
      <c r="H4828" s="98"/>
      <c r="I4828" s="98"/>
      <c r="J4828" s="99"/>
      <c r="K4828" s="97"/>
      <c r="L4828" s="97"/>
      <c r="P4828" s="97"/>
      <c r="Q4828" s="97"/>
      <c r="R4828" s="93"/>
    </row>
    <row r="4829" spans="7:18" x14ac:dyDescent="0.25">
      <c r="G4829" s="97"/>
      <c r="H4829" s="98"/>
      <c r="I4829" s="98"/>
      <c r="J4829" s="99"/>
      <c r="K4829" s="97"/>
      <c r="L4829" s="97"/>
      <c r="P4829" s="97"/>
      <c r="Q4829" s="97"/>
      <c r="R4829" s="93"/>
    </row>
    <row r="4830" spans="7:18" x14ac:dyDescent="0.25">
      <c r="G4830" s="97"/>
      <c r="H4830" s="98"/>
      <c r="I4830" s="98"/>
      <c r="J4830" s="99"/>
      <c r="K4830" s="97"/>
      <c r="L4830" s="97"/>
      <c r="P4830" s="97"/>
      <c r="Q4830" s="97"/>
      <c r="R4830" s="93"/>
    </row>
    <row r="4831" spans="7:18" x14ac:dyDescent="0.25">
      <c r="G4831" s="97"/>
      <c r="H4831" s="98"/>
      <c r="I4831" s="98"/>
      <c r="J4831" s="99"/>
      <c r="K4831" s="97"/>
      <c r="L4831" s="97"/>
      <c r="P4831" s="97"/>
      <c r="Q4831" s="97"/>
      <c r="R4831" s="93"/>
    </row>
    <row r="4832" spans="7:18" x14ac:dyDescent="0.25">
      <c r="G4832" s="97"/>
      <c r="H4832" s="98"/>
      <c r="I4832" s="98"/>
      <c r="J4832" s="99"/>
      <c r="K4832" s="97"/>
      <c r="L4832" s="97"/>
      <c r="P4832" s="97"/>
      <c r="Q4832" s="97"/>
      <c r="R4832" s="93"/>
    </row>
    <row r="4833" spans="7:18" x14ac:dyDescent="0.25">
      <c r="G4833" s="97"/>
      <c r="H4833" s="98"/>
      <c r="I4833" s="98"/>
      <c r="J4833" s="99"/>
      <c r="K4833" s="97"/>
      <c r="L4833" s="97"/>
      <c r="P4833" s="97"/>
      <c r="Q4833" s="97"/>
      <c r="R4833" s="93"/>
    </row>
    <row r="4834" spans="7:18" x14ac:dyDescent="0.25">
      <c r="G4834" s="97"/>
      <c r="H4834" s="98"/>
      <c r="I4834" s="98"/>
      <c r="J4834" s="99"/>
      <c r="K4834" s="97"/>
      <c r="L4834" s="97"/>
      <c r="P4834" s="97"/>
      <c r="Q4834" s="97"/>
      <c r="R4834" s="93"/>
    </row>
    <row r="4835" spans="7:18" x14ac:dyDescent="0.25">
      <c r="G4835" s="97"/>
      <c r="H4835" s="98"/>
      <c r="I4835" s="98"/>
      <c r="J4835" s="99"/>
      <c r="K4835" s="97"/>
      <c r="L4835" s="97"/>
      <c r="P4835" s="97"/>
      <c r="Q4835" s="97"/>
      <c r="R4835" s="93"/>
    </row>
    <row r="4836" spans="7:18" x14ac:dyDescent="0.25">
      <c r="G4836" s="97"/>
      <c r="H4836" s="98"/>
      <c r="I4836" s="98"/>
      <c r="J4836" s="99"/>
      <c r="K4836" s="97"/>
      <c r="L4836" s="97"/>
      <c r="P4836" s="97"/>
      <c r="Q4836" s="97"/>
      <c r="R4836" s="93"/>
    </row>
    <row r="4837" spans="7:18" x14ac:dyDescent="0.25">
      <c r="G4837" s="97"/>
      <c r="H4837" s="98"/>
      <c r="I4837" s="98"/>
      <c r="J4837" s="99"/>
      <c r="K4837" s="97"/>
      <c r="L4837" s="97"/>
      <c r="P4837" s="97"/>
      <c r="Q4837" s="97"/>
      <c r="R4837" s="93"/>
    </row>
    <row r="4838" spans="7:18" x14ac:dyDescent="0.25">
      <c r="G4838" s="97"/>
      <c r="H4838" s="98"/>
      <c r="I4838" s="98"/>
      <c r="J4838" s="99"/>
      <c r="K4838" s="97"/>
      <c r="L4838" s="97"/>
      <c r="P4838" s="97"/>
      <c r="Q4838" s="97"/>
      <c r="R4838" s="93"/>
    </row>
    <row r="4839" spans="7:18" x14ac:dyDescent="0.25">
      <c r="G4839" s="97"/>
      <c r="H4839" s="98"/>
      <c r="I4839" s="98"/>
      <c r="J4839" s="99"/>
      <c r="K4839" s="97"/>
      <c r="L4839" s="97"/>
      <c r="P4839" s="97"/>
      <c r="Q4839" s="97"/>
      <c r="R4839" s="93"/>
    </row>
    <row r="4840" spans="7:18" x14ac:dyDescent="0.25">
      <c r="G4840" s="97"/>
      <c r="H4840" s="98"/>
      <c r="I4840" s="98"/>
      <c r="J4840" s="99"/>
      <c r="K4840" s="97"/>
      <c r="L4840" s="97"/>
      <c r="P4840" s="97"/>
      <c r="Q4840" s="97"/>
      <c r="R4840" s="93"/>
    </row>
    <row r="4841" spans="7:18" x14ac:dyDescent="0.25">
      <c r="G4841" s="97"/>
      <c r="H4841" s="98"/>
      <c r="I4841" s="98"/>
      <c r="J4841" s="99"/>
      <c r="K4841" s="97"/>
      <c r="L4841" s="97"/>
      <c r="P4841" s="97"/>
      <c r="Q4841" s="97"/>
      <c r="R4841" s="93"/>
    </row>
    <row r="4842" spans="7:18" x14ac:dyDescent="0.25">
      <c r="G4842" s="97"/>
      <c r="H4842" s="98"/>
      <c r="I4842" s="98"/>
      <c r="J4842" s="99"/>
      <c r="K4842" s="97"/>
      <c r="L4842" s="97"/>
      <c r="P4842" s="97"/>
      <c r="Q4842" s="97"/>
      <c r="R4842" s="93"/>
    </row>
    <row r="4843" spans="7:18" x14ac:dyDescent="0.25">
      <c r="G4843" s="97"/>
      <c r="H4843" s="98"/>
      <c r="I4843" s="98"/>
      <c r="J4843" s="99"/>
      <c r="K4843" s="97"/>
      <c r="L4843" s="97"/>
      <c r="P4843" s="97"/>
      <c r="Q4843" s="97"/>
      <c r="R4843" s="93"/>
    </row>
    <row r="4844" spans="7:18" x14ac:dyDescent="0.25">
      <c r="G4844" s="97"/>
      <c r="H4844" s="98"/>
      <c r="I4844" s="98"/>
      <c r="J4844" s="99"/>
      <c r="K4844" s="97"/>
      <c r="L4844" s="97"/>
      <c r="P4844" s="97"/>
      <c r="Q4844" s="97"/>
      <c r="R4844" s="93"/>
    </row>
    <row r="4845" spans="7:18" x14ac:dyDescent="0.25">
      <c r="G4845" s="97"/>
      <c r="H4845" s="98"/>
      <c r="I4845" s="98"/>
      <c r="J4845" s="99"/>
      <c r="K4845" s="97"/>
      <c r="L4845" s="97"/>
      <c r="P4845" s="97"/>
      <c r="Q4845" s="97"/>
      <c r="R4845" s="93"/>
    </row>
    <row r="4846" spans="7:18" x14ac:dyDescent="0.25">
      <c r="G4846" s="97"/>
      <c r="H4846" s="98"/>
      <c r="I4846" s="98"/>
      <c r="J4846" s="99"/>
      <c r="K4846" s="97"/>
      <c r="L4846" s="97"/>
      <c r="P4846" s="97"/>
      <c r="Q4846" s="97"/>
      <c r="R4846" s="93"/>
    </row>
    <row r="4847" spans="7:18" x14ac:dyDescent="0.25">
      <c r="G4847" s="97"/>
      <c r="H4847" s="98"/>
      <c r="I4847" s="98"/>
      <c r="J4847" s="99"/>
      <c r="K4847" s="97"/>
      <c r="L4847" s="97"/>
      <c r="P4847" s="97"/>
      <c r="Q4847" s="97"/>
      <c r="R4847" s="93"/>
    </row>
    <row r="4848" spans="7:18" x14ac:dyDescent="0.25">
      <c r="G4848" s="97"/>
      <c r="H4848" s="98"/>
      <c r="I4848" s="98"/>
      <c r="J4848" s="99"/>
      <c r="K4848" s="97"/>
      <c r="L4848" s="97"/>
      <c r="P4848" s="97"/>
      <c r="Q4848" s="97"/>
      <c r="R4848" s="93"/>
    </row>
    <row r="4849" spans="7:18" x14ac:dyDescent="0.25">
      <c r="G4849" s="97"/>
      <c r="H4849" s="98"/>
      <c r="I4849" s="98"/>
      <c r="J4849" s="99"/>
      <c r="K4849" s="97"/>
      <c r="L4849" s="97"/>
      <c r="P4849" s="97"/>
      <c r="Q4849" s="97"/>
      <c r="R4849" s="93"/>
    </row>
    <row r="4850" spans="7:18" x14ac:dyDescent="0.25">
      <c r="G4850" s="97"/>
      <c r="H4850" s="98"/>
      <c r="I4850" s="98"/>
      <c r="J4850" s="99"/>
      <c r="K4850" s="97"/>
      <c r="L4850" s="97"/>
      <c r="P4850" s="97"/>
      <c r="Q4850" s="97"/>
      <c r="R4850" s="93"/>
    </row>
    <row r="4851" spans="7:18" x14ac:dyDescent="0.25">
      <c r="G4851" s="97"/>
      <c r="H4851" s="98"/>
      <c r="I4851" s="98"/>
      <c r="J4851" s="99"/>
      <c r="K4851" s="97"/>
      <c r="L4851" s="97"/>
      <c r="P4851" s="97"/>
      <c r="Q4851" s="97"/>
      <c r="R4851" s="93"/>
    </row>
    <row r="4852" spans="7:18" x14ac:dyDescent="0.25">
      <c r="G4852" s="97"/>
      <c r="H4852" s="98"/>
      <c r="I4852" s="98"/>
      <c r="J4852" s="99"/>
      <c r="K4852" s="97"/>
      <c r="L4852" s="97"/>
      <c r="P4852" s="97"/>
      <c r="Q4852" s="97"/>
      <c r="R4852" s="93"/>
    </row>
    <row r="4853" spans="7:18" x14ac:dyDescent="0.25">
      <c r="G4853" s="97"/>
      <c r="H4853" s="98"/>
      <c r="I4853" s="98"/>
      <c r="J4853" s="99"/>
      <c r="K4853" s="97"/>
      <c r="L4853" s="97"/>
      <c r="P4853" s="97"/>
      <c r="Q4853" s="97"/>
      <c r="R4853" s="93"/>
    </row>
    <row r="4854" spans="7:18" x14ac:dyDescent="0.25">
      <c r="G4854" s="97"/>
      <c r="H4854" s="98"/>
      <c r="I4854" s="98"/>
      <c r="J4854" s="99"/>
      <c r="K4854" s="97"/>
      <c r="L4854" s="97"/>
      <c r="P4854" s="97"/>
      <c r="Q4854" s="97"/>
      <c r="R4854" s="93"/>
    </row>
    <row r="4855" spans="7:18" x14ac:dyDescent="0.25">
      <c r="G4855" s="97"/>
      <c r="H4855" s="98"/>
      <c r="I4855" s="98"/>
      <c r="J4855" s="99"/>
      <c r="K4855" s="97"/>
      <c r="L4855" s="97"/>
      <c r="P4855" s="97"/>
      <c r="Q4855" s="97"/>
      <c r="R4855" s="93"/>
    </row>
    <row r="4856" spans="7:18" x14ac:dyDescent="0.25">
      <c r="G4856" s="97"/>
      <c r="H4856" s="98"/>
      <c r="I4856" s="98"/>
      <c r="J4856" s="99"/>
      <c r="K4856" s="97"/>
      <c r="L4856" s="97"/>
      <c r="P4856" s="97"/>
      <c r="Q4856" s="97"/>
      <c r="R4856" s="93"/>
    </row>
    <row r="4857" spans="7:18" x14ac:dyDescent="0.25">
      <c r="G4857" s="97"/>
      <c r="H4857" s="98"/>
      <c r="I4857" s="98"/>
      <c r="J4857" s="99"/>
      <c r="K4857" s="97"/>
      <c r="L4857" s="97"/>
      <c r="P4857" s="97"/>
      <c r="Q4857" s="97"/>
      <c r="R4857" s="93"/>
    </row>
    <row r="4858" spans="7:18" x14ac:dyDescent="0.25">
      <c r="G4858" s="97"/>
      <c r="H4858" s="98"/>
      <c r="I4858" s="98"/>
      <c r="J4858" s="99"/>
      <c r="K4858" s="97"/>
      <c r="L4858" s="97"/>
      <c r="P4858" s="97"/>
      <c r="Q4858" s="97"/>
      <c r="R4858" s="93"/>
    </row>
    <row r="4859" spans="7:18" x14ac:dyDescent="0.25">
      <c r="G4859" s="97"/>
      <c r="H4859" s="98"/>
      <c r="I4859" s="98"/>
      <c r="J4859" s="99"/>
      <c r="K4859" s="97"/>
      <c r="L4859" s="97"/>
      <c r="P4859" s="97"/>
      <c r="Q4859" s="97"/>
      <c r="R4859" s="93"/>
    </row>
    <row r="4860" spans="7:18" x14ac:dyDescent="0.25">
      <c r="G4860" s="97"/>
      <c r="H4860" s="98"/>
      <c r="I4860" s="98"/>
      <c r="J4860" s="99"/>
      <c r="K4860" s="97"/>
      <c r="L4860" s="97"/>
      <c r="P4860" s="97"/>
      <c r="Q4860" s="97"/>
      <c r="R4860" s="93"/>
    </row>
    <row r="4861" spans="7:18" x14ac:dyDescent="0.25">
      <c r="G4861" s="97"/>
      <c r="H4861" s="98"/>
      <c r="I4861" s="98"/>
      <c r="J4861" s="99"/>
      <c r="K4861" s="97"/>
      <c r="L4861" s="97"/>
      <c r="P4861" s="97"/>
      <c r="Q4861" s="97"/>
      <c r="R4861" s="93"/>
    </row>
    <row r="4862" spans="7:18" x14ac:dyDescent="0.25">
      <c r="G4862" s="97"/>
      <c r="H4862" s="98"/>
      <c r="I4862" s="98"/>
      <c r="J4862" s="99"/>
      <c r="K4862" s="97"/>
      <c r="L4862" s="97"/>
      <c r="P4862" s="97"/>
      <c r="Q4862" s="97"/>
      <c r="R4862" s="93"/>
    </row>
    <row r="4863" spans="7:18" x14ac:dyDescent="0.25">
      <c r="G4863" s="97"/>
      <c r="H4863" s="98"/>
      <c r="I4863" s="98"/>
      <c r="J4863" s="99"/>
      <c r="K4863" s="97"/>
      <c r="L4863" s="97"/>
      <c r="P4863" s="97"/>
      <c r="Q4863" s="97"/>
      <c r="R4863" s="93"/>
    </row>
    <row r="4864" spans="7:18" x14ac:dyDescent="0.25">
      <c r="G4864" s="97"/>
      <c r="H4864" s="98"/>
      <c r="I4864" s="98"/>
      <c r="J4864" s="99"/>
      <c r="K4864" s="97"/>
      <c r="L4864" s="97"/>
      <c r="P4864" s="97"/>
      <c r="Q4864" s="97"/>
      <c r="R4864" s="93"/>
    </row>
    <row r="4865" spans="7:18" x14ac:dyDescent="0.25">
      <c r="G4865" s="97"/>
      <c r="H4865" s="98"/>
      <c r="I4865" s="98"/>
      <c r="J4865" s="99"/>
      <c r="K4865" s="97"/>
      <c r="L4865" s="97"/>
      <c r="P4865" s="97"/>
      <c r="Q4865" s="97"/>
      <c r="R4865" s="93"/>
    </row>
    <row r="4866" spans="7:18" x14ac:dyDescent="0.25">
      <c r="G4866" s="97"/>
      <c r="H4866" s="98"/>
      <c r="I4866" s="98"/>
      <c r="J4866" s="99"/>
      <c r="K4866" s="97"/>
      <c r="L4866" s="97"/>
      <c r="P4866" s="97"/>
      <c r="Q4866" s="97"/>
      <c r="R4866" s="93"/>
    </row>
    <row r="4867" spans="7:18" x14ac:dyDescent="0.25">
      <c r="G4867" s="97"/>
      <c r="H4867" s="98"/>
      <c r="I4867" s="98"/>
      <c r="J4867" s="99"/>
      <c r="K4867" s="97"/>
      <c r="L4867" s="97"/>
      <c r="P4867" s="97"/>
      <c r="Q4867" s="97"/>
      <c r="R4867" s="93"/>
    </row>
    <row r="4868" spans="7:18" x14ac:dyDescent="0.25">
      <c r="G4868" s="97"/>
      <c r="H4868" s="98"/>
      <c r="I4868" s="98"/>
      <c r="J4868" s="99"/>
      <c r="K4868" s="97"/>
      <c r="L4868" s="97"/>
      <c r="P4868" s="97"/>
      <c r="Q4868" s="97"/>
      <c r="R4868" s="93"/>
    </row>
    <row r="4869" spans="7:18" x14ac:dyDescent="0.25">
      <c r="G4869" s="97"/>
      <c r="H4869" s="98"/>
      <c r="I4869" s="98"/>
      <c r="J4869" s="99"/>
      <c r="K4869" s="97"/>
      <c r="L4869" s="97"/>
      <c r="P4869" s="97"/>
      <c r="Q4869" s="97"/>
      <c r="R4869" s="93"/>
    </row>
    <row r="4870" spans="7:18" x14ac:dyDescent="0.25">
      <c r="G4870" s="97"/>
      <c r="H4870" s="98"/>
      <c r="I4870" s="98"/>
      <c r="J4870" s="99"/>
      <c r="K4870" s="97"/>
      <c r="L4870" s="97"/>
      <c r="P4870" s="97"/>
      <c r="Q4870" s="97"/>
      <c r="R4870" s="93"/>
    </row>
    <row r="4871" spans="7:18" x14ac:dyDescent="0.25">
      <c r="G4871" s="97"/>
      <c r="H4871" s="98"/>
      <c r="I4871" s="98"/>
      <c r="J4871" s="99"/>
      <c r="K4871" s="97"/>
      <c r="L4871" s="97"/>
      <c r="P4871" s="97"/>
      <c r="Q4871" s="97"/>
      <c r="R4871" s="93"/>
    </row>
    <row r="4872" spans="7:18" x14ac:dyDescent="0.25">
      <c r="G4872" s="97"/>
      <c r="H4872" s="98"/>
      <c r="I4872" s="98"/>
      <c r="J4872" s="99"/>
      <c r="K4872" s="97"/>
      <c r="L4872" s="97"/>
      <c r="P4872" s="97"/>
      <c r="Q4872" s="97"/>
      <c r="R4872" s="93"/>
    </row>
    <row r="4873" spans="7:18" x14ac:dyDescent="0.25">
      <c r="G4873" s="97"/>
      <c r="H4873" s="98"/>
      <c r="I4873" s="98"/>
      <c r="J4873" s="99"/>
      <c r="K4873" s="97"/>
      <c r="L4873" s="97"/>
      <c r="P4873" s="97"/>
      <c r="Q4873" s="97"/>
      <c r="R4873" s="93"/>
    </row>
    <row r="4874" spans="7:18" x14ac:dyDescent="0.25">
      <c r="G4874" s="97"/>
      <c r="H4874" s="98"/>
      <c r="I4874" s="98"/>
      <c r="J4874" s="99"/>
      <c r="K4874" s="97"/>
      <c r="L4874" s="97"/>
      <c r="P4874" s="97"/>
      <c r="Q4874" s="97"/>
      <c r="R4874" s="93"/>
    </row>
    <row r="4875" spans="7:18" x14ac:dyDescent="0.25">
      <c r="G4875" s="97"/>
      <c r="H4875" s="98"/>
      <c r="I4875" s="98"/>
      <c r="J4875" s="99"/>
      <c r="K4875" s="97"/>
      <c r="L4875" s="97"/>
      <c r="P4875" s="97"/>
      <c r="Q4875" s="97"/>
      <c r="R4875" s="93"/>
    </row>
    <row r="4876" spans="7:18" x14ac:dyDescent="0.25">
      <c r="G4876" s="97"/>
      <c r="H4876" s="98"/>
      <c r="I4876" s="98"/>
      <c r="J4876" s="99"/>
      <c r="K4876" s="97"/>
      <c r="L4876" s="97"/>
      <c r="P4876" s="97"/>
      <c r="Q4876" s="97"/>
      <c r="R4876" s="93"/>
    </row>
    <row r="4877" spans="7:18" x14ac:dyDescent="0.25">
      <c r="G4877" s="97"/>
      <c r="H4877" s="98"/>
      <c r="I4877" s="98"/>
      <c r="J4877" s="99"/>
      <c r="K4877" s="97"/>
      <c r="L4877" s="97"/>
      <c r="P4877" s="97"/>
      <c r="Q4877" s="97"/>
      <c r="R4877" s="93"/>
    </row>
    <row r="4878" spans="7:18" x14ac:dyDescent="0.25">
      <c r="G4878" s="97"/>
      <c r="H4878" s="98"/>
      <c r="I4878" s="98"/>
      <c r="J4878" s="99"/>
      <c r="K4878" s="97"/>
      <c r="L4878" s="97"/>
      <c r="P4878" s="97"/>
      <c r="Q4878" s="97"/>
      <c r="R4878" s="93"/>
    </row>
    <row r="4879" spans="7:18" x14ac:dyDescent="0.25">
      <c r="G4879" s="97"/>
      <c r="H4879" s="98"/>
      <c r="I4879" s="98"/>
      <c r="J4879" s="99"/>
      <c r="K4879" s="97"/>
      <c r="L4879" s="97"/>
      <c r="P4879" s="97"/>
      <c r="Q4879" s="97"/>
      <c r="R4879" s="93"/>
    </row>
    <row r="4880" spans="7:18" x14ac:dyDescent="0.25">
      <c r="G4880" s="97"/>
      <c r="H4880" s="98"/>
      <c r="I4880" s="98"/>
      <c r="J4880" s="99"/>
      <c r="K4880" s="97"/>
      <c r="L4880" s="97"/>
      <c r="P4880" s="97"/>
      <c r="Q4880" s="97"/>
      <c r="R4880" s="93"/>
    </row>
    <row r="4881" spans="7:18" x14ac:dyDescent="0.25">
      <c r="G4881" s="97"/>
      <c r="H4881" s="98"/>
      <c r="I4881" s="98"/>
      <c r="J4881" s="99"/>
      <c r="K4881" s="97"/>
      <c r="L4881" s="97"/>
      <c r="P4881" s="97"/>
      <c r="Q4881" s="97"/>
      <c r="R4881" s="93"/>
    </row>
    <row r="4882" spans="7:18" x14ac:dyDescent="0.25">
      <c r="G4882" s="97"/>
      <c r="H4882" s="98"/>
      <c r="I4882" s="98"/>
      <c r="J4882" s="99"/>
      <c r="K4882" s="97"/>
      <c r="L4882" s="97"/>
      <c r="P4882" s="97"/>
      <c r="Q4882" s="97"/>
      <c r="R4882" s="93"/>
    </row>
    <row r="4883" spans="7:18" x14ac:dyDescent="0.25">
      <c r="G4883" s="97"/>
      <c r="H4883" s="98"/>
      <c r="I4883" s="98"/>
      <c r="J4883" s="99"/>
      <c r="K4883" s="97"/>
      <c r="L4883" s="97"/>
      <c r="P4883" s="97"/>
      <c r="Q4883" s="97"/>
      <c r="R4883" s="93"/>
    </row>
    <row r="4884" spans="7:18" x14ac:dyDescent="0.25">
      <c r="G4884" s="97"/>
      <c r="H4884" s="98"/>
      <c r="I4884" s="98"/>
      <c r="J4884" s="99"/>
      <c r="K4884" s="97"/>
      <c r="L4884" s="97"/>
      <c r="P4884" s="97"/>
      <c r="Q4884" s="97"/>
      <c r="R4884" s="93"/>
    </row>
    <row r="4885" spans="7:18" x14ac:dyDescent="0.25">
      <c r="G4885" s="97"/>
      <c r="H4885" s="98"/>
      <c r="I4885" s="98"/>
      <c r="J4885" s="99"/>
      <c r="K4885" s="97"/>
      <c r="L4885" s="97"/>
      <c r="P4885" s="97"/>
      <c r="Q4885" s="97"/>
      <c r="R4885" s="93"/>
    </row>
    <row r="4886" spans="7:18" x14ac:dyDescent="0.25">
      <c r="G4886" s="97"/>
      <c r="H4886" s="98"/>
      <c r="I4886" s="98"/>
      <c r="J4886" s="99"/>
      <c r="K4886" s="97"/>
      <c r="L4886" s="97"/>
      <c r="P4886" s="97"/>
      <c r="Q4886" s="97"/>
      <c r="R4886" s="93"/>
    </row>
    <row r="4887" spans="7:18" x14ac:dyDescent="0.25">
      <c r="G4887" s="97"/>
      <c r="H4887" s="98"/>
      <c r="I4887" s="98"/>
      <c r="J4887" s="99"/>
      <c r="K4887" s="97"/>
      <c r="L4887" s="97"/>
      <c r="P4887" s="97"/>
      <c r="Q4887" s="97"/>
      <c r="R4887" s="93"/>
    </row>
    <row r="4888" spans="7:18" x14ac:dyDescent="0.25">
      <c r="G4888" s="97"/>
      <c r="H4888" s="98"/>
      <c r="I4888" s="98"/>
      <c r="J4888" s="99"/>
      <c r="K4888" s="97"/>
      <c r="L4888" s="97"/>
      <c r="P4888" s="97"/>
      <c r="Q4888" s="97"/>
      <c r="R4888" s="93"/>
    </row>
    <row r="4889" spans="7:18" x14ac:dyDescent="0.25">
      <c r="G4889" s="97"/>
      <c r="H4889" s="98"/>
      <c r="I4889" s="98"/>
      <c r="J4889" s="99"/>
      <c r="K4889" s="97"/>
      <c r="L4889" s="97"/>
      <c r="P4889" s="97"/>
      <c r="Q4889" s="97"/>
      <c r="R4889" s="93"/>
    </row>
    <row r="4890" spans="7:18" x14ac:dyDescent="0.25">
      <c r="G4890" s="97"/>
      <c r="H4890" s="98"/>
      <c r="I4890" s="98"/>
      <c r="J4890" s="99"/>
      <c r="K4890" s="97"/>
      <c r="L4890" s="97"/>
      <c r="P4890" s="97"/>
      <c r="Q4890" s="97"/>
      <c r="R4890" s="93"/>
    </row>
    <row r="4891" spans="7:18" x14ac:dyDescent="0.25">
      <c r="G4891" s="97"/>
      <c r="H4891" s="98"/>
      <c r="I4891" s="98"/>
      <c r="J4891" s="99"/>
      <c r="K4891" s="97"/>
      <c r="L4891" s="97"/>
      <c r="P4891" s="97"/>
      <c r="Q4891" s="97"/>
      <c r="R4891" s="93"/>
    </row>
    <row r="4892" spans="7:18" x14ac:dyDescent="0.25">
      <c r="G4892" s="97"/>
      <c r="H4892" s="98"/>
      <c r="I4892" s="98"/>
      <c r="J4892" s="99"/>
      <c r="K4892" s="97"/>
      <c r="L4892" s="97"/>
      <c r="P4892" s="97"/>
      <c r="Q4892" s="97"/>
      <c r="R4892" s="93"/>
    </row>
    <row r="4893" spans="7:18" x14ac:dyDescent="0.25">
      <c r="G4893" s="97"/>
      <c r="H4893" s="98"/>
      <c r="I4893" s="98"/>
      <c r="J4893" s="99"/>
      <c r="K4893" s="97"/>
      <c r="L4893" s="97"/>
      <c r="P4893" s="97"/>
      <c r="Q4893" s="97"/>
      <c r="R4893" s="93"/>
    </row>
    <row r="4894" spans="7:18" x14ac:dyDescent="0.25">
      <c r="G4894" s="97"/>
      <c r="H4894" s="98"/>
      <c r="I4894" s="98"/>
      <c r="J4894" s="99"/>
      <c r="K4894" s="97"/>
      <c r="L4894" s="97"/>
      <c r="P4894" s="97"/>
      <c r="Q4894" s="97"/>
      <c r="R4894" s="93"/>
    </row>
    <row r="4895" spans="7:18" x14ac:dyDescent="0.25">
      <c r="G4895" s="97"/>
      <c r="H4895" s="98"/>
      <c r="I4895" s="98"/>
      <c r="J4895" s="99"/>
      <c r="K4895" s="97"/>
      <c r="L4895" s="97"/>
      <c r="P4895" s="97"/>
      <c r="Q4895" s="97"/>
      <c r="R4895" s="93"/>
    </row>
    <row r="4896" spans="7:18" x14ac:dyDescent="0.25">
      <c r="G4896" s="97"/>
      <c r="H4896" s="98"/>
      <c r="I4896" s="98"/>
      <c r="J4896" s="99"/>
      <c r="K4896" s="97"/>
      <c r="L4896" s="97"/>
      <c r="P4896" s="97"/>
      <c r="Q4896" s="97"/>
      <c r="R4896" s="93"/>
    </row>
    <row r="4897" spans="7:18" x14ac:dyDescent="0.25">
      <c r="G4897" s="97"/>
      <c r="H4897" s="98"/>
      <c r="I4897" s="98"/>
      <c r="J4897" s="99"/>
      <c r="K4897" s="97"/>
      <c r="L4897" s="97"/>
      <c r="P4897" s="97"/>
      <c r="Q4897" s="97"/>
      <c r="R4897" s="93"/>
    </row>
    <row r="4898" spans="7:18" x14ac:dyDescent="0.25">
      <c r="G4898" s="97"/>
      <c r="H4898" s="98"/>
      <c r="I4898" s="98"/>
      <c r="J4898" s="99"/>
      <c r="K4898" s="97"/>
      <c r="L4898" s="97"/>
      <c r="P4898" s="97"/>
      <c r="Q4898" s="97"/>
      <c r="R4898" s="93"/>
    </row>
    <row r="4899" spans="7:18" x14ac:dyDescent="0.25">
      <c r="G4899" s="97"/>
      <c r="H4899" s="98"/>
      <c r="I4899" s="98"/>
      <c r="J4899" s="99"/>
      <c r="K4899" s="97"/>
      <c r="L4899" s="97"/>
      <c r="P4899" s="97"/>
      <c r="Q4899" s="97"/>
      <c r="R4899" s="93"/>
    </row>
    <row r="4900" spans="7:18" x14ac:dyDescent="0.25">
      <c r="G4900" s="97"/>
      <c r="H4900" s="98"/>
      <c r="I4900" s="98"/>
      <c r="J4900" s="99"/>
      <c r="K4900" s="97"/>
      <c r="L4900" s="97"/>
      <c r="P4900" s="97"/>
      <c r="Q4900" s="97"/>
      <c r="R4900" s="93"/>
    </row>
    <row r="4901" spans="7:18" x14ac:dyDescent="0.25">
      <c r="G4901" s="97"/>
      <c r="H4901" s="98"/>
      <c r="I4901" s="98"/>
      <c r="J4901" s="99"/>
      <c r="K4901" s="97"/>
      <c r="L4901" s="97"/>
      <c r="P4901" s="97"/>
      <c r="Q4901" s="97"/>
      <c r="R4901" s="93"/>
    </row>
    <row r="4902" spans="7:18" x14ac:dyDescent="0.25">
      <c r="G4902" s="97"/>
      <c r="H4902" s="98"/>
      <c r="I4902" s="98"/>
      <c r="J4902" s="99"/>
      <c r="K4902" s="97"/>
      <c r="L4902" s="97"/>
      <c r="P4902" s="97"/>
      <c r="Q4902" s="97"/>
      <c r="R4902" s="93"/>
    </row>
    <row r="4903" spans="7:18" x14ac:dyDescent="0.25">
      <c r="G4903" s="97"/>
      <c r="H4903" s="98"/>
      <c r="I4903" s="98"/>
      <c r="J4903" s="99"/>
      <c r="K4903" s="97"/>
      <c r="L4903" s="97"/>
      <c r="P4903" s="97"/>
      <c r="Q4903" s="97"/>
      <c r="R4903" s="93"/>
    </row>
    <row r="4904" spans="7:18" x14ac:dyDescent="0.25">
      <c r="G4904" s="97"/>
      <c r="H4904" s="98"/>
      <c r="I4904" s="98"/>
      <c r="J4904" s="99"/>
      <c r="K4904" s="97"/>
      <c r="L4904" s="97"/>
      <c r="P4904" s="97"/>
      <c r="Q4904" s="97"/>
      <c r="R4904" s="93"/>
    </row>
    <row r="4905" spans="7:18" x14ac:dyDescent="0.25">
      <c r="G4905" s="97"/>
      <c r="H4905" s="98"/>
      <c r="I4905" s="98"/>
      <c r="J4905" s="99"/>
      <c r="K4905" s="97"/>
      <c r="L4905" s="97"/>
      <c r="P4905" s="97"/>
      <c r="Q4905" s="97"/>
      <c r="R4905" s="93"/>
    </row>
    <row r="4906" spans="7:18" x14ac:dyDescent="0.25">
      <c r="G4906" s="97"/>
      <c r="H4906" s="98"/>
      <c r="I4906" s="98"/>
      <c r="J4906" s="99"/>
      <c r="K4906" s="97"/>
      <c r="L4906" s="97"/>
      <c r="P4906" s="97"/>
      <c r="Q4906" s="97"/>
      <c r="R4906" s="93"/>
    </row>
    <row r="4907" spans="7:18" x14ac:dyDescent="0.25">
      <c r="G4907" s="97"/>
      <c r="H4907" s="98"/>
      <c r="I4907" s="98"/>
      <c r="J4907" s="99"/>
      <c r="K4907" s="97"/>
      <c r="L4907" s="97"/>
      <c r="P4907" s="97"/>
      <c r="Q4907" s="97"/>
      <c r="R4907" s="93"/>
    </row>
    <row r="4908" spans="7:18" x14ac:dyDescent="0.25">
      <c r="G4908" s="97"/>
      <c r="H4908" s="98"/>
      <c r="I4908" s="98"/>
      <c r="J4908" s="99"/>
      <c r="K4908" s="97"/>
      <c r="L4908" s="97"/>
      <c r="P4908" s="97"/>
      <c r="Q4908" s="97"/>
      <c r="R4908" s="93"/>
    </row>
    <row r="4909" spans="7:18" x14ac:dyDescent="0.25">
      <c r="G4909" s="97"/>
      <c r="H4909" s="98"/>
      <c r="I4909" s="98"/>
      <c r="J4909" s="99"/>
      <c r="K4909" s="97"/>
      <c r="L4909" s="97"/>
      <c r="P4909" s="97"/>
      <c r="Q4909" s="97"/>
      <c r="R4909" s="93"/>
    </row>
    <row r="4910" spans="7:18" x14ac:dyDescent="0.25">
      <c r="G4910" s="97"/>
      <c r="H4910" s="98"/>
      <c r="I4910" s="98"/>
      <c r="J4910" s="99"/>
      <c r="K4910" s="97"/>
      <c r="L4910" s="97"/>
      <c r="P4910" s="97"/>
      <c r="Q4910" s="97"/>
      <c r="R4910" s="93"/>
    </row>
    <row r="4911" spans="7:18" x14ac:dyDescent="0.25">
      <c r="G4911" s="97"/>
      <c r="H4911" s="98"/>
      <c r="I4911" s="98"/>
      <c r="J4911" s="99"/>
      <c r="K4911" s="97"/>
      <c r="L4911" s="97"/>
      <c r="P4911" s="97"/>
      <c r="Q4911" s="97"/>
      <c r="R4911" s="93"/>
    </row>
    <row r="4912" spans="7:18" x14ac:dyDescent="0.25">
      <c r="G4912" s="97"/>
      <c r="H4912" s="98"/>
      <c r="I4912" s="98"/>
      <c r="J4912" s="99"/>
      <c r="K4912" s="97"/>
      <c r="L4912" s="97"/>
      <c r="P4912" s="97"/>
      <c r="Q4912" s="97"/>
      <c r="R4912" s="93"/>
    </row>
    <row r="4913" spans="7:18" x14ac:dyDescent="0.25">
      <c r="G4913" s="97"/>
      <c r="H4913" s="98"/>
      <c r="I4913" s="98"/>
      <c r="J4913" s="99"/>
      <c r="K4913" s="97"/>
      <c r="L4913" s="97"/>
      <c r="P4913" s="97"/>
      <c r="Q4913" s="97"/>
      <c r="R4913" s="93"/>
    </row>
    <row r="4914" spans="7:18" x14ac:dyDescent="0.25">
      <c r="G4914" s="97"/>
      <c r="H4914" s="98"/>
      <c r="I4914" s="98"/>
      <c r="J4914" s="99"/>
      <c r="K4914" s="97"/>
      <c r="L4914" s="97"/>
      <c r="P4914" s="97"/>
      <c r="Q4914" s="97"/>
      <c r="R4914" s="93"/>
    </row>
    <row r="4915" spans="7:18" x14ac:dyDescent="0.25">
      <c r="G4915" s="97"/>
      <c r="H4915" s="98"/>
      <c r="I4915" s="98"/>
      <c r="J4915" s="99"/>
      <c r="K4915" s="97"/>
      <c r="L4915" s="97"/>
      <c r="P4915" s="97"/>
      <c r="Q4915" s="97"/>
      <c r="R4915" s="93"/>
    </row>
    <row r="4916" spans="7:18" x14ac:dyDescent="0.25">
      <c r="G4916" s="97"/>
      <c r="H4916" s="98"/>
      <c r="I4916" s="98"/>
      <c r="J4916" s="99"/>
      <c r="K4916" s="97"/>
      <c r="L4916" s="97"/>
      <c r="P4916" s="97"/>
      <c r="Q4916" s="97"/>
      <c r="R4916" s="93"/>
    </row>
    <row r="4917" spans="7:18" x14ac:dyDescent="0.25">
      <c r="G4917" s="97"/>
      <c r="H4917" s="98"/>
      <c r="I4917" s="98"/>
      <c r="J4917" s="99"/>
      <c r="K4917" s="97"/>
      <c r="L4917" s="97"/>
      <c r="P4917" s="97"/>
      <c r="Q4917" s="97"/>
      <c r="R4917" s="93"/>
    </row>
    <row r="4918" spans="7:18" x14ac:dyDescent="0.25">
      <c r="G4918" s="97"/>
      <c r="H4918" s="98"/>
      <c r="I4918" s="98"/>
      <c r="J4918" s="99"/>
      <c r="K4918" s="97"/>
      <c r="L4918" s="97"/>
      <c r="P4918" s="97"/>
      <c r="Q4918" s="97"/>
      <c r="R4918" s="93"/>
    </row>
    <row r="4919" spans="7:18" x14ac:dyDescent="0.25">
      <c r="G4919" s="97"/>
      <c r="H4919" s="98"/>
      <c r="I4919" s="98"/>
      <c r="J4919" s="99"/>
      <c r="K4919" s="97"/>
      <c r="L4919" s="97"/>
      <c r="P4919" s="97"/>
      <c r="Q4919" s="97"/>
      <c r="R4919" s="93"/>
    </row>
    <row r="4920" spans="7:18" x14ac:dyDescent="0.25">
      <c r="G4920" s="97"/>
      <c r="H4920" s="98"/>
      <c r="I4920" s="98"/>
      <c r="J4920" s="99"/>
      <c r="K4920" s="97"/>
      <c r="L4920" s="97"/>
      <c r="P4920" s="97"/>
      <c r="Q4920" s="97"/>
      <c r="R4920" s="93"/>
    </row>
    <row r="4921" spans="7:18" x14ac:dyDescent="0.25">
      <c r="G4921" s="97"/>
      <c r="H4921" s="98"/>
      <c r="I4921" s="98"/>
      <c r="J4921" s="99"/>
      <c r="K4921" s="97"/>
      <c r="L4921" s="97"/>
      <c r="P4921" s="97"/>
      <c r="Q4921" s="97"/>
      <c r="R4921" s="93"/>
    </row>
    <row r="4922" spans="7:18" x14ac:dyDescent="0.25">
      <c r="G4922" s="97"/>
      <c r="H4922" s="98"/>
      <c r="I4922" s="98"/>
      <c r="J4922" s="99"/>
      <c r="K4922" s="97"/>
      <c r="L4922" s="97"/>
      <c r="P4922" s="97"/>
      <c r="Q4922" s="97"/>
      <c r="R4922" s="93"/>
    </row>
    <row r="4923" spans="7:18" x14ac:dyDescent="0.25">
      <c r="G4923" s="97"/>
      <c r="H4923" s="98"/>
      <c r="I4923" s="98"/>
      <c r="J4923" s="99"/>
      <c r="K4923" s="97"/>
      <c r="L4923" s="97"/>
      <c r="P4923" s="97"/>
      <c r="Q4923" s="97"/>
      <c r="R4923" s="93"/>
    </row>
    <row r="4924" spans="7:18" x14ac:dyDescent="0.25">
      <c r="G4924" s="97"/>
      <c r="H4924" s="98"/>
      <c r="I4924" s="98"/>
      <c r="J4924" s="99"/>
      <c r="K4924" s="97"/>
      <c r="L4924" s="97"/>
      <c r="P4924" s="97"/>
      <c r="Q4924" s="97"/>
      <c r="R4924" s="93"/>
    </row>
    <row r="4925" spans="7:18" x14ac:dyDescent="0.25">
      <c r="G4925" s="97"/>
      <c r="H4925" s="98"/>
      <c r="I4925" s="98"/>
      <c r="J4925" s="99"/>
      <c r="K4925" s="97"/>
      <c r="L4925" s="97"/>
      <c r="P4925" s="97"/>
      <c r="Q4925" s="97"/>
      <c r="R4925" s="93"/>
    </row>
    <row r="4926" spans="7:18" x14ac:dyDescent="0.25">
      <c r="G4926" s="97"/>
      <c r="H4926" s="98"/>
      <c r="I4926" s="98"/>
      <c r="J4926" s="99"/>
      <c r="K4926" s="97"/>
      <c r="L4926" s="97"/>
      <c r="P4926" s="97"/>
      <c r="Q4926" s="97"/>
      <c r="R4926" s="93"/>
    </row>
    <row r="4927" spans="7:18" x14ac:dyDescent="0.25">
      <c r="G4927" s="97"/>
      <c r="H4927" s="98"/>
      <c r="I4927" s="98"/>
      <c r="J4927" s="99"/>
      <c r="K4927" s="97"/>
      <c r="L4927" s="97"/>
      <c r="P4927" s="97"/>
      <c r="Q4927" s="97"/>
      <c r="R4927" s="93"/>
    </row>
    <row r="4928" spans="7:18" x14ac:dyDescent="0.25">
      <c r="G4928" s="97"/>
      <c r="H4928" s="98"/>
      <c r="I4928" s="98"/>
      <c r="J4928" s="99"/>
      <c r="K4928" s="97"/>
      <c r="L4928" s="97"/>
      <c r="P4928" s="97"/>
      <c r="Q4928" s="97"/>
      <c r="R4928" s="93"/>
    </row>
    <row r="4929" spans="7:18" x14ac:dyDescent="0.25">
      <c r="G4929" s="97"/>
      <c r="H4929" s="98"/>
      <c r="I4929" s="98"/>
      <c r="J4929" s="99"/>
      <c r="K4929" s="97"/>
      <c r="L4929" s="97"/>
      <c r="P4929" s="97"/>
      <c r="Q4929" s="97"/>
      <c r="R4929" s="93"/>
    </row>
    <row r="4930" spans="7:18" x14ac:dyDescent="0.25">
      <c r="G4930" s="97"/>
      <c r="H4930" s="98"/>
      <c r="I4930" s="98"/>
      <c r="J4930" s="99"/>
      <c r="K4930" s="97"/>
      <c r="L4930" s="97"/>
      <c r="P4930" s="97"/>
      <c r="Q4930" s="97"/>
      <c r="R4930" s="93"/>
    </row>
    <row r="4931" spans="7:18" x14ac:dyDescent="0.25">
      <c r="G4931" s="97"/>
      <c r="H4931" s="98"/>
      <c r="I4931" s="98"/>
      <c r="J4931" s="99"/>
      <c r="K4931" s="97"/>
      <c r="L4931" s="97"/>
      <c r="P4931" s="97"/>
      <c r="Q4931" s="97"/>
      <c r="R4931" s="93"/>
    </row>
    <row r="4932" spans="7:18" x14ac:dyDescent="0.25">
      <c r="G4932" s="97"/>
      <c r="H4932" s="98"/>
      <c r="I4932" s="98"/>
      <c r="J4932" s="99"/>
      <c r="K4932" s="97"/>
      <c r="L4932" s="97"/>
      <c r="P4932" s="97"/>
      <c r="Q4932" s="97"/>
      <c r="R4932" s="93"/>
    </row>
    <row r="4933" spans="7:18" x14ac:dyDescent="0.25">
      <c r="G4933" s="97"/>
      <c r="H4933" s="98"/>
      <c r="I4933" s="98"/>
      <c r="J4933" s="99"/>
      <c r="K4933" s="97"/>
      <c r="L4933" s="97"/>
      <c r="P4933" s="97"/>
      <c r="Q4933" s="97"/>
      <c r="R4933" s="93"/>
    </row>
    <row r="4934" spans="7:18" x14ac:dyDescent="0.25">
      <c r="G4934" s="97"/>
      <c r="H4934" s="98"/>
      <c r="I4934" s="98"/>
      <c r="J4934" s="99"/>
      <c r="K4934" s="97"/>
      <c r="L4934" s="97"/>
      <c r="P4934" s="97"/>
      <c r="Q4934" s="97"/>
      <c r="R4934" s="93"/>
    </row>
    <row r="4935" spans="7:18" x14ac:dyDescent="0.25">
      <c r="G4935" s="97"/>
      <c r="H4935" s="98"/>
      <c r="I4935" s="98"/>
      <c r="J4935" s="99"/>
      <c r="K4935" s="97"/>
      <c r="L4935" s="97"/>
      <c r="P4935" s="97"/>
      <c r="Q4935" s="97"/>
      <c r="R4935" s="93"/>
    </row>
    <row r="4936" spans="7:18" x14ac:dyDescent="0.25">
      <c r="G4936" s="97"/>
      <c r="H4936" s="98"/>
      <c r="I4936" s="98"/>
      <c r="J4936" s="99"/>
      <c r="K4936" s="97"/>
      <c r="L4936" s="97"/>
      <c r="P4936" s="97"/>
      <c r="Q4936" s="97"/>
      <c r="R4936" s="93"/>
    </row>
    <row r="4937" spans="7:18" x14ac:dyDescent="0.25">
      <c r="G4937" s="97"/>
      <c r="H4937" s="98"/>
      <c r="I4937" s="98"/>
      <c r="J4937" s="99"/>
      <c r="K4937" s="97"/>
      <c r="L4937" s="97"/>
      <c r="P4937" s="97"/>
      <c r="Q4937" s="97"/>
      <c r="R4937" s="93"/>
    </row>
    <row r="4938" spans="7:18" x14ac:dyDescent="0.25">
      <c r="G4938" s="97"/>
      <c r="H4938" s="98"/>
      <c r="I4938" s="98"/>
      <c r="J4938" s="99"/>
      <c r="K4938" s="97"/>
      <c r="L4938" s="97"/>
      <c r="P4938" s="97"/>
      <c r="Q4938" s="97"/>
      <c r="R4938" s="93"/>
    </row>
    <row r="4939" spans="7:18" x14ac:dyDescent="0.25">
      <c r="G4939" s="97"/>
      <c r="H4939" s="98"/>
      <c r="I4939" s="98"/>
      <c r="J4939" s="99"/>
      <c r="K4939" s="97"/>
      <c r="L4939" s="97"/>
      <c r="P4939" s="97"/>
      <c r="Q4939" s="97"/>
      <c r="R4939" s="93"/>
    </row>
    <row r="4940" spans="7:18" x14ac:dyDescent="0.25">
      <c r="G4940" s="97"/>
      <c r="H4940" s="98"/>
      <c r="I4940" s="98"/>
      <c r="J4940" s="99"/>
      <c r="K4940" s="97"/>
      <c r="L4940" s="97"/>
      <c r="P4940" s="97"/>
      <c r="Q4940" s="97"/>
      <c r="R4940" s="93"/>
    </row>
    <row r="4941" spans="7:18" x14ac:dyDescent="0.25">
      <c r="G4941" s="97"/>
      <c r="H4941" s="98"/>
      <c r="I4941" s="98"/>
      <c r="J4941" s="99"/>
      <c r="K4941" s="97"/>
      <c r="L4941" s="97"/>
      <c r="P4941" s="97"/>
      <c r="Q4941" s="97"/>
      <c r="R4941" s="93"/>
    </row>
    <row r="4942" spans="7:18" x14ac:dyDescent="0.25">
      <c r="G4942" s="97"/>
      <c r="H4942" s="98"/>
      <c r="I4942" s="98"/>
      <c r="J4942" s="99"/>
      <c r="K4942" s="97"/>
      <c r="L4942" s="97"/>
      <c r="P4942" s="97"/>
      <c r="Q4942" s="97"/>
      <c r="R4942" s="93"/>
    </row>
    <row r="4943" spans="7:18" x14ac:dyDescent="0.25">
      <c r="G4943" s="97"/>
      <c r="H4943" s="98"/>
      <c r="I4943" s="98"/>
      <c r="J4943" s="99"/>
      <c r="K4943" s="97"/>
      <c r="L4943" s="97"/>
      <c r="P4943" s="97"/>
      <c r="Q4943" s="97"/>
      <c r="R4943" s="93"/>
    </row>
    <row r="4944" spans="7:18" x14ac:dyDescent="0.25">
      <c r="G4944" s="97"/>
      <c r="H4944" s="98"/>
      <c r="I4944" s="98"/>
      <c r="J4944" s="99"/>
      <c r="K4944" s="97"/>
      <c r="L4944" s="97"/>
      <c r="P4944" s="97"/>
      <c r="Q4944" s="97"/>
      <c r="R4944" s="93"/>
    </row>
    <row r="4945" spans="7:18" x14ac:dyDescent="0.25">
      <c r="G4945" s="97"/>
      <c r="H4945" s="98"/>
      <c r="I4945" s="98"/>
      <c r="J4945" s="99"/>
      <c r="K4945" s="97"/>
      <c r="L4945" s="97"/>
      <c r="P4945" s="97"/>
      <c r="Q4945" s="97"/>
      <c r="R4945" s="93"/>
    </row>
    <row r="4946" spans="7:18" x14ac:dyDescent="0.25">
      <c r="G4946" s="97"/>
      <c r="H4946" s="98"/>
      <c r="I4946" s="98"/>
      <c r="J4946" s="99"/>
      <c r="K4946" s="97"/>
      <c r="L4946" s="97"/>
      <c r="P4946" s="97"/>
      <c r="Q4946" s="97"/>
      <c r="R4946" s="93"/>
    </row>
    <row r="4947" spans="7:18" x14ac:dyDescent="0.25">
      <c r="G4947" s="97"/>
      <c r="H4947" s="98"/>
      <c r="I4947" s="98"/>
      <c r="J4947" s="99"/>
      <c r="K4947" s="97"/>
      <c r="L4947" s="97"/>
      <c r="P4947" s="97"/>
      <c r="Q4947" s="97"/>
      <c r="R4947" s="93"/>
    </row>
    <row r="4948" spans="7:18" x14ac:dyDescent="0.25">
      <c r="G4948" s="97"/>
      <c r="H4948" s="98"/>
      <c r="I4948" s="98"/>
      <c r="J4948" s="99"/>
      <c r="K4948" s="97"/>
      <c r="L4948" s="97"/>
      <c r="P4948" s="97"/>
      <c r="Q4948" s="97"/>
      <c r="R4948" s="93"/>
    </row>
    <row r="4949" spans="7:18" x14ac:dyDescent="0.25">
      <c r="G4949" s="97"/>
      <c r="H4949" s="98"/>
      <c r="I4949" s="98"/>
      <c r="J4949" s="99"/>
      <c r="K4949" s="97"/>
      <c r="L4949" s="97"/>
      <c r="P4949" s="97"/>
      <c r="Q4949" s="97"/>
      <c r="R4949" s="93"/>
    </row>
    <row r="4950" spans="7:18" x14ac:dyDescent="0.25">
      <c r="G4950" s="97"/>
      <c r="H4950" s="98"/>
      <c r="I4950" s="98"/>
      <c r="J4950" s="99"/>
      <c r="K4950" s="97"/>
      <c r="L4950" s="97"/>
      <c r="P4950" s="97"/>
      <c r="Q4950" s="97"/>
      <c r="R4950" s="93"/>
    </row>
    <row r="4951" spans="7:18" x14ac:dyDescent="0.25">
      <c r="G4951" s="97"/>
      <c r="H4951" s="98"/>
      <c r="I4951" s="98"/>
      <c r="J4951" s="99"/>
      <c r="K4951" s="97"/>
      <c r="L4951" s="97"/>
      <c r="P4951" s="97"/>
      <c r="Q4951" s="97"/>
      <c r="R4951" s="93"/>
    </row>
    <row r="4952" spans="7:18" x14ac:dyDescent="0.25">
      <c r="G4952" s="97"/>
      <c r="H4952" s="98"/>
      <c r="I4952" s="98"/>
      <c r="J4952" s="99"/>
      <c r="K4952" s="97"/>
      <c r="L4952" s="97"/>
      <c r="P4952" s="97"/>
      <c r="Q4952" s="97"/>
      <c r="R4952" s="93"/>
    </row>
    <row r="4953" spans="7:18" x14ac:dyDescent="0.25">
      <c r="G4953" s="97"/>
      <c r="H4953" s="98"/>
      <c r="I4953" s="98"/>
      <c r="J4953" s="99"/>
      <c r="K4953" s="97"/>
      <c r="L4953" s="97"/>
      <c r="P4953" s="97"/>
      <c r="Q4953" s="97"/>
      <c r="R4953" s="93"/>
    </row>
    <row r="4954" spans="7:18" x14ac:dyDescent="0.25">
      <c r="G4954" s="97"/>
      <c r="H4954" s="98"/>
      <c r="I4954" s="98"/>
      <c r="J4954" s="99"/>
      <c r="K4954" s="97"/>
      <c r="L4954" s="97"/>
      <c r="P4954" s="97"/>
      <c r="Q4954" s="97"/>
      <c r="R4954" s="93"/>
    </row>
    <row r="4955" spans="7:18" x14ac:dyDescent="0.25">
      <c r="G4955" s="97"/>
      <c r="H4955" s="98"/>
      <c r="I4955" s="98"/>
      <c r="J4955" s="99"/>
      <c r="K4955" s="97"/>
      <c r="L4955" s="97"/>
      <c r="P4955" s="97"/>
      <c r="Q4955" s="97"/>
      <c r="R4955" s="93"/>
    </row>
    <row r="4956" spans="7:18" x14ac:dyDescent="0.25">
      <c r="G4956" s="97"/>
      <c r="H4956" s="98"/>
      <c r="I4956" s="98"/>
      <c r="J4956" s="99"/>
      <c r="K4956" s="97"/>
      <c r="L4956" s="97"/>
      <c r="P4956" s="97"/>
      <c r="Q4956" s="97"/>
      <c r="R4956" s="93"/>
    </row>
    <row r="4957" spans="7:18" x14ac:dyDescent="0.25">
      <c r="G4957" s="97"/>
      <c r="H4957" s="98"/>
      <c r="I4957" s="98"/>
      <c r="J4957" s="99"/>
      <c r="K4957" s="97"/>
      <c r="L4957" s="97"/>
      <c r="P4957" s="97"/>
      <c r="Q4957" s="97"/>
      <c r="R4957" s="93"/>
    </row>
    <row r="4958" spans="7:18" x14ac:dyDescent="0.25">
      <c r="G4958" s="97"/>
      <c r="H4958" s="98"/>
      <c r="I4958" s="98"/>
      <c r="J4958" s="99"/>
      <c r="K4958" s="97"/>
      <c r="L4958" s="97"/>
      <c r="P4958" s="97"/>
      <c r="Q4958" s="97"/>
      <c r="R4958" s="93"/>
    </row>
    <row r="4959" spans="7:18" x14ac:dyDescent="0.25">
      <c r="G4959" s="97"/>
      <c r="H4959" s="98"/>
      <c r="I4959" s="98"/>
      <c r="J4959" s="99"/>
      <c r="K4959" s="97"/>
      <c r="L4959" s="97"/>
      <c r="P4959" s="97"/>
      <c r="Q4959" s="97"/>
      <c r="R4959" s="93"/>
    </row>
    <row r="4960" spans="7:18" x14ac:dyDescent="0.25">
      <c r="G4960" s="97"/>
      <c r="H4960" s="98"/>
      <c r="I4960" s="98"/>
      <c r="J4960" s="99"/>
      <c r="K4960" s="97"/>
      <c r="L4960" s="97"/>
      <c r="P4960" s="97"/>
      <c r="Q4960" s="97"/>
      <c r="R4960" s="93"/>
    </row>
    <row r="4961" spans="7:18" x14ac:dyDescent="0.25">
      <c r="G4961" s="97"/>
      <c r="H4961" s="98"/>
      <c r="I4961" s="98"/>
      <c r="J4961" s="99"/>
      <c r="K4961" s="97"/>
      <c r="L4961" s="97"/>
      <c r="P4961" s="97"/>
      <c r="Q4961" s="97"/>
      <c r="R4961" s="93"/>
    </row>
    <row r="4962" spans="7:18" x14ac:dyDescent="0.25">
      <c r="G4962" s="97"/>
      <c r="H4962" s="98"/>
      <c r="I4962" s="98"/>
      <c r="J4962" s="99"/>
      <c r="K4962" s="97"/>
      <c r="L4962" s="97"/>
      <c r="P4962" s="97"/>
      <c r="Q4962" s="97"/>
      <c r="R4962" s="93"/>
    </row>
    <row r="4963" spans="7:18" x14ac:dyDescent="0.25">
      <c r="G4963" s="97"/>
      <c r="H4963" s="98"/>
      <c r="I4963" s="98"/>
      <c r="J4963" s="99"/>
      <c r="K4963" s="97"/>
      <c r="L4963" s="97"/>
      <c r="P4963" s="97"/>
      <c r="Q4963" s="97"/>
      <c r="R4963" s="93"/>
    </row>
    <row r="4964" spans="7:18" x14ac:dyDescent="0.25">
      <c r="G4964" s="97"/>
      <c r="H4964" s="98"/>
      <c r="I4964" s="98"/>
      <c r="J4964" s="99"/>
      <c r="K4964" s="97"/>
      <c r="L4964" s="97"/>
      <c r="P4964" s="97"/>
      <c r="Q4964" s="97"/>
      <c r="R4964" s="93"/>
    </row>
    <row r="4965" spans="7:18" x14ac:dyDescent="0.25">
      <c r="G4965" s="97"/>
      <c r="H4965" s="98"/>
      <c r="I4965" s="98"/>
      <c r="J4965" s="99"/>
      <c r="K4965" s="97"/>
      <c r="L4965" s="97"/>
      <c r="P4965" s="97"/>
      <c r="Q4965" s="97"/>
      <c r="R4965" s="93"/>
    </row>
    <row r="4966" spans="7:18" x14ac:dyDescent="0.25">
      <c r="G4966" s="97"/>
      <c r="H4966" s="98"/>
      <c r="I4966" s="98"/>
      <c r="J4966" s="99"/>
      <c r="K4966" s="97"/>
      <c r="L4966" s="97"/>
      <c r="P4966" s="97"/>
      <c r="Q4966" s="97"/>
      <c r="R4966" s="93"/>
    </row>
    <row r="4967" spans="7:18" x14ac:dyDescent="0.25">
      <c r="G4967" s="97"/>
      <c r="H4967" s="98"/>
      <c r="I4967" s="98"/>
      <c r="J4967" s="99"/>
      <c r="K4967" s="97"/>
      <c r="L4967" s="97"/>
      <c r="P4967" s="97"/>
      <c r="Q4967" s="97"/>
      <c r="R4967" s="93"/>
    </row>
    <row r="4968" spans="7:18" x14ac:dyDescent="0.25">
      <c r="G4968" s="97"/>
      <c r="H4968" s="98"/>
      <c r="I4968" s="98"/>
      <c r="J4968" s="99"/>
      <c r="K4968" s="97"/>
      <c r="L4968" s="97"/>
      <c r="P4968" s="97"/>
      <c r="Q4968" s="97"/>
      <c r="R4968" s="93"/>
    </row>
    <row r="4969" spans="7:18" x14ac:dyDescent="0.25">
      <c r="G4969" s="97"/>
      <c r="H4969" s="98"/>
      <c r="I4969" s="98"/>
      <c r="J4969" s="99"/>
      <c r="K4969" s="97"/>
      <c r="L4969" s="97"/>
      <c r="P4969" s="97"/>
      <c r="Q4969" s="97"/>
      <c r="R4969" s="93"/>
    </row>
    <row r="4970" spans="7:18" x14ac:dyDescent="0.25">
      <c r="G4970" s="97"/>
      <c r="H4970" s="98"/>
      <c r="I4970" s="98"/>
      <c r="J4970" s="99"/>
      <c r="K4970" s="97"/>
      <c r="L4970" s="97"/>
      <c r="P4970" s="97"/>
      <c r="Q4970" s="97"/>
      <c r="R4970" s="93"/>
    </row>
    <row r="4971" spans="7:18" x14ac:dyDescent="0.25">
      <c r="G4971" s="97"/>
      <c r="H4971" s="98"/>
      <c r="I4971" s="98"/>
      <c r="J4971" s="99"/>
      <c r="K4971" s="97"/>
      <c r="L4971" s="97"/>
      <c r="P4971" s="97"/>
      <c r="Q4971" s="97"/>
      <c r="R4971" s="93"/>
    </row>
    <row r="4972" spans="7:18" x14ac:dyDescent="0.25">
      <c r="G4972" s="97"/>
      <c r="H4972" s="98"/>
      <c r="I4972" s="98"/>
      <c r="J4972" s="99"/>
      <c r="K4972" s="97"/>
      <c r="L4972" s="97"/>
      <c r="P4972" s="97"/>
      <c r="Q4972" s="97"/>
      <c r="R4972" s="93"/>
    </row>
    <row r="4973" spans="7:18" x14ac:dyDescent="0.25">
      <c r="G4973" s="97"/>
      <c r="H4973" s="98"/>
      <c r="I4973" s="98"/>
      <c r="J4973" s="99"/>
      <c r="K4973" s="97"/>
      <c r="L4973" s="97"/>
      <c r="P4973" s="97"/>
      <c r="Q4973" s="97"/>
      <c r="R4973" s="93"/>
    </row>
    <row r="4974" spans="7:18" x14ac:dyDescent="0.25">
      <c r="G4974" s="97"/>
      <c r="H4974" s="98"/>
      <c r="I4974" s="98"/>
      <c r="J4974" s="99"/>
      <c r="K4974" s="97"/>
      <c r="L4974" s="97"/>
      <c r="P4974" s="97"/>
      <c r="Q4974" s="97"/>
      <c r="R4974" s="93"/>
    </row>
    <row r="4975" spans="7:18" x14ac:dyDescent="0.25">
      <c r="G4975" s="97"/>
      <c r="H4975" s="98"/>
      <c r="I4975" s="98"/>
      <c r="J4975" s="99"/>
      <c r="K4975" s="97"/>
      <c r="L4975" s="97"/>
      <c r="P4975" s="97"/>
      <c r="Q4975" s="97"/>
      <c r="R4975" s="93"/>
    </row>
    <row r="4976" spans="7:18" x14ac:dyDescent="0.25">
      <c r="G4976" s="97"/>
      <c r="H4976" s="98"/>
      <c r="I4976" s="98"/>
      <c r="J4976" s="99"/>
      <c r="K4976" s="97"/>
      <c r="L4976" s="97"/>
      <c r="P4976" s="97"/>
      <c r="Q4976" s="97"/>
      <c r="R4976" s="93"/>
    </row>
    <row r="4977" spans="7:18" x14ac:dyDescent="0.25">
      <c r="G4977" s="97"/>
      <c r="H4977" s="98"/>
      <c r="I4977" s="98"/>
      <c r="J4977" s="99"/>
      <c r="K4977" s="97"/>
      <c r="L4977" s="97"/>
      <c r="P4977" s="97"/>
      <c r="Q4977" s="97"/>
      <c r="R4977" s="93"/>
    </row>
    <row r="4978" spans="7:18" x14ac:dyDescent="0.25">
      <c r="G4978" s="97"/>
      <c r="H4978" s="98"/>
      <c r="I4978" s="98"/>
      <c r="J4978" s="99"/>
      <c r="K4978" s="97"/>
      <c r="L4978" s="97"/>
      <c r="P4978" s="97"/>
      <c r="Q4978" s="97"/>
      <c r="R4978" s="93"/>
    </row>
    <row r="4979" spans="7:18" x14ac:dyDescent="0.25">
      <c r="G4979" s="97"/>
      <c r="H4979" s="98"/>
      <c r="I4979" s="98"/>
      <c r="J4979" s="99"/>
      <c r="K4979" s="97"/>
      <c r="L4979" s="97"/>
      <c r="P4979" s="97"/>
      <c r="Q4979" s="97"/>
      <c r="R4979" s="93"/>
    </row>
    <row r="4980" spans="7:18" x14ac:dyDescent="0.25">
      <c r="G4980" s="97"/>
      <c r="H4980" s="98"/>
      <c r="I4980" s="98"/>
      <c r="J4980" s="99"/>
      <c r="K4980" s="97"/>
      <c r="L4980" s="97"/>
      <c r="P4980" s="97"/>
      <c r="Q4980" s="97"/>
      <c r="R4980" s="93"/>
    </row>
    <row r="4981" spans="7:18" x14ac:dyDescent="0.25">
      <c r="G4981" s="97"/>
      <c r="H4981" s="98"/>
      <c r="I4981" s="98"/>
      <c r="J4981" s="99"/>
      <c r="K4981" s="97"/>
      <c r="L4981" s="97"/>
      <c r="P4981" s="97"/>
      <c r="Q4981" s="97"/>
      <c r="R4981" s="93"/>
    </row>
    <row r="4982" spans="7:18" x14ac:dyDescent="0.25">
      <c r="G4982" s="97"/>
      <c r="H4982" s="98"/>
      <c r="I4982" s="98"/>
      <c r="J4982" s="99"/>
      <c r="K4982" s="97"/>
      <c r="L4982" s="97"/>
      <c r="P4982" s="97"/>
      <c r="Q4982" s="97"/>
      <c r="R4982" s="93"/>
    </row>
    <row r="4983" spans="7:18" x14ac:dyDescent="0.25">
      <c r="G4983" s="97"/>
      <c r="H4983" s="98"/>
      <c r="I4983" s="98"/>
      <c r="J4983" s="99"/>
      <c r="K4983" s="97"/>
      <c r="L4983" s="97"/>
      <c r="P4983" s="97"/>
      <c r="Q4983" s="97"/>
      <c r="R4983" s="93"/>
    </row>
    <row r="4984" spans="7:18" x14ac:dyDescent="0.25">
      <c r="G4984" s="97"/>
      <c r="H4984" s="98"/>
      <c r="I4984" s="98"/>
      <c r="J4984" s="99"/>
      <c r="K4984" s="97"/>
      <c r="L4984" s="97"/>
      <c r="P4984" s="97"/>
      <c r="Q4984" s="97"/>
      <c r="R4984" s="93"/>
    </row>
    <row r="4985" spans="7:18" x14ac:dyDescent="0.25">
      <c r="G4985" s="97"/>
      <c r="H4985" s="98"/>
      <c r="I4985" s="98"/>
      <c r="J4985" s="99"/>
      <c r="K4985" s="97"/>
      <c r="L4985" s="97"/>
      <c r="P4985" s="97"/>
      <c r="Q4985" s="97"/>
      <c r="R4985" s="93"/>
    </row>
    <row r="4986" spans="7:18" x14ac:dyDescent="0.25">
      <c r="G4986" s="97"/>
      <c r="H4986" s="98"/>
      <c r="I4986" s="98"/>
      <c r="J4986" s="99"/>
      <c r="K4986" s="97"/>
      <c r="L4986" s="97"/>
      <c r="P4986" s="97"/>
      <c r="Q4986" s="97"/>
      <c r="R4986" s="93"/>
    </row>
    <row r="4987" spans="7:18" x14ac:dyDescent="0.25">
      <c r="G4987" s="97"/>
      <c r="H4987" s="98"/>
      <c r="I4987" s="98"/>
      <c r="J4987" s="99"/>
      <c r="K4987" s="97"/>
      <c r="L4987" s="97"/>
      <c r="P4987" s="97"/>
      <c r="Q4987" s="97"/>
      <c r="R4987" s="93"/>
    </row>
    <row r="4988" spans="7:18" x14ac:dyDescent="0.25">
      <c r="G4988" s="97"/>
      <c r="H4988" s="98"/>
      <c r="I4988" s="98"/>
      <c r="J4988" s="99"/>
      <c r="K4988" s="97"/>
      <c r="L4988" s="97"/>
      <c r="P4988" s="97"/>
      <c r="Q4988" s="97"/>
      <c r="R4988" s="93"/>
    </row>
    <row r="4989" spans="7:18" x14ac:dyDescent="0.25">
      <c r="G4989" s="97"/>
      <c r="H4989" s="98"/>
      <c r="I4989" s="98"/>
      <c r="J4989" s="99"/>
      <c r="K4989" s="97"/>
      <c r="L4989" s="97"/>
      <c r="P4989" s="97"/>
      <c r="Q4989" s="97"/>
      <c r="R4989" s="93"/>
    </row>
    <row r="4990" spans="7:18" x14ac:dyDescent="0.25">
      <c r="G4990" s="97"/>
      <c r="H4990" s="98"/>
      <c r="I4990" s="98"/>
      <c r="J4990" s="99"/>
      <c r="K4990" s="97"/>
      <c r="L4990" s="97"/>
      <c r="P4990" s="97"/>
      <c r="Q4990" s="97"/>
      <c r="R4990" s="93"/>
    </row>
    <row r="4991" spans="7:18" x14ac:dyDescent="0.25">
      <c r="G4991" s="97"/>
      <c r="H4991" s="98"/>
      <c r="I4991" s="98"/>
      <c r="J4991" s="99"/>
      <c r="K4991" s="97"/>
      <c r="L4991" s="97"/>
      <c r="P4991" s="97"/>
      <c r="Q4991" s="97"/>
      <c r="R4991" s="93"/>
    </row>
    <row r="4992" spans="7:18" x14ac:dyDescent="0.25">
      <c r="G4992" s="97"/>
      <c r="H4992" s="98"/>
      <c r="I4992" s="98"/>
      <c r="J4992" s="99"/>
      <c r="K4992" s="97"/>
      <c r="L4992" s="97"/>
      <c r="P4992" s="97"/>
      <c r="Q4992" s="97"/>
      <c r="R4992" s="93"/>
    </row>
    <row r="4993" spans="7:18" x14ac:dyDescent="0.25">
      <c r="G4993" s="97"/>
      <c r="H4993" s="98"/>
      <c r="I4993" s="98"/>
      <c r="J4993" s="99"/>
      <c r="K4993" s="97"/>
      <c r="L4993" s="97"/>
      <c r="P4993" s="97"/>
      <c r="Q4993" s="97"/>
      <c r="R4993" s="93"/>
    </row>
    <row r="4994" spans="7:18" x14ac:dyDescent="0.25">
      <c r="G4994" s="97"/>
      <c r="H4994" s="98"/>
      <c r="I4994" s="98"/>
      <c r="J4994" s="99"/>
      <c r="K4994" s="97"/>
      <c r="L4994" s="97"/>
      <c r="P4994" s="97"/>
      <c r="Q4994" s="97"/>
      <c r="R4994" s="93"/>
    </row>
    <row r="4995" spans="7:18" x14ac:dyDescent="0.25">
      <c r="G4995" s="97"/>
      <c r="H4995" s="98"/>
      <c r="I4995" s="98"/>
      <c r="J4995" s="99"/>
      <c r="K4995" s="97"/>
      <c r="L4995" s="97"/>
      <c r="P4995" s="97"/>
      <c r="Q4995" s="97"/>
      <c r="R4995" s="93"/>
    </row>
    <row r="4996" spans="7:18" x14ac:dyDescent="0.25">
      <c r="G4996" s="97"/>
      <c r="H4996" s="98"/>
      <c r="I4996" s="98"/>
      <c r="J4996" s="99"/>
      <c r="K4996" s="97"/>
      <c r="L4996" s="97"/>
      <c r="P4996" s="97"/>
      <c r="Q4996" s="97"/>
      <c r="R4996" s="93"/>
    </row>
    <row r="4997" spans="7:18" x14ac:dyDescent="0.25">
      <c r="G4997" s="97"/>
      <c r="H4997" s="98"/>
      <c r="I4997" s="98"/>
      <c r="J4997" s="99"/>
      <c r="K4997" s="97"/>
      <c r="L4997" s="97"/>
      <c r="P4997" s="97"/>
      <c r="Q4997" s="97"/>
      <c r="R4997" s="93"/>
    </row>
    <row r="4998" spans="7:18" x14ac:dyDescent="0.25">
      <c r="G4998" s="97"/>
      <c r="H4998" s="98"/>
      <c r="I4998" s="98"/>
      <c r="J4998" s="99"/>
      <c r="K4998" s="97"/>
      <c r="L4998" s="97"/>
      <c r="P4998" s="97"/>
      <c r="Q4998" s="97"/>
      <c r="R4998" s="93"/>
    </row>
    <row r="4999" spans="7:18" x14ac:dyDescent="0.25">
      <c r="G4999" s="97"/>
      <c r="H4999" s="98"/>
      <c r="I4999" s="98"/>
      <c r="J4999" s="99"/>
      <c r="K4999" s="97"/>
      <c r="L4999" s="97"/>
      <c r="P4999" s="97"/>
      <c r="Q4999" s="97"/>
      <c r="R4999" s="93"/>
    </row>
    <row r="5000" spans="7:18" x14ac:dyDescent="0.25">
      <c r="G5000" s="97"/>
      <c r="H5000" s="98"/>
      <c r="I5000" s="98"/>
      <c r="J5000" s="99"/>
      <c r="K5000" s="97"/>
      <c r="L5000" s="97"/>
      <c r="P5000" s="97"/>
      <c r="Q5000" s="97"/>
      <c r="R5000" s="93"/>
    </row>
    <row r="5001" spans="7:18" x14ac:dyDescent="0.25">
      <c r="G5001" s="97"/>
      <c r="H5001" s="98"/>
      <c r="I5001" s="98"/>
      <c r="J5001" s="99"/>
      <c r="K5001" s="97"/>
      <c r="L5001" s="97"/>
      <c r="P5001" s="97"/>
      <c r="Q5001" s="97"/>
      <c r="R5001" s="93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B140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2.7109375" customWidth="1"/>
    <col min="2" max="2" width="16.7109375" customWidth="1"/>
    <col min="3" max="3" width="22.7109375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  <col min="22" max="22" width="14.7109375" customWidth="1"/>
    <col min="23" max="23" width="16.7109375" customWidth="1"/>
    <col min="24" max="24" width="30.7109375" customWidth="1"/>
    <col min="25" max="25" width="12.7109375" customWidth="1"/>
    <col min="26" max="26" width="14.7109375" customWidth="1"/>
    <col min="27" max="27" width="26.7109375" customWidth="1"/>
    <col min="28" max="28" width="18.7109375" hidden="1" customWidth="1"/>
  </cols>
  <sheetData>
    <row r="1" spans="1:28" ht="40.15" customHeight="1" x14ac:dyDescent="0.25">
      <c r="A1" s="116" t="s">
        <v>333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</row>
    <row r="2" spans="1:28" ht="19.899999999999999" customHeight="1" x14ac:dyDescent="0.25">
      <c r="A2" s="117" t="s">
        <v>334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</row>
    <row r="3" spans="1:28" ht="15.75" x14ac:dyDescent="0.25">
      <c r="A3" s="46" t="s">
        <v>335</v>
      </c>
      <c r="B3" s="51">
        <v>2025</v>
      </c>
      <c r="C3" s="46" t="s">
        <v>336</v>
      </c>
      <c r="D3" s="51">
        <v>2025</v>
      </c>
      <c r="F3" s="118" t="s">
        <v>337</v>
      </c>
      <c r="G3" s="109"/>
      <c r="H3" s="109"/>
      <c r="I3" s="109"/>
      <c r="J3" s="109"/>
      <c r="K3" s="128"/>
      <c r="L3" s="109"/>
      <c r="M3" s="109"/>
    </row>
    <row r="4" spans="1:28" ht="15.75" x14ac:dyDescent="0.25">
      <c r="A4" s="46" t="s">
        <v>338</v>
      </c>
      <c r="B4" s="64"/>
      <c r="F4" s="118" t="s">
        <v>339</v>
      </c>
      <c r="G4" s="109"/>
      <c r="H4" s="109"/>
      <c r="I4" s="109"/>
      <c r="J4" s="109"/>
      <c r="K4" s="109"/>
      <c r="L4" s="109"/>
      <c r="M4" s="109"/>
      <c r="N4">
        <v>2025</v>
      </c>
      <c r="O4" t="s">
        <v>317</v>
      </c>
      <c r="P4" t="s">
        <v>997</v>
      </c>
    </row>
    <row r="5" spans="1:28" x14ac:dyDescent="0.25">
      <c r="K5" s="91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todos os provedores | ano 2025 | media de todas as rodadas | 0 linha(s) analíticas na EQA_Base</v>
      </c>
    </row>
    <row r="6" spans="1:28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340</v>
      </c>
      <c r="K6" s="17" t="s">
        <v>289</v>
      </c>
      <c r="L6" s="17" t="s">
        <v>290</v>
      </c>
      <c r="M6" s="17" t="s">
        <v>341</v>
      </c>
    </row>
    <row r="7" spans="1:28" x14ac:dyDescent="0.25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 t="str">
        <f t="shared" ref="J7:J38" si="4">IF($A7="","",IFERROR(AVERAGE($P7:$U7),""))</f>
        <v/>
      </c>
      <c r="K7" s="63" t="str">
        <f t="shared" ref="K7:K13" si="5">IF(OR($F7="",$J7=""),"",$F7*1.65+$J7)</f>
        <v/>
      </c>
      <c r="L7" s="20" t="str">
        <f t="shared" ref="L7:L38" si="6">IF(OR($F7="",$F7=0,$G7="",$J7=""),"",($G7-$J7)/$F7)</f>
        <v/>
      </c>
      <c r="M7" s="37" t="str">
        <f t="shared" ref="M7:M13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8" x14ac:dyDescent="0.25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 t="str">
        <f t="shared" si="4"/>
        <v/>
      </c>
      <c r="K8" s="63" t="str">
        <f t="shared" si="5"/>
        <v/>
      </c>
      <c r="L8" s="20" t="str">
        <f t="shared" si="6"/>
        <v/>
      </c>
      <c r="M8" s="37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8" x14ac:dyDescent="0.25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 t="str">
        <f t="shared" si="4"/>
        <v/>
      </c>
      <c r="K9" s="63" t="str">
        <f t="shared" si="5"/>
        <v/>
      </c>
      <c r="L9" s="20" t="str">
        <f t="shared" si="6"/>
        <v/>
      </c>
      <c r="M9" s="37" t="str">
        <f t="shared" si="7"/>
        <v/>
      </c>
      <c r="P9" s="5" t="str">
        <f>IF($A9="","",IFERROR(AVERAGEIFS(EQC_Dados!$O$4:$O$1003,EQC_Dados!$A$4:$A$1003,$A9,EQC_Dados!$B$4:$B$1003,"&gt;="&amp;$B$3,EQC_Dados!$B$4:$B$1003,"&lt;="&amp;$D$3,EQC_Dados!$C$4:$C$1003,1),""))</f>
        <v/>
      </c>
      <c r="Q9" s="5" t="str">
        <f>IF($A9="","",IFERROR(AVERAGEIFS(EQC_Dados!$O$4:$O$1003,EQC_Dados!$A$4:$A$1003,$A9,EQC_Dados!$B$4:$B$1003,"&gt;="&amp;$B$3,EQC_Dados!$B$4:$B$1003,"&lt;="&amp;$D$3,EQC_Dados!$C$4:$C$1003,2),""))</f>
        <v/>
      </c>
      <c r="R9" s="5" t="str">
        <f>IF($A9="","",IFERROR(AVERAGEIFS(EQC_Dados!$O$4:$O$1003,EQC_Dados!$A$4:$A$1003,$A9,EQC_Dados!$B$4:$B$1003,"&gt;="&amp;$B$3,EQC_Dados!$B$4:$B$1003,"&lt;="&amp;$D$3,EQC_Dados!$C$4:$C$1003,3),""))</f>
        <v/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8" x14ac:dyDescent="0.25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 t="str">
        <f t="shared" si="4"/>
        <v/>
      </c>
      <c r="K10" s="63" t="str">
        <f t="shared" si="5"/>
        <v/>
      </c>
      <c r="L10" s="20" t="str">
        <f t="shared" si="6"/>
        <v/>
      </c>
      <c r="M10" s="37" t="str">
        <f t="shared" si="7"/>
        <v/>
      </c>
      <c r="P10" s="5" t="str">
        <f>IF($A10="","",IFERROR(AVERAGEIFS(EQC_Dados!$O$4:$O$1003,EQC_Dados!$A$4:$A$1003,$A10,EQC_Dados!$B$4:$B$1003,"&gt;="&amp;$B$3,EQC_Dados!$B$4:$B$1003,"&lt;="&amp;$D$3,EQC_Dados!$C$4:$C$1003,1),""))</f>
        <v/>
      </c>
      <c r="Q10" s="5" t="str">
        <f>IF($A10="","",IFERROR(AVERAGEIFS(EQC_Dados!$O$4:$O$1003,EQC_Dados!$A$4:$A$1003,$A10,EQC_Dados!$B$4:$B$1003,"&gt;="&amp;$B$3,EQC_Dados!$B$4:$B$1003,"&lt;="&amp;$D$3,EQC_Dados!$C$4:$C$1003,2),""))</f>
        <v/>
      </c>
      <c r="R10" s="5" t="str">
        <f>IF($A10="","",IFERROR(AVERAGEIFS(EQC_Dados!$O$4:$O$1003,EQC_Dados!$A$4:$A$1003,$A10,EQC_Dados!$B$4:$B$1003,"&gt;="&amp;$B$3,EQC_Dados!$B$4:$B$1003,"&lt;="&amp;$D$3,EQC_Dados!$C$4:$C$1003,3),""))</f>
        <v/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8" x14ac:dyDescent="0.25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 t="str">
        <f t="shared" si="4"/>
        <v/>
      </c>
      <c r="K11" s="63" t="str">
        <f t="shared" si="5"/>
        <v/>
      </c>
      <c r="L11" s="20" t="str">
        <f t="shared" si="6"/>
        <v/>
      </c>
      <c r="M11" s="37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8" x14ac:dyDescent="0.25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 t="str">
        <f t="shared" si="4"/>
        <v/>
      </c>
      <c r="K12" s="63" t="str">
        <f t="shared" si="5"/>
        <v/>
      </c>
      <c r="L12" s="20" t="str">
        <f t="shared" si="6"/>
        <v/>
      </c>
      <c r="M12" s="37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8" ht="45" x14ac:dyDescent="0.25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 t="str">
        <f t="shared" si="4"/>
        <v/>
      </c>
      <c r="K13" s="63" t="str">
        <f t="shared" si="5"/>
        <v/>
      </c>
      <c r="L13" s="20" t="str">
        <f t="shared" si="6"/>
        <v/>
      </c>
      <c r="M13" s="37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107" t="s">
        <v>1002</v>
      </c>
      <c r="U13" s="107" t="s">
        <v>1003</v>
      </c>
      <c r="V13" s="141" t="s">
        <v>1028</v>
      </c>
      <c r="W13" s="141" t="s">
        <v>1029</v>
      </c>
      <c r="X13" s="141" t="s">
        <v>1030</v>
      </c>
      <c r="Y13" s="141" t="s">
        <v>1031</v>
      </c>
      <c r="Z13" s="141" t="s">
        <v>1032</v>
      </c>
      <c r="AA13" s="141" t="s">
        <v>1033</v>
      </c>
      <c r="AB13" s="141" t="s">
        <v>1034</v>
      </c>
    </row>
    <row r="14" spans="1:28" x14ac:dyDescent="0.25">
      <c r="A14" s="57" t="str">
        <f>Analitos!$A$6</f>
        <v>HGB</v>
      </c>
      <c r="B14" s="37">
        <v>2</v>
      </c>
      <c r="C14" s="147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 t="str">
        <f t="shared" si="4"/>
        <v/>
      </c>
      <c r="K14" s="63">
        <f>IF($A14="","",mCEQ.BiasEQ($A14,eqAnoEP,"ABS",eqProvedor,eqRodada))</f>
        <v>1.4431129709513304</v>
      </c>
      <c r="L14" s="20" t="str">
        <f t="shared" si="6"/>
        <v/>
      </c>
      <c r="M14" s="37">
        <f>IF($A14="","",mCEQ.BiasEQ($A14,eqAnoEP,"SIGNED",eqProvedor,eqRodada))</f>
        <v>1.3496428095512332</v>
      </c>
      <c r="N14" s="145">
        <f t="shared" ref="N14:N45" si="8">IF(OR($A14="",NOT(ISNUMBER($F14)),NOT(ISNUMBER($K14))),"",1.65*$F14+ABS($K14))</f>
        <v>2.3083273211542621</v>
      </c>
      <c r="O14" s="145"/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 t="shared" ref="R14:R45" si="9">IF(OR($F14="",$F14=0,NOT(ISNUMBER($O14)),NOT(ISNUMBER($K14))),"",($O14-ABS($K14))/$F14)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146" t="str">
        <f>IF($A14="","",mCEQ.StatusSDIeq($A14,eqAnoEP,eqProvedor,eqRodada))</f>
        <v>FORA (|SDI| max 3,00 &gt; 2)</v>
      </c>
      <c r="U14" s="5" t="str">
        <f>IF($A14="","",mCEQ.StatusLimitesEQ($A14,eqAnoEP,eqProvedor,eqRodada))</f>
        <v>OK (15 dentro dos limites)</v>
      </c>
      <c r="V14" s="142" t="str">
        <f>IF(NOT(ISNUMBER($L14)),"",mPlanoQC.DPMdoSigma($L14))</f>
        <v/>
      </c>
      <c r="W14" s="143" t="str">
        <f>IF(NOT(ISNUMBER($L14)),"",mPlanoQC.RendimentoDoSigma($L14))</f>
        <v/>
      </c>
      <c r="X14" t="str">
        <f>IF(NOT(ISNUMBER($L14)),"",mPlanoQC.PlanoQC($L14,"REGRAS"))</f>
        <v/>
      </c>
      <c r="Y14" s="93" t="str">
        <f>IF(NOT(ISNUMBER($L14)),"",mPlanoQC.PlanoQC($L14,"N"))</f>
        <v/>
      </c>
      <c r="Z14" s="144" t="str">
        <f>IF(NOT(ISNUMBER($L14)),"",mPlanoQC.PlanoQC($L14,"RUNSIZE"))</f>
        <v/>
      </c>
      <c r="AA14" t="str">
        <f>IF(NOT(ISNUMBER($L14)),"",mPlanoQC.CoberturaWestgard($L14))</f>
        <v/>
      </c>
      <c r="AB14" t="str">
        <f t="shared" ref="AB14:AB45" si="10">IF($A14="","",$A14&amp;"|"&amp;$B14)</f>
        <v>HGB|2</v>
      </c>
    </row>
    <row r="15" spans="1:28" x14ac:dyDescent="0.25">
      <c r="A15" s="57" t="str">
        <f>Analitos!$A$6</f>
        <v>HGB</v>
      </c>
      <c r="B15" s="37">
        <v>3</v>
      </c>
      <c r="C15" s="147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 t="str">
        <f t="shared" si="4"/>
        <v/>
      </c>
      <c r="K15" s="63">
        <f>IF($A15="","",mCEQ.BiasEQ($A15,eqAnoEP,"ABS",eqProvedor,eqRodada))</f>
        <v>1.4431129709513304</v>
      </c>
      <c r="L15" s="20" t="str">
        <f t="shared" si="6"/>
        <v/>
      </c>
      <c r="M15" s="37">
        <f>IF($A15="","",mCEQ.BiasEQ($A15,eqAnoEP,"SIGNED",eqProvedor,eqRodada))</f>
        <v>1.3496428095512332</v>
      </c>
      <c r="N15" s="145">
        <f t="shared" si="8"/>
        <v>2.3813454346233254</v>
      </c>
      <c r="O15" s="145"/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 t="shared" si="9"/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146" t="str">
        <f>IF($A15="","",mCEQ.StatusSDIeq($A15,eqAnoEP,eqProvedor,eqRodada))</f>
        <v>FORA (|SDI| max 3,00 &gt; 2)</v>
      </c>
      <c r="U15" s="5" t="str">
        <f>IF($A15="","",mCEQ.StatusLimitesEQ($A15,eqAnoEP,eqProvedor,eqRodada))</f>
        <v>OK (15 dentro dos limites)</v>
      </c>
      <c r="V15" s="142" t="str">
        <f>IF(NOT(ISNUMBER($L15)),"",mPlanoQC.DPMdoSigma($L15))</f>
        <v/>
      </c>
      <c r="W15" s="143" t="str">
        <f>IF(NOT(ISNUMBER($L15)),"",mPlanoQC.RendimentoDoSigma($L15))</f>
        <v/>
      </c>
      <c r="X15" t="str">
        <f>IF(NOT(ISNUMBER($L15)),"",mPlanoQC.PlanoQC($L15,"REGRAS"))</f>
        <v/>
      </c>
      <c r="Y15" s="93" t="str">
        <f>IF(NOT(ISNUMBER($L15)),"",mPlanoQC.PlanoQC($L15,"N"))</f>
        <v/>
      </c>
      <c r="Z15" s="144" t="str">
        <f>IF(NOT(ISNUMBER($L15)),"",mPlanoQC.PlanoQC($L15,"RUNSIZE"))</f>
        <v/>
      </c>
      <c r="AA15" t="str">
        <f>IF(NOT(ISNUMBER($L15)),"",mPlanoQC.CoberturaWestgard($L15))</f>
        <v/>
      </c>
      <c r="AB15" t="str">
        <f t="shared" si="10"/>
        <v>HGB|3</v>
      </c>
    </row>
    <row r="16" spans="1:28" x14ac:dyDescent="0.25">
      <c r="A16" s="57" t="str">
        <f>Analitos!$A$7</f>
        <v>HCT</v>
      </c>
      <c r="B16" s="37">
        <v>1</v>
      </c>
      <c r="C16" s="147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 t="str">
        <f t="shared" si="4"/>
        <v/>
      </c>
      <c r="K16" s="63">
        <f>IF($A16="","",mCEQ.BiasEQ($A16,eqAnoEP,"ABS",eqProvedor,eqRodada))</f>
        <v>1.1383596179279447</v>
      </c>
      <c r="L16" s="20" t="str">
        <f t="shared" si="6"/>
        <v/>
      </c>
      <c r="M16" s="37">
        <f>IF($A16="","",mCEQ.BiasEQ($A16,eqAnoEP,"SIGNED",eqProvedor,eqRodada))</f>
        <v>0.3235385109073674</v>
      </c>
      <c r="N16" s="145">
        <f t="shared" si="8"/>
        <v>4.1439604229457316</v>
      </c>
      <c r="O16" s="145"/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 t="shared" si="9"/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146" t="str">
        <f>IF($A16="","",mCEQ.StatusSDIeq($A16,eqAnoEP,eqProvedor,eqRodada))</f>
        <v>OK (|SDI| max 1,40 em 15 amostra(s))</v>
      </c>
      <c r="U16" s="5" t="str">
        <f>IF($A16="","",mCEQ.StatusLimitesEQ($A16,eqAnoEP,eqProvedor,eqRodada))</f>
        <v>OK (15 dentro dos limites)</v>
      </c>
      <c r="V16" s="142" t="str">
        <f>IF(NOT(ISNUMBER($L16)),"",mPlanoQC.DPMdoSigma($L16))</f>
        <v/>
      </c>
      <c r="W16" s="143" t="str">
        <f>IF(NOT(ISNUMBER($L16)),"",mPlanoQC.RendimentoDoSigma($L16))</f>
        <v/>
      </c>
      <c r="X16" t="str">
        <f>IF(NOT(ISNUMBER($L16)),"",mPlanoQC.PlanoQC($L16,"REGRAS"))</f>
        <v/>
      </c>
      <c r="Y16" s="93" t="str">
        <f>IF(NOT(ISNUMBER($L16)),"",mPlanoQC.PlanoQC($L16,"N"))</f>
        <v/>
      </c>
      <c r="Z16" s="144" t="str">
        <f>IF(NOT(ISNUMBER($L16)),"",mPlanoQC.PlanoQC($L16,"RUNSIZE"))</f>
        <v/>
      </c>
      <c r="AA16" t="str">
        <f>IF(NOT(ISNUMBER($L16)),"",mPlanoQC.CoberturaWestgard($L16))</f>
        <v/>
      </c>
      <c r="AB16" t="str">
        <f t="shared" si="10"/>
        <v>HCT|1</v>
      </c>
    </row>
    <row r="17" spans="1:28" x14ac:dyDescent="0.25">
      <c r="A17" s="57" t="str">
        <f>Analitos!$A$7</f>
        <v>HCT</v>
      </c>
      <c r="B17" s="37">
        <v>2</v>
      </c>
      <c r="C17" s="147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 t="str">
        <f t="shared" si="4"/>
        <v/>
      </c>
      <c r="K17" s="63">
        <f>IF($A17="","",mCEQ.BiasEQ($A17,eqAnoEP,"ABS",eqProvedor,eqRodada))</f>
        <v>1.1383596179279447</v>
      </c>
      <c r="L17" s="20" t="str">
        <f t="shared" si="6"/>
        <v/>
      </c>
      <c r="M17" s="37">
        <f>IF($A17="","",mCEQ.BiasEQ($A17,eqAnoEP,"SIGNED",eqProvedor,eqRodada))</f>
        <v>0.3235385109073674</v>
      </c>
      <c r="N17" s="145">
        <f t="shared" si="8"/>
        <v>3.4210498696524496</v>
      </c>
      <c r="O17" s="145"/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 t="shared" si="9"/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146" t="str">
        <f>IF($A17="","",mCEQ.StatusSDIeq($A17,eqAnoEP,eqProvedor,eqRodada))</f>
        <v>OK (|SDI| max 1,40 em 15 amostra(s))</v>
      </c>
      <c r="U17" s="5" t="str">
        <f>IF($A17="","",mCEQ.StatusLimitesEQ($A17,eqAnoEP,eqProvedor,eqRodada))</f>
        <v>OK (15 dentro dos limites)</v>
      </c>
      <c r="V17" s="142" t="str">
        <f>IF(NOT(ISNUMBER($L17)),"",mPlanoQC.DPMdoSigma($L17))</f>
        <v/>
      </c>
      <c r="W17" s="143" t="str">
        <f>IF(NOT(ISNUMBER($L17)),"",mPlanoQC.RendimentoDoSigma($L17))</f>
        <v/>
      </c>
      <c r="X17" t="str">
        <f>IF(NOT(ISNUMBER($L17)),"",mPlanoQC.PlanoQC($L17,"REGRAS"))</f>
        <v/>
      </c>
      <c r="Y17" s="93" t="str">
        <f>IF(NOT(ISNUMBER($L17)),"",mPlanoQC.PlanoQC($L17,"N"))</f>
        <v/>
      </c>
      <c r="Z17" s="144" t="str">
        <f>IF(NOT(ISNUMBER($L17)),"",mPlanoQC.PlanoQC($L17,"RUNSIZE"))</f>
        <v/>
      </c>
      <c r="AA17" t="str">
        <f>IF(NOT(ISNUMBER($L17)),"",mPlanoQC.CoberturaWestgard($L17))</f>
        <v/>
      </c>
      <c r="AB17" t="str">
        <f t="shared" si="10"/>
        <v>HCT|2</v>
      </c>
    </row>
    <row r="18" spans="1:28" x14ac:dyDescent="0.25">
      <c r="A18" s="57" t="str">
        <f>Analitos!$A$7</f>
        <v>HCT</v>
      </c>
      <c r="B18" s="37">
        <v>3</v>
      </c>
      <c r="C18" s="147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 t="str">
        <f t="shared" si="4"/>
        <v/>
      </c>
      <c r="K18" s="63">
        <f>IF($A18="","",mCEQ.BiasEQ($A18,eqAnoEP,"ABS",eqProvedor,eqRodada))</f>
        <v>1.1383596179279447</v>
      </c>
      <c r="L18" s="20" t="str">
        <f t="shared" si="6"/>
        <v/>
      </c>
      <c r="M18" s="37">
        <f>IF($A18="","",mCEQ.BiasEQ($A18,eqAnoEP,"SIGNED",eqProvedor,eqRodada))</f>
        <v>0.3235385109073674</v>
      </c>
      <c r="N18" s="145">
        <f t="shared" si="8"/>
        <v>2.8624202992994512</v>
      </c>
      <c r="O18" s="145"/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 t="shared" si="9"/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146" t="str">
        <f>IF($A18="","",mCEQ.StatusSDIeq($A18,eqAnoEP,eqProvedor,eqRodada))</f>
        <v>OK (|SDI| max 1,40 em 15 amostra(s))</v>
      </c>
      <c r="U18" s="5" t="str">
        <f>IF($A18="","",mCEQ.StatusLimitesEQ($A18,eqAnoEP,eqProvedor,eqRodada))</f>
        <v>OK (15 dentro dos limites)</v>
      </c>
      <c r="V18" s="142" t="str">
        <f>IF(NOT(ISNUMBER($L18)),"",mPlanoQC.DPMdoSigma($L18))</f>
        <v/>
      </c>
      <c r="W18" s="143" t="str">
        <f>IF(NOT(ISNUMBER($L18)),"",mPlanoQC.RendimentoDoSigma($L18))</f>
        <v/>
      </c>
      <c r="X18" t="str">
        <f>IF(NOT(ISNUMBER($L18)),"",mPlanoQC.PlanoQC($L18,"REGRAS"))</f>
        <v/>
      </c>
      <c r="Y18" s="93" t="str">
        <f>IF(NOT(ISNUMBER($L18)),"",mPlanoQC.PlanoQC($L18,"N"))</f>
        <v/>
      </c>
      <c r="Z18" s="144" t="str">
        <f>IF(NOT(ISNUMBER($L18)),"",mPlanoQC.PlanoQC($L18,"RUNSIZE"))</f>
        <v/>
      </c>
      <c r="AA18" t="str">
        <f>IF(NOT(ISNUMBER($L18)),"",mPlanoQC.CoberturaWestgard($L18))</f>
        <v/>
      </c>
      <c r="AB18" t="str">
        <f t="shared" si="10"/>
        <v>HCT|3</v>
      </c>
    </row>
    <row r="19" spans="1:28" x14ac:dyDescent="0.25">
      <c r="A19" s="57" t="str">
        <f>Analitos!$A$8</f>
        <v>MCV</v>
      </c>
      <c r="B19" s="37">
        <v>1</v>
      </c>
      <c r="C19" s="147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 t="str">
        <f t="shared" si="4"/>
        <v/>
      </c>
      <c r="K19" s="63">
        <f>IF($A19="","",mCEQ.BiasEQ($A19,eqAnoEP,"ABS",eqProvedor,eqRodada))</f>
        <v>1.3181182317477955</v>
      </c>
      <c r="L19" s="20" t="str">
        <f t="shared" si="6"/>
        <v/>
      </c>
      <c r="M19" s="37">
        <f>IF($A19="","",mCEQ.BiasEQ($A19,eqAnoEP,"SIGNED",eqProvedor,eqRodada))</f>
        <v>-1.2048563495588844</v>
      </c>
      <c r="N19" s="145">
        <f t="shared" si="8"/>
        <v>3.0188056116974256</v>
      </c>
      <c r="O19" s="145"/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 t="shared" si="9"/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146" t="str">
        <f>IF($A19="","",mCEQ.StatusSDIeq($A19,eqAnoEP,eqProvedor,eqRodada))</f>
        <v>FORA (|SDI| max 2,20 &gt; 2)</v>
      </c>
      <c r="U19" s="5" t="str">
        <f>IF($A19="","",mCEQ.StatusLimitesEQ($A19,eqAnoEP,eqProvedor,eqRodada))</f>
        <v>OK (15 dentro dos limites)</v>
      </c>
      <c r="V19" s="142" t="str">
        <f>IF(NOT(ISNUMBER($L19)),"",mPlanoQC.DPMdoSigma($L19))</f>
        <v/>
      </c>
      <c r="W19" s="143" t="str">
        <f>IF(NOT(ISNUMBER($L19)),"",mPlanoQC.RendimentoDoSigma($L19))</f>
        <v/>
      </c>
      <c r="X19" t="str">
        <f>IF(NOT(ISNUMBER($L19)),"",mPlanoQC.PlanoQC($L19,"REGRAS"))</f>
        <v/>
      </c>
      <c r="Y19" s="93" t="str">
        <f>IF(NOT(ISNUMBER($L19)),"",mPlanoQC.PlanoQC($L19,"N"))</f>
        <v/>
      </c>
      <c r="Z19" s="144" t="str">
        <f>IF(NOT(ISNUMBER($L19)),"",mPlanoQC.PlanoQC($L19,"RUNSIZE"))</f>
        <v/>
      </c>
      <c r="AA19" t="str">
        <f>IF(NOT(ISNUMBER($L19)),"",mPlanoQC.CoberturaWestgard($L19))</f>
        <v/>
      </c>
      <c r="AB19" t="str">
        <f t="shared" si="10"/>
        <v>MCV|1</v>
      </c>
    </row>
    <row r="20" spans="1:28" x14ac:dyDescent="0.25">
      <c r="A20" s="57" t="str">
        <f>Analitos!$A$8</f>
        <v>MCV</v>
      </c>
      <c r="B20" s="37">
        <v>2</v>
      </c>
      <c r="C20" s="147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 t="str">
        <f t="shared" si="4"/>
        <v/>
      </c>
      <c r="K20" s="63">
        <f>IF($A20="","",mCEQ.BiasEQ($A20,eqAnoEP,"ABS",eqProvedor,eqRodada))</f>
        <v>1.3181182317477955</v>
      </c>
      <c r="L20" s="20" t="str">
        <f t="shared" si="6"/>
        <v/>
      </c>
      <c r="M20" s="37">
        <f>IF($A20="","",mCEQ.BiasEQ($A20,eqAnoEP,"SIGNED",eqProvedor,eqRodada))</f>
        <v>-1.2048563495588844</v>
      </c>
      <c r="N20" s="145">
        <f t="shared" si="8"/>
        <v>2.8456746635648242</v>
      </c>
      <c r="O20" s="145"/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 t="shared" si="9"/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146" t="str">
        <f>IF($A20="","",mCEQ.StatusSDIeq($A20,eqAnoEP,eqProvedor,eqRodada))</f>
        <v>FORA (|SDI| max 2,20 &gt; 2)</v>
      </c>
      <c r="U20" s="5" t="str">
        <f>IF($A20="","",mCEQ.StatusLimitesEQ($A20,eqAnoEP,eqProvedor,eqRodada))</f>
        <v>OK (15 dentro dos limites)</v>
      </c>
      <c r="V20" s="142" t="str">
        <f>IF(NOT(ISNUMBER($L20)),"",mPlanoQC.DPMdoSigma($L20))</f>
        <v/>
      </c>
      <c r="W20" s="143" t="str">
        <f>IF(NOT(ISNUMBER($L20)),"",mPlanoQC.RendimentoDoSigma($L20))</f>
        <v/>
      </c>
      <c r="X20" t="str">
        <f>IF(NOT(ISNUMBER($L20)),"",mPlanoQC.PlanoQC($L20,"REGRAS"))</f>
        <v/>
      </c>
      <c r="Y20" s="93" t="str">
        <f>IF(NOT(ISNUMBER($L20)),"",mPlanoQC.PlanoQC($L20,"N"))</f>
        <v/>
      </c>
      <c r="Z20" s="144" t="str">
        <f>IF(NOT(ISNUMBER($L20)),"",mPlanoQC.PlanoQC($L20,"RUNSIZE"))</f>
        <v/>
      </c>
      <c r="AA20" t="str">
        <f>IF(NOT(ISNUMBER($L20)),"",mPlanoQC.CoberturaWestgard($L20))</f>
        <v/>
      </c>
      <c r="AB20" t="str">
        <f t="shared" si="10"/>
        <v>MCV|2</v>
      </c>
    </row>
    <row r="21" spans="1:28" x14ac:dyDescent="0.25">
      <c r="A21" s="57" t="str">
        <f>Analitos!$A$8</f>
        <v>MCV</v>
      </c>
      <c r="B21" s="37">
        <v>3</v>
      </c>
      <c r="C21" s="147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 t="str">
        <f t="shared" si="4"/>
        <v/>
      </c>
      <c r="K21" s="63">
        <f>IF($A21="","",mCEQ.BiasEQ($A21,eqAnoEP,"ABS",eqProvedor,eqRodada))</f>
        <v>1.3181182317477955</v>
      </c>
      <c r="L21" s="20" t="str">
        <f t="shared" si="6"/>
        <v/>
      </c>
      <c r="M21" s="37">
        <f>IF($A21="","",mCEQ.BiasEQ($A21,eqAnoEP,"SIGNED",eqProvedor,eqRodada))</f>
        <v>-1.2048563495588844</v>
      </c>
      <c r="N21" s="145">
        <f t="shared" si="8"/>
        <v>2.5089270550193374</v>
      </c>
      <c r="O21" s="145"/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 t="shared" si="9"/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146" t="str">
        <f>IF($A21="","",mCEQ.StatusSDIeq($A21,eqAnoEP,eqProvedor,eqRodada))</f>
        <v>FORA (|SDI| max 2,20 &gt; 2)</v>
      </c>
      <c r="U21" s="5" t="str">
        <f>IF($A21="","",mCEQ.StatusLimitesEQ($A21,eqAnoEP,eqProvedor,eqRodada))</f>
        <v>OK (15 dentro dos limites)</v>
      </c>
      <c r="V21" s="142" t="str">
        <f>IF(NOT(ISNUMBER($L21)),"",mPlanoQC.DPMdoSigma($L21))</f>
        <v/>
      </c>
      <c r="W21" s="143" t="str">
        <f>IF(NOT(ISNUMBER($L21)),"",mPlanoQC.RendimentoDoSigma($L21))</f>
        <v/>
      </c>
      <c r="X21" t="str">
        <f>IF(NOT(ISNUMBER($L21)),"",mPlanoQC.PlanoQC($L21,"REGRAS"))</f>
        <v/>
      </c>
      <c r="Y21" s="93" t="str">
        <f>IF(NOT(ISNUMBER($L21)),"",mPlanoQC.PlanoQC($L21,"N"))</f>
        <v/>
      </c>
      <c r="Z21" s="144" t="str">
        <f>IF(NOT(ISNUMBER($L21)),"",mPlanoQC.PlanoQC($L21,"RUNSIZE"))</f>
        <v/>
      </c>
      <c r="AA21" t="str">
        <f>IF(NOT(ISNUMBER($L21)),"",mPlanoQC.CoberturaWestgard($L21))</f>
        <v/>
      </c>
      <c r="AB21" t="str">
        <f t="shared" si="10"/>
        <v>MCV|3</v>
      </c>
    </row>
    <row r="22" spans="1:28" x14ac:dyDescent="0.25">
      <c r="A22" s="57" t="str">
        <f>Analitos!$A$9</f>
        <v>MCH</v>
      </c>
      <c r="B22" s="37">
        <v>1</v>
      </c>
      <c r="C22" s="147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 t="str">
        <f t="shared" si="4"/>
        <v/>
      </c>
      <c r="K22" s="63">
        <f>IF($A22="","",mCEQ.BiasEQ($A22,eqAnoEP,"ABS",eqProvedor,eqRodada))</f>
        <v>1.3302246454933648</v>
      </c>
      <c r="L22" s="20" t="str">
        <f t="shared" si="6"/>
        <v/>
      </c>
      <c r="M22" s="37">
        <f>IF($A22="","",mCEQ.BiasEQ($A22,eqAnoEP,"SIGNED",eqProvedor,eqRodada))</f>
        <v>-0.19629249469443186</v>
      </c>
      <c r="N22" s="145">
        <f t="shared" si="8"/>
        <v>3.1884771781974921</v>
      </c>
      <c r="O22" s="145"/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 t="shared" si="9"/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146" t="str">
        <f>IF($A22="","",mCEQ.StatusSDIeq($A22,eqAnoEP,eqProvedor,eqRodada))</f>
        <v>FORA (|SDI| max 2,30 &gt; 2)</v>
      </c>
      <c r="U22" s="5" t="str">
        <f>IF($A22="","",mCEQ.StatusLimitesEQ($A22,eqAnoEP,eqProvedor,eqRodada))</f>
        <v>OK (15 dentro dos limites)</v>
      </c>
      <c r="V22" s="142" t="str">
        <f>IF(NOT(ISNUMBER($L22)),"",mPlanoQC.DPMdoSigma($L22))</f>
        <v/>
      </c>
      <c r="W22" s="143" t="str">
        <f>IF(NOT(ISNUMBER($L22)),"",mPlanoQC.RendimentoDoSigma($L22))</f>
        <v/>
      </c>
      <c r="X22" t="str">
        <f>IF(NOT(ISNUMBER($L22)),"",mPlanoQC.PlanoQC($L22,"REGRAS"))</f>
        <v/>
      </c>
      <c r="Y22" s="93" t="str">
        <f>IF(NOT(ISNUMBER($L22)),"",mPlanoQC.PlanoQC($L22,"N"))</f>
        <v/>
      </c>
      <c r="Z22" s="144" t="str">
        <f>IF(NOT(ISNUMBER($L22)),"",mPlanoQC.PlanoQC($L22,"RUNSIZE"))</f>
        <v/>
      </c>
      <c r="AA22" t="str">
        <f>IF(NOT(ISNUMBER($L22)),"",mPlanoQC.CoberturaWestgard($L22))</f>
        <v/>
      </c>
      <c r="AB22" t="str">
        <f t="shared" si="10"/>
        <v>MCH|1</v>
      </c>
    </row>
    <row r="23" spans="1:28" x14ac:dyDescent="0.25">
      <c r="A23" s="57" t="str">
        <f>Analitos!$A$9</f>
        <v>MCH</v>
      </c>
      <c r="B23" s="37">
        <v>2</v>
      </c>
      <c r="C23" s="147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 t="str">
        <f t="shared" si="4"/>
        <v/>
      </c>
      <c r="K23" s="63">
        <f>IF($A23="","",mCEQ.BiasEQ($A23,eqAnoEP,"ABS",eqProvedor,eqRodada))</f>
        <v>1.3302246454933648</v>
      </c>
      <c r="L23" s="20" t="str">
        <f t="shared" si="6"/>
        <v/>
      </c>
      <c r="M23" s="37">
        <f>IF($A23="","",mCEQ.BiasEQ($A23,eqAnoEP,"SIGNED",eqProvedor,eqRodada))</f>
        <v>-0.19629249469443186</v>
      </c>
      <c r="N23" s="145">
        <f t="shared" si="8"/>
        <v>2.6753625582711766</v>
      </c>
      <c r="O23" s="145"/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 t="shared" si="9"/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146" t="str">
        <f>IF($A23="","",mCEQ.StatusSDIeq($A23,eqAnoEP,eqProvedor,eqRodada))</f>
        <v>FORA (|SDI| max 2,30 &gt; 2)</v>
      </c>
      <c r="U23" s="5" t="str">
        <f>IF($A23="","",mCEQ.StatusLimitesEQ($A23,eqAnoEP,eqProvedor,eqRodada))</f>
        <v>OK (15 dentro dos limites)</v>
      </c>
      <c r="V23" s="142" t="str">
        <f>IF(NOT(ISNUMBER($L23)),"",mPlanoQC.DPMdoSigma($L23))</f>
        <v/>
      </c>
      <c r="W23" s="143" t="str">
        <f>IF(NOT(ISNUMBER($L23)),"",mPlanoQC.RendimentoDoSigma($L23))</f>
        <v/>
      </c>
      <c r="X23" t="str">
        <f>IF(NOT(ISNUMBER($L23)),"",mPlanoQC.PlanoQC($L23,"REGRAS"))</f>
        <v/>
      </c>
      <c r="Y23" s="93" t="str">
        <f>IF(NOT(ISNUMBER($L23)),"",mPlanoQC.PlanoQC($L23,"N"))</f>
        <v/>
      </c>
      <c r="Z23" s="144" t="str">
        <f>IF(NOT(ISNUMBER($L23)),"",mPlanoQC.PlanoQC($L23,"RUNSIZE"))</f>
        <v/>
      </c>
      <c r="AA23" t="str">
        <f>IF(NOT(ISNUMBER($L23)),"",mPlanoQC.CoberturaWestgard($L23))</f>
        <v/>
      </c>
      <c r="AB23" t="str">
        <f t="shared" si="10"/>
        <v>MCH|2</v>
      </c>
    </row>
    <row r="24" spans="1:28" x14ac:dyDescent="0.25">
      <c r="A24" s="57" t="str">
        <f>Analitos!$A$9</f>
        <v>MCH</v>
      </c>
      <c r="B24" s="37">
        <v>3</v>
      </c>
      <c r="C24" s="147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 t="str">
        <f t="shared" si="4"/>
        <v/>
      </c>
      <c r="K24" s="63">
        <f>IF($A24="","",mCEQ.BiasEQ($A24,eqAnoEP,"ABS",eqProvedor,eqRodada))</f>
        <v>1.3302246454933648</v>
      </c>
      <c r="L24" s="20" t="str">
        <f t="shared" si="6"/>
        <v/>
      </c>
      <c r="M24" s="37">
        <f>IF($A24="","",mCEQ.BiasEQ($A24,eqAnoEP,"SIGNED",eqProvedor,eqRodada))</f>
        <v>-0.19629249469443186</v>
      </c>
      <c r="N24" s="145">
        <f t="shared" si="8"/>
        <v>2.3398662772981025</v>
      </c>
      <c r="O24" s="145"/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 t="shared" si="9"/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146" t="str">
        <f>IF($A24="","",mCEQ.StatusSDIeq($A24,eqAnoEP,eqProvedor,eqRodada))</f>
        <v>FORA (|SDI| max 2,30 &gt; 2)</v>
      </c>
      <c r="U24" s="5" t="str">
        <f>IF($A24="","",mCEQ.StatusLimitesEQ($A24,eqAnoEP,eqProvedor,eqRodada))</f>
        <v>OK (15 dentro dos limites)</v>
      </c>
      <c r="V24" s="142" t="str">
        <f>IF(NOT(ISNUMBER($L24)),"",mPlanoQC.DPMdoSigma($L24))</f>
        <v/>
      </c>
      <c r="W24" s="143" t="str">
        <f>IF(NOT(ISNUMBER($L24)),"",mPlanoQC.RendimentoDoSigma($L24))</f>
        <v/>
      </c>
      <c r="X24" t="str">
        <f>IF(NOT(ISNUMBER($L24)),"",mPlanoQC.PlanoQC($L24,"REGRAS"))</f>
        <v/>
      </c>
      <c r="Y24" s="93" t="str">
        <f>IF(NOT(ISNUMBER($L24)),"",mPlanoQC.PlanoQC($L24,"N"))</f>
        <v/>
      </c>
      <c r="Z24" s="144" t="str">
        <f>IF(NOT(ISNUMBER($L24)),"",mPlanoQC.PlanoQC($L24,"RUNSIZE"))</f>
        <v/>
      </c>
      <c r="AA24" t="str">
        <f>IF(NOT(ISNUMBER($L24)),"",mPlanoQC.CoberturaWestgard($L24))</f>
        <v/>
      </c>
      <c r="AB24" t="str">
        <f t="shared" si="10"/>
        <v>MCH|3</v>
      </c>
    </row>
    <row r="25" spans="1:28" x14ac:dyDescent="0.25">
      <c r="A25" s="57" t="str">
        <f>Analitos!$A$10</f>
        <v>MCHC</v>
      </c>
      <c r="B25" s="37">
        <v>1</v>
      </c>
      <c r="C25" s="147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>
        <f>IF($A25="","",mCEQ.BiasEQ($A25,eqAnoEP,"ABS",eqProvedor,eqRodada))</f>
        <v>1.606529458857288</v>
      </c>
      <c r="L25" s="20" t="str">
        <f t="shared" si="6"/>
        <v/>
      </c>
      <c r="M25" s="37">
        <f>IF($A25="","",mCEQ.BiasEQ($A25,eqAnoEP,"SIGNED",eqProvedor,eqRodada))</f>
        <v>0.98520808149391026</v>
      </c>
      <c r="N25" s="145">
        <f t="shared" si="8"/>
        <v>4.0449975676545602</v>
      </c>
      <c r="O25" s="145"/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 t="shared" si="9"/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146" t="str">
        <f>IF($A25="","",mCEQ.StatusSDIeq($A25,eqAnoEP,eqProvedor,eqRodada))</f>
        <v>FORA (|SDI| max 3,20 &gt; 2)</v>
      </c>
      <c r="U25" s="5" t="str">
        <f>IF($A25="","",mCEQ.StatusLimitesEQ($A25,eqAnoEP,eqProvedor,eqRodada))</f>
        <v>NAO OK (1 fora dos limites)</v>
      </c>
      <c r="V25" s="142" t="str">
        <f>IF(NOT(ISNUMBER($L25)),"",mPlanoQC.DPMdoSigma($L25))</f>
        <v/>
      </c>
      <c r="W25" s="143" t="str">
        <f>IF(NOT(ISNUMBER($L25)),"",mPlanoQC.RendimentoDoSigma($L25))</f>
        <v/>
      </c>
      <c r="X25" t="str">
        <f>IF(NOT(ISNUMBER($L25)),"",mPlanoQC.PlanoQC($L25,"REGRAS"))</f>
        <v/>
      </c>
      <c r="Y25" s="93" t="str">
        <f>IF(NOT(ISNUMBER($L25)),"",mPlanoQC.PlanoQC($L25,"N"))</f>
        <v/>
      </c>
      <c r="Z25" s="144" t="str">
        <f>IF(NOT(ISNUMBER($L25)),"",mPlanoQC.PlanoQC($L25,"RUNSIZE"))</f>
        <v/>
      </c>
      <c r="AA25" t="str">
        <f>IF(NOT(ISNUMBER($L25)),"",mPlanoQC.CoberturaWestgard($L25))</f>
        <v/>
      </c>
      <c r="AB25" t="str">
        <f t="shared" si="10"/>
        <v>MCHC|1</v>
      </c>
    </row>
    <row r="26" spans="1:28" x14ac:dyDescent="0.25">
      <c r="A26" s="57" t="str">
        <f>Analitos!$A$10</f>
        <v>MCHC</v>
      </c>
      <c r="B26" s="37">
        <v>2</v>
      </c>
      <c r="C26" s="147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>
        <f>IF($A26="","",mCEQ.BiasEQ($A26,eqAnoEP,"ABS",eqProvedor,eqRodada))</f>
        <v>1.606529458857288</v>
      </c>
      <c r="L26" s="20" t="str">
        <f t="shared" si="6"/>
        <v/>
      </c>
      <c r="M26" s="37">
        <f>IF($A26="","",mCEQ.BiasEQ($A26,eqAnoEP,"SIGNED",eqProvedor,eqRodada))</f>
        <v>0.98520808149391026</v>
      </c>
      <c r="N26" s="145">
        <f t="shared" si="8"/>
        <v>3.8049194808344993</v>
      </c>
      <c r="O26" s="145"/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 t="shared" si="9"/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146" t="str">
        <f>IF($A26="","",mCEQ.StatusSDIeq($A26,eqAnoEP,eqProvedor,eqRodada))</f>
        <v>FORA (|SDI| max 3,20 &gt; 2)</v>
      </c>
      <c r="U26" s="5" t="str">
        <f>IF($A26="","",mCEQ.StatusLimitesEQ($A26,eqAnoEP,eqProvedor,eqRodada))</f>
        <v>NAO OK (1 fora dos limites)</v>
      </c>
      <c r="V26" s="142" t="str">
        <f>IF(NOT(ISNUMBER($L26)),"",mPlanoQC.DPMdoSigma($L26))</f>
        <v/>
      </c>
      <c r="W26" s="143" t="str">
        <f>IF(NOT(ISNUMBER($L26)),"",mPlanoQC.RendimentoDoSigma($L26))</f>
        <v/>
      </c>
      <c r="X26" t="str">
        <f>IF(NOT(ISNUMBER($L26)),"",mPlanoQC.PlanoQC($L26,"REGRAS"))</f>
        <v/>
      </c>
      <c r="Y26" s="93" t="str">
        <f>IF(NOT(ISNUMBER($L26)),"",mPlanoQC.PlanoQC($L26,"N"))</f>
        <v/>
      </c>
      <c r="Z26" s="144" t="str">
        <f>IF(NOT(ISNUMBER($L26)),"",mPlanoQC.PlanoQC($L26,"RUNSIZE"))</f>
        <v/>
      </c>
      <c r="AA26" t="str">
        <f>IF(NOT(ISNUMBER($L26)),"",mPlanoQC.CoberturaWestgard($L26))</f>
        <v/>
      </c>
      <c r="AB26" t="str">
        <f t="shared" si="10"/>
        <v>MCHC|2</v>
      </c>
    </row>
    <row r="27" spans="1:28" x14ac:dyDescent="0.25">
      <c r="A27" s="57" t="str">
        <f>Analitos!$A$10</f>
        <v>MCHC</v>
      </c>
      <c r="B27" s="37">
        <v>3</v>
      </c>
      <c r="C27" s="147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>
        <f>IF($A27="","",mCEQ.BiasEQ($A27,eqAnoEP,"ABS",eqProvedor,eqRodada))</f>
        <v>1.606529458857288</v>
      </c>
      <c r="L27" s="20" t="str">
        <f t="shared" si="6"/>
        <v/>
      </c>
      <c r="M27" s="37">
        <f>IF($A27="","",mCEQ.BiasEQ($A27,eqAnoEP,"SIGNED",eqProvedor,eqRodada))</f>
        <v>0.98520808149391026</v>
      </c>
      <c r="N27" s="145">
        <f t="shared" si="8"/>
        <v>3.1723172375549948</v>
      </c>
      <c r="O27" s="145"/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 t="shared" si="9"/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146" t="str">
        <f>IF($A27="","",mCEQ.StatusSDIeq($A27,eqAnoEP,eqProvedor,eqRodada))</f>
        <v>FORA (|SDI| max 3,20 &gt; 2)</v>
      </c>
      <c r="U27" s="5" t="str">
        <f>IF($A27="","",mCEQ.StatusLimitesEQ($A27,eqAnoEP,eqProvedor,eqRodada))</f>
        <v>NAO OK (1 fora dos limites)</v>
      </c>
      <c r="V27" s="142" t="str">
        <f>IF(NOT(ISNUMBER($L27)),"",mPlanoQC.DPMdoSigma($L27))</f>
        <v/>
      </c>
      <c r="W27" s="143" t="str">
        <f>IF(NOT(ISNUMBER($L27)),"",mPlanoQC.RendimentoDoSigma($L27))</f>
        <v/>
      </c>
      <c r="X27" t="str">
        <f>IF(NOT(ISNUMBER($L27)),"",mPlanoQC.PlanoQC($L27,"REGRAS"))</f>
        <v/>
      </c>
      <c r="Y27" s="93" t="str">
        <f>IF(NOT(ISNUMBER($L27)),"",mPlanoQC.PlanoQC($L27,"N"))</f>
        <v/>
      </c>
      <c r="Z27" s="144" t="str">
        <f>IF(NOT(ISNUMBER($L27)),"",mPlanoQC.PlanoQC($L27,"RUNSIZE"))</f>
        <v/>
      </c>
      <c r="AA27" t="str">
        <f>IF(NOT(ISNUMBER($L27)),"",mPlanoQC.CoberturaWestgard($L27))</f>
        <v/>
      </c>
      <c r="AB27" t="str">
        <f t="shared" si="10"/>
        <v>MCHC|3</v>
      </c>
    </row>
    <row r="28" spans="1:28" x14ac:dyDescent="0.25">
      <c r="A28" s="57" t="str">
        <f>Analitos!$A$11</f>
        <v>PLT</v>
      </c>
      <c r="B28" s="37">
        <v>1</v>
      </c>
      <c r="C28" s="147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>
        <f>IF($A28="","",mCEQ.BiasEQ($A28,eqAnoEP,"ABS",eqProvedor,eqRodada))</f>
        <v>4.9625790617769878</v>
      </c>
      <c r="L28" s="20" t="str">
        <f t="shared" si="6"/>
        <v/>
      </c>
      <c r="M28" s="37">
        <f>IF($A28="","",mCEQ.BiasEQ($A28,eqAnoEP,"SIGNED",eqProvedor,eqRodada))</f>
        <v>4.5203109834689039</v>
      </c>
      <c r="N28" s="145">
        <f t="shared" si="8"/>
        <v>11.581322764919189</v>
      </c>
      <c r="O28" s="145"/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 t="shared" si="9"/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146" t="str">
        <f>IF($A28="","",mCEQ.StatusSDIeq($A28,eqAnoEP,eqProvedor,eqRodada))</f>
        <v>FORA (|SDI| max 4,50 &gt; 2)</v>
      </c>
      <c r="U28" s="5" t="str">
        <f>IF($A28="","",mCEQ.StatusLimitesEQ($A28,eqAnoEP,eqProvedor,eqRodada))</f>
        <v>OK (15 dentro dos limites)</v>
      </c>
      <c r="V28" s="142" t="str">
        <f>IF(NOT(ISNUMBER($L28)),"",mPlanoQC.DPMdoSigma($L28))</f>
        <v/>
      </c>
      <c r="W28" s="143" t="str">
        <f>IF(NOT(ISNUMBER($L28)),"",mPlanoQC.RendimentoDoSigma($L28))</f>
        <v/>
      </c>
      <c r="X28" t="str">
        <f>IF(NOT(ISNUMBER($L28)),"",mPlanoQC.PlanoQC($L28,"REGRAS"))</f>
        <v/>
      </c>
      <c r="Y28" s="93" t="str">
        <f>IF(NOT(ISNUMBER($L28)),"",mPlanoQC.PlanoQC($L28,"N"))</f>
        <v/>
      </c>
      <c r="Z28" s="144" t="str">
        <f>IF(NOT(ISNUMBER($L28)),"",mPlanoQC.PlanoQC($L28,"RUNSIZE"))</f>
        <v/>
      </c>
      <c r="AA28" t="str">
        <f>IF(NOT(ISNUMBER($L28)),"",mPlanoQC.CoberturaWestgard($L28))</f>
        <v/>
      </c>
      <c r="AB28" t="str">
        <f t="shared" si="10"/>
        <v>PLT|1</v>
      </c>
    </row>
    <row r="29" spans="1:28" x14ac:dyDescent="0.25">
      <c r="A29" s="57" t="str">
        <f>Analitos!$A$11</f>
        <v>PLT</v>
      </c>
      <c r="B29" s="37">
        <v>2</v>
      </c>
      <c r="C29" s="147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>
        <f>IF($A29="","",mCEQ.BiasEQ($A29,eqAnoEP,"ABS",eqProvedor,eqRodada))</f>
        <v>4.9625790617769878</v>
      </c>
      <c r="L29" s="20" t="str">
        <f t="shared" si="6"/>
        <v/>
      </c>
      <c r="M29" s="37">
        <f>IF($A29="","",mCEQ.BiasEQ($A29,eqAnoEP,"SIGNED",eqProvedor,eqRodada))</f>
        <v>4.5203109834689039</v>
      </c>
      <c r="N29" s="145">
        <f t="shared" si="8"/>
        <v>12.139526259176153</v>
      </c>
      <c r="O29" s="145"/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 t="shared" si="9"/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146" t="str">
        <f>IF($A29="","",mCEQ.StatusSDIeq($A29,eqAnoEP,eqProvedor,eqRodada))</f>
        <v>FORA (|SDI| max 4,50 &gt; 2)</v>
      </c>
      <c r="U29" s="5" t="str">
        <f>IF($A29="","",mCEQ.StatusLimitesEQ($A29,eqAnoEP,eqProvedor,eqRodada))</f>
        <v>OK (15 dentro dos limites)</v>
      </c>
      <c r="V29" s="142" t="str">
        <f>IF(NOT(ISNUMBER($L29)),"",mPlanoQC.DPMdoSigma($L29))</f>
        <v/>
      </c>
      <c r="W29" s="143" t="str">
        <f>IF(NOT(ISNUMBER($L29)),"",mPlanoQC.RendimentoDoSigma($L29))</f>
        <v/>
      </c>
      <c r="X29" t="str">
        <f>IF(NOT(ISNUMBER($L29)),"",mPlanoQC.PlanoQC($L29,"REGRAS"))</f>
        <v/>
      </c>
      <c r="Y29" s="93" t="str">
        <f>IF(NOT(ISNUMBER($L29)),"",mPlanoQC.PlanoQC($L29,"N"))</f>
        <v/>
      </c>
      <c r="Z29" s="144" t="str">
        <f>IF(NOT(ISNUMBER($L29)),"",mPlanoQC.PlanoQC($L29,"RUNSIZE"))</f>
        <v/>
      </c>
      <c r="AA29" t="str">
        <f>IF(NOT(ISNUMBER($L29)),"",mPlanoQC.CoberturaWestgard($L29))</f>
        <v/>
      </c>
      <c r="AB29" t="str">
        <f t="shared" si="10"/>
        <v>PLT|2</v>
      </c>
    </row>
    <row r="30" spans="1:28" x14ac:dyDescent="0.25">
      <c r="A30" s="57" t="str">
        <f>Analitos!$A$11</f>
        <v>PLT</v>
      </c>
      <c r="B30" s="37">
        <v>3</v>
      </c>
      <c r="C30" s="147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>
        <f>IF($A30="","",mCEQ.BiasEQ($A30,eqAnoEP,"ABS",eqProvedor,eqRodada))</f>
        <v>4.9625790617769878</v>
      </c>
      <c r="L30" s="20" t="str">
        <f t="shared" si="6"/>
        <v/>
      </c>
      <c r="M30" s="37">
        <f>IF($A30="","",mCEQ.BiasEQ($A30,eqAnoEP,"SIGNED",eqProvedor,eqRodada))</f>
        <v>4.5203109834689039</v>
      </c>
      <c r="N30" s="145">
        <f t="shared" si="8"/>
        <v>9.1897474456508661</v>
      </c>
      <c r="O30" s="145"/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 t="shared" si="9"/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146" t="str">
        <f>IF($A30="","",mCEQ.StatusSDIeq($A30,eqAnoEP,eqProvedor,eqRodada))</f>
        <v>FORA (|SDI| max 4,50 &gt; 2)</v>
      </c>
      <c r="U30" s="5" t="str">
        <f>IF($A30="","",mCEQ.StatusLimitesEQ($A30,eqAnoEP,eqProvedor,eqRodada))</f>
        <v>OK (15 dentro dos limites)</v>
      </c>
      <c r="V30" s="142" t="str">
        <f>IF(NOT(ISNUMBER($L30)),"",mPlanoQC.DPMdoSigma($L30))</f>
        <v/>
      </c>
      <c r="W30" s="143" t="str">
        <f>IF(NOT(ISNUMBER($L30)),"",mPlanoQC.RendimentoDoSigma($L30))</f>
        <v/>
      </c>
      <c r="X30" t="str">
        <f>IF(NOT(ISNUMBER($L30)),"",mPlanoQC.PlanoQC($L30,"REGRAS"))</f>
        <v/>
      </c>
      <c r="Y30" s="93" t="str">
        <f>IF(NOT(ISNUMBER($L30)),"",mPlanoQC.PlanoQC($L30,"N"))</f>
        <v/>
      </c>
      <c r="Z30" s="144" t="str">
        <f>IF(NOT(ISNUMBER($L30)),"",mPlanoQC.PlanoQC($L30,"RUNSIZE"))</f>
        <v/>
      </c>
      <c r="AA30" t="str">
        <f>IF(NOT(ISNUMBER($L30)),"",mPlanoQC.CoberturaWestgard($L30))</f>
        <v/>
      </c>
      <c r="AB30" t="str">
        <f t="shared" si="10"/>
        <v>PLT|3</v>
      </c>
    </row>
    <row r="31" spans="1:28" x14ac:dyDescent="0.25">
      <c r="A31" s="57" t="str">
        <f>Analitos!$A$12</f>
        <v>NEUT%</v>
      </c>
      <c r="B31" s="37">
        <v>1</v>
      </c>
      <c r="C31" s="147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>
        <f>IF($A31="","",mCEQ.BiasEQ($A31,eqAnoEP,"ABS",eqProvedor,eqRodada))</f>
        <v>2.4651735196966431</v>
      </c>
      <c r="L31" s="20" t="str">
        <f t="shared" si="6"/>
        <v/>
      </c>
      <c r="M31" s="37">
        <f>IF($A31="","",mCEQ.BiasEQ($A31,eqAnoEP,"SIGNED",eqProvedor,eqRodada))</f>
        <v>-2.0217918337866312</v>
      </c>
      <c r="N31" s="145" t="str">
        <f t="shared" si="8"/>
        <v/>
      </c>
      <c r="O31" s="145"/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 t="shared" si="9"/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146" t="str">
        <f>IF($A31="","",mCEQ.StatusSDIeq($A31,eqAnoEP,eqProvedor,eqRodada))</f>
        <v>FORA (|SDI| max 2,40 &gt; 2)</v>
      </c>
      <c r="U31" s="5" t="str">
        <f>IF($A31="","",mCEQ.StatusLimitesEQ($A31,eqAnoEP,eqProvedor,eqRodada))</f>
        <v>OK (15 dentro dos limites)</v>
      </c>
      <c r="V31" s="142" t="str">
        <f>IF(NOT(ISNUMBER($L31)),"",mPlanoQC.DPMdoSigma($L31))</f>
        <v/>
      </c>
      <c r="W31" s="143" t="str">
        <f>IF(NOT(ISNUMBER($L31)),"",mPlanoQC.RendimentoDoSigma($L31))</f>
        <v/>
      </c>
      <c r="X31" t="str">
        <f>IF(NOT(ISNUMBER($L31)),"",mPlanoQC.PlanoQC($L31,"REGRAS"))</f>
        <v/>
      </c>
      <c r="Y31" s="93" t="str">
        <f>IF(NOT(ISNUMBER($L31)),"",mPlanoQC.PlanoQC($L31,"N"))</f>
        <v/>
      </c>
      <c r="Z31" s="144" t="str">
        <f>IF(NOT(ISNUMBER($L31)),"",mPlanoQC.PlanoQC($L31,"RUNSIZE"))</f>
        <v/>
      </c>
      <c r="AA31" t="str">
        <f>IF(NOT(ISNUMBER($L31)),"",mPlanoQC.CoberturaWestgard($L31))</f>
        <v/>
      </c>
      <c r="AB31" t="str">
        <f t="shared" si="10"/>
        <v>NEUT%|1</v>
      </c>
    </row>
    <row r="32" spans="1:28" x14ac:dyDescent="0.25">
      <c r="A32" s="57" t="str">
        <f>Analitos!$A$12</f>
        <v>NEUT%</v>
      </c>
      <c r="B32" s="37">
        <v>2</v>
      </c>
      <c r="C32" s="147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>
        <f>IF($A32="","",mCEQ.BiasEQ($A32,eqAnoEP,"ABS",eqProvedor,eqRodada))</f>
        <v>2.4651735196966431</v>
      </c>
      <c r="L32" s="20" t="str">
        <f t="shared" si="6"/>
        <v/>
      </c>
      <c r="M32" s="37">
        <f>IF($A32="","",mCEQ.BiasEQ($A32,eqAnoEP,"SIGNED",eqProvedor,eqRodada))</f>
        <v>-2.0217918337866312</v>
      </c>
      <c r="N32" s="145" t="str">
        <f t="shared" si="8"/>
        <v/>
      </c>
      <c r="O32" s="145"/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 t="shared" si="9"/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146" t="str">
        <f>IF($A32="","",mCEQ.StatusSDIeq($A32,eqAnoEP,eqProvedor,eqRodada))</f>
        <v>FORA (|SDI| max 2,40 &gt; 2)</v>
      </c>
      <c r="U32" s="5" t="str">
        <f>IF($A32="","",mCEQ.StatusLimitesEQ($A32,eqAnoEP,eqProvedor,eqRodada))</f>
        <v>OK (15 dentro dos limites)</v>
      </c>
      <c r="V32" s="142" t="str">
        <f>IF(NOT(ISNUMBER($L32)),"",mPlanoQC.DPMdoSigma($L32))</f>
        <v/>
      </c>
      <c r="W32" s="143" t="str">
        <f>IF(NOT(ISNUMBER($L32)),"",mPlanoQC.RendimentoDoSigma($L32))</f>
        <v/>
      </c>
      <c r="X32" t="str">
        <f>IF(NOT(ISNUMBER($L32)),"",mPlanoQC.PlanoQC($L32,"REGRAS"))</f>
        <v/>
      </c>
      <c r="Y32" s="93" t="str">
        <f>IF(NOT(ISNUMBER($L32)),"",mPlanoQC.PlanoQC($L32,"N"))</f>
        <v/>
      </c>
      <c r="Z32" s="144" t="str">
        <f>IF(NOT(ISNUMBER($L32)),"",mPlanoQC.PlanoQC($L32,"RUNSIZE"))</f>
        <v/>
      </c>
      <c r="AA32" t="str">
        <f>IF(NOT(ISNUMBER($L32)),"",mPlanoQC.CoberturaWestgard($L32))</f>
        <v/>
      </c>
      <c r="AB32" t="str">
        <f t="shared" si="10"/>
        <v>NEUT%|2</v>
      </c>
    </row>
    <row r="33" spans="1:28" x14ac:dyDescent="0.25">
      <c r="A33" s="57" t="str">
        <f>Analitos!$A$12</f>
        <v>NEUT%</v>
      </c>
      <c r="B33" s="37">
        <v>3</v>
      </c>
      <c r="C33" s="147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>
        <f>IF($A33="","",mCEQ.BiasEQ($A33,eqAnoEP,"ABS",eqProvedor,eqRodada))</f>
        <v>2.4651735196966431</v>
      </c>
      <c r="L33" s="20" t="str">
        <f t="shared" si="6"/>
        <v/>
      </c>
      <c r="M33" s="37">
        <f>IF($A33="","",mCEQ.BiasEQ($A33,eqAnoEP,"SIGNED",eqProvedor,eqRodada))</f>
        <v>-2.0217918337866312</v>
      </c>
      <c r="N33" s="145" t="str">
        <f t="shared" si="8"/>
        <v/>
      </c>
      <c r="O33" s="145"/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 t="shared" si="9"/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146" t="str">
        <f>IF($A33="","",mCEQ.StatusSDIeq($A33,eqAnoEP,eqProvedor,eqRodada))</f>
        <v>FORA (|SDI| max 2,40 &gt; 2)</v>
      </c>
      <c r="U33" s="5" t="str">
        <f>IF($A33="","",mCEQ.StatusLimitesEQ($A33,eqAnoEP,eqProvedor,eqRodada))</f>
        <v>OK (15 dentro dos limites)</v>
      </c>
      <c r="V33" s="142" t="str">
        <f>IF(NOT(ISNUMBER($L33)),"",mPlanoQC.DPMdoSigma($L33))</f>
        <v/>
      </c>
      <c r="W33" s="143" t="str">
        <f>IF(NOT(ISNUMBER($L33)),"",mPlanoQC.RendimentoDoSigma($L33))</f>
        <v/>
      </c>
      <c r="X33" t="str">
        <f>IF(NOT(ISNUMBER($L33)),"",mPlanoQC.PlanoQC($L33,"REGRAS"))</f>
        <v/>
      </c>
      <c r="Y33" s="93" t="str">
        <f>IF(NOT(ISNUMBER($L33)),"",mPlanoQC.PlanoQC($L33,"N"))</f>
        <v/>
      </c>
      <c r="Z33" s="144" t="str">
        <f>IF(NOT(ISNUMBER($L33)),"",mPlanoQC.PlanoQC($L33,"RUNSIZE"))</f>
        <v/>
      </c>
      <c r="AA33" t="str">
        <f>IF(NOT(ISNUMBER($L33)),"",mPlanoQC.CoberturaWestgard($L33))</f>
        <v/>
      </c>
      <c r="AB33" t="str">
        <f t="shared" si="10"/>
        <v>NEUT%|3</v>
      </c>
    </row>
    <row r="34" spans="1:28" x14ac:dyDescent="0.25">
      <c r="A34" s="57" t="str">
        <f>Analitos!$A$13</f>
        <v>LYMPH%</v>
      </c>
      <c r="B34" s="37">
        <v>1</v>
      </c>
      <c r="C34" s="147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>
        <f>IF($A34="","",mCEQ.BiasEQ($A34,eqAnoEP,"ABS",eqProvedor,eqRodada))</f>
        <v>3.6293510465738983</v>
      </c>
      <c r="L34" s="20" t="str">
        <f t="shared" si="6"/>
        <v/>
      </c>
      <c r="M34" s="37">
        <f>IF($A34="","",mCEQ.BiasEQ($A34,eqAnoEP,"SIGNED",eqProvedor,eqRodada))</f>
        <v>2.2065314783928902</v>
      </c>
      <c r="N34" s="145" t="str">
        <f t="shared" si="8"/>
        <v/>
      </c>
      <c r="O34" s="145"/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 t="shared" si="9"/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146" t="str">
        <f>IF($A34="","",mCEQ.StatusSDIeq($A34,eqAnoEP,eqProvedor,eqRodada))</f>
        <v>FORA (|SDI| max 2,60 &gt; 2)</v>
      </c>
      <c r="U34" s="5" t="str">
        <f>IF($A34="","",mCEQ.StatusLimitesEQ($A34,eqAnoEP,eqProvedor,eqRodada))</f>
        <v>OK (15 dentro dos limites)</v>
      </c>
      <c r="V34" s="142" t="str">
        <f>IF(NOT(ISNUMBER($L34)),"",mPlanoQC.DPMdoSigma($L34))</f>
        <v/>
      </c>
      <c r="W34" s="143" t="str">
        <f>IF(NOT(ISNUMBER($L34)),"",mPlanoQC.RendimentoDoSigma($L34))</f>
        <v/>
      </c>
      <c r="X34" t="str">
        <f>IF(NOT(ISNUMBER($L34)),"",mPlanoQC.PlanoQC($L34,"REGRAS"))</f>
        <v/>
      </c>
      <c r="Y34" s="93" t="str">
        <f>IF(NOT(ISNUMBER($L34)),"",mPlanoQC.PlanoQC($L34,"N"))</f>
        <v/>
      </c>
      <c r="Z34" s="144" t="str">
        <f>IF(NOT(ISNUMBER($L34)),"",mPlanoQC.PlanoQC($L34,"RUNSIZE"))</f>
        <v/>
      </c>
      <c r="AA34" t="str">
        <f>IF(NOT(ISNUMBER($L34)),"",mPlanoQC.CoberturaWestgard($L34))</f>
        <v/>
      </c>
      <c r="AB34" t="str">
        <f t="shared" si="10"/>
        <v>LYMPH%|1</v>
      </c>
    </row>
    <row r="35" spans="1:28" x14ac:dyDescent="0.25">
      <c r="A35" s="57" t="str">
        <f>Analitos!$A$13</f>
        <v>LYMPH%</v>
      </c>
      <c r="B35" s="37">
        <v>2</v>
      </c>
      <c r="C35" s="147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>
        <f>IF($A35="","",mCEQ.BiasEQ($A35,eqAnoEP,"ABS",eqProvedor,eqRodada))</f>
        <v>3.6293510465738983</v>
      </c>
      <c r="L35" s="20" t="str">
        <f t="shared" si="6"/>
        <v/>
      </c>
      <c r="M35" s="37">
        <f>IF($A35="","",mCEQ.BiasEQ($A35,eqAnoEP,"SIGNED",eqProvedor,eqRodada))</f>
        <v>2.2065314783928902</v>
      </c>
      <c r="N35" s="145" t="str">
        <f t="shared" si="8"/>
        <v/>
      </c>
      <c r="O35" s="145"/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 t="shared" si="9"/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146" t="str">
        <f>IF($A35="","",mCEQ.StatusSDIeq($A35,eqAnoEP,eqProvedor,eqRodada))</f>
        <v>FORA (|SDI| max 2,60 &gt; 2)</v>
      </c>
      <c r="U35" s="5" t="str">
        <f>IF($A35="","",mCEQ.StatusLimitesEQ($A35,eqAnoEP,eqProvedor,eqRodada))</f>
        <v>OK (15 dentro dos limites)</v>
      </c>
      <c r="V35" s="142" t="str">
        <f>IF(NOT(ISNUMBER($L35)),"",mPlanoQC.DPMdoSigma($L35))</f>
        <v/>
      </c>
      <c r="W35" s="143" t="str">
        <f>IF(NOT(ISNUMBER($L35)),"",mPlanoQC.RendimentoDoSigma($L35))</f>
        <v/>
      </c>
      <c r="X35" t="str">
        <f>IF(NOT(ISNUMBER($L35)),"",mPlanoQC.PlanoQC($L35,"REGRAS"))</f>
        <v/>
      </c>
      <c r="Y35" s="93" t="str">
        <f>IF(NOT(ISNUMBER($L35)),"",mPlanoQC.PlanoQC($L35,"N"))</f>
        <v/>
      </c>
      <c r="Z35" s="144" t="str">
        <f>IF(NOT(ISNUMBER($L35)),"",mPlanoQC.PlanoQC($L35,"RUNSIZE"))</f>
        <v/>
      </c>
      <c r="AA35" t="str">
        <f>IF(NOT(ISNUMBER($L35)),"",mPlanoQC.CoberturaWestgard($L35))</f>
        <v/>
      </c>
      <c r="AB35" t="str">
        <f t="shared" si="10"/>
        <v>LYMPH%|2</v>
      </c>
    </row>
    <row r="36" spans="1:28" x14ac:dyDescent="0.25">
      <c r="A36" s="57" t="str">
        <f>Analitos!$A$13</f>
        <v>LYMPH%</v>
      </c>
      <c r="B36" s="37">
        <v>3</v>
      </c>
      <c r="C36" s="147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>
        <f>IF($A36="","",mCEQ.BiasEQ($A36,eqAnoEP,"ABS",eqProvedor,eqRodada))</f>
        <v>3.6293510465738983</v>
      </c>
      <c r="L36" s="20" t="str">
        <f t="shared" si="6"/>
        <v/>
      </c>
      <c r="M36" s="37">
        <f>IF($A36="","",mCEQ.BiasEQ($A36,eqAnoEP,"SIGNED",eqProvedor,eqRodada))</f>
        <v>2.2065314783928902</v>
      </c>
      <c r="N36" s="145" t="str">
        <f t="shared" si="8"/>
        <v/>
      </c>
      <c r="O36" s="145"/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 t="shared" si="9"/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146" t="str">
        <f>IF($A36="","",mCEQ.StatusSDIeq($A36,eqAnoEP,eqProvedor,eqRodada))</f>
        <v>FORA (|SDI| max 2,60 &gt; 2)</v>
      </c>
      <c r="U36" s="5" t="str">
        <f>IF($A36="","",mCEQ.StatusLimitesEQ($A36,eqAnoEP,eqProvedor,eqRodada))</f>
        <v>OK (15 dentro dos limites)</v>
      </c>
      <c r="V36" s="142" t="str">
        <f>IF(NOT(ISNUMBER($L36)),"",mPlanoQC.DPMdoSigma($L36))</f>
        <v/>
      </c>
      <c r="W36" s="143" t="str">
        <f>IF(NOT(ISNUMBER($L36)),"",mPlanoQC.RendimentoDoSigma($L36))</f>
        <v/>
      </c>
      <c r="X36" t="str">
        <f>IF(NOT(ISNUMBER($L36)),"",mPlanoQC.PlanoQC($L36,"REGRAS"))</f>
        <v/>
      </c>
      <c r="Y36" s="93" t="str">
        <f>IF(NOT(ISNUMBER($L36)),"",mPlanoQC.PlanoQC($L36,"N"))</f>
        <v/>
      </c>
      <c r="Z36" s="144" t="str">
        <f>IF(NOT(ISNUMBER($L36)),"",mPlanoQC.PlanoQC($L36,"RUNSIZE"))</f>
        <v/>
      </c>
      <c r="AA36" t="str">
        <f>IF(NOT(ISNUMBER($L36)),"",mPlanoQC.CoberturaWestgard($L36))</f>
        <v/>
      </c>
      <c r="AB36" t="str">
        <f t="shared" si="10"/>
        <v>LYMPH%|3</v>
      </c>
    </row>
    <row r="37" spans="1:28" x14ac:dyDescent="0.25">
      <c r="A37" s="57" t="str">
        <f>Analitos!$A$14</f>
        <v>MONO%</v>
      </c>
      <c r="B37" s="37">
        <v>1</v>
      </c>
      <c r="C37" s="147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>
        <f>IF($A37="","",mCEQ.BiasEQ($A37,eqAnoEP,"ABS",eqProvedor,eqRodada))</f>
        <v>6.4911554666094204</v>
      </c>
      <c r="L37" s="20" t="str">
        <f t="shared" si="6"/>
        <v/>
      </c>
      <c r="M37" s="37">
        <f>IF($A37="","",mCEQ.BiasEQ($A37,eqAnoEP,"SIGNED",eqProvedor,eqRodada))</f>
        <v>1.8420590187054264</v>
      </c>
      <c r="N37" s="145" t="str">
        <f t="shared" si="8"/>
        <v/>
      </c>
      <c r="O37" s="145"/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 t="shared" si="9"/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146" t="str">
        <f>IF($A37="","",mCEQ.StatusSDIeq($A37,eqAnoEP,eqProvedor,eqRodada))</f>
        <v>OK (|SDI| max 1,60 em 15 amostra(s))</v>
      </c>
      <c r="U37" s="5" t="str">
        <f>IF($A37="","",mCEQ.StatusLimitesEQ($A37,eqAnoEP,eqProvedor,eqRodada))</f>
        <v>OK (15 dentro dos limites)</v>
      </c>
      <c r="V37" s="142" t="str">
        <f>IF(NOT(ISNUMBER($L37)),"",mPlanoQC.DPMdoSigma($L37))</f>
        <v/>
      </c>
      <c r="W37" s="143" t="str">
        <f>IF(NOT(ISNUMBER($L37)),"",mPlanoQC.RendimentoDoSigma($L37))</f>
        <v/>
      </c>
      <c r="X37" t="str">
        <f>IF(NOT(ISNUMBER($L37)),"",mPlanoQC.PlanoQC($L37,"REGRAS"))</f>
        <v/>
      </c>
      <c r="Y37" s="93" t="str">
        <f>IF(NOT(ISNUMBER($L37)),"",mPlanoQC.PlanoQC($L37,"N"))</f>
        <v/>
      </c>
      <c r="Z37" s="144" t="str">
        <f>IF(NOT(ISNUMBER($L37)),"",mPlanoQC.PlanoQC($L37,"RUNSIZE"))</f>
        <v/>
      </c>
      <c r="AA37" t="str">
        <f>IF(NOT(ISNUMBER($L37)),"",mPlanoQC.CoberturaWestgard($L37))</f>
        <v/>
      </c>
      <c r="AB37" t="str">
        <f t="shared" si="10"/>
        <v>MONO%|1</v>
      </c>
    </row>
    <row r="38" spans="1:28" x14ac:dyDescent="0.25">
      <c r="A38" s="57" t="str">
        <f>Analitos!$A$14</f>
        <v>MONO%</v>
      </c>
      <c r="B38" s="37">
        <v>2</v>
      </c>
      <c r="C38" s="147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>
        <f>IF($A38="","",mCEQ.BiasEQ($A38,eqAnoEP,"ABS",eqProvedor,eqRodada))</f>
        <v>6.4911554666094204</v>
      </c>
      <c r="L38" s="20" t="str">
        <f t="shared" si="6"/>
        <v/>
      </c>
      <c r="M38" s="37">
        <f>IF($A38="","",mCEQ.BiasEQ($A38,eqAnoEP,"SIGNED",eqProvedor,eqRodada))</f>
        <v>1.8420590187054264</v>
      </c>
      <c r="N38" s="145" t="str">
        <f t="shared" si="8"/>
        <v/>
      </c>
      <c r="O38" s="145"/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 t="shared" si="9"/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146" t="str">
        <f>IF($A38="","",mCEQ.StatusSDIeq($A38,eqAnoEP,eqProvedor,eqRodada))</f>
        <v>OK (|SDI| max 1,60 em 15 amostra(s))</v>
      </c>
      <c r="U38" s="5" t="str">
        <f>IF($A38="","",mCEQ.StatusLimitesEQ($A38,eqAnoEP,eqProvedor,eqRodada))</f>
        <v>OK (15 dentro dos limites)</v>
      </c>
      <c r="V38" s="142" t="str">
        <f>IF(NOT(ISNUMBER($L38)),"",mPlanoQC.DPMdoSigma($L38))</f>
        <v/>
      </c>
      <c r="W38" s="143" t="str">
        <f>IF(NOT(ISNUMBER($L38)),"",mPlanoQC.RendimentoDoSigma($L38))</f>
        <v/>
      </c>
      <c r="X38" t="str">
        <f>IF(NOT(ISNUMBER($L38)),"",mPlanoQC.PlanoQC($L38,"REGRAS"))</f>
        <v/>
      </c>
      <c r="Y38" s="93" t="str">
        <f>IF(NOT(ISNUMBER($L38)),"",mPlanoQC.PlanoQC($L38,"N"))</f>
        <v/>
      </c>
      <c r="Z38" s="144" t="str">
        <f>IF(NOT(ISNUMBER($L38)),"",mPlanoQC.PlanoQC($L38,"RUNSIZE"))</f>
        <v/>
      </c>
      <c r="AA38" t="str">
        <f>IF(NOT(ISNUMBER($L38)),"",mPlanoQC.CoberturaWestgard($L38))</f>
        <v/>
      </c>
      <c r="AB38" t="str">
        <f t="shared" si="10"/>
        <v>MONO%|2</v>
      </c>
    </row>
    <row r="39" spans="1:28" x14ac:dyDescent="0.25">
      <c r="A39" s="57" t="str">
        <f>Analitos!$A$14</f>
        <v>MONO%</v>
      </c>
      <c r="B39" s="37">
        <v>3</v>
      </c>
      <c r="C39" s="147">
        <f t="shared" ref="C39:C70" si="11">IF($A39="",0,COUNTIFS(rAnalito,$A39,rNivel,$B39,rData,"&gt;="&amp;DATE($B$3,1,1),rData,"&lt;="&amp;DATE($D$3,12,31),rLote,IF($B$4="","*",$B$4),rStatus,"Ativo"))</f>
        <v>0</v>
      </c>
      <c r="D39" s="62" t="str">
        <f t="shared" ref="D39:D70" si="12">IF($C39=0,"",AVERAGEIFS(rValor,rAnalito,$A39,rNivel,$B39,rData,"&gt;="&amp;DATE($B$3,1,1),rData,"&lt;="&amp;DATE($D$3,12,31),rLote,IF($B$4="","*",$B$4),rStatus,"Ativo"))</f>
        <v/>
      </c>
      <c r="E39" s="62" t="str">
        <f t="shared" ref="E39:E70" si="13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4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5">IF($A39="","",IFERROR(AVERAGE($P39:$U39),""))</f>
        <v/>
      </c>
      <c r="K39" s="63">
        <f>IF($A39="","",mCEQ.BiasEQ($A39,eqAnoEP,"ABS",eqProvedor,eqRodada))</f>
        <v>6.4911554666094204</v>
      </c>
      <c r="L39" s="20" t="str">
        <f t="shared" ref="L39:L70" si="16">IF(OR($F39="",$F39=0,$G39="",$J39=""),"",($G39-$J39)/$F39)</f>
        <v/>
      </c>
      <c r="M39" s="37">
        <f>IF($A39="","",mCEQ.BiasEQ($A39,eqAnoEP,"SIGNED",eqProvedor,eqRodada))</f>
        <v>1.8420590187054264</v>
      </c>
      <c r="N39" s="145" t="str">
        <f t="shared" si="8"/>
        <v/>
      </c>
      <c r="O39" s="145"/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 t="shared" si="9"/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146" t="str">
        <f>IF($A39="","",mCEQ.StatusSDIeq($A39,eqAnoEP,eqProvedor,eqRodada))</f>
        <v>OK (|SDI| max 1,60 em 15 amostra(s))</v>
      </c>
      <c r="U39" s="5" t="str">
        <f>IF($A39="","",mCEQ.StatusLimitesEQ($A39,eqAnoEP,eqProvedor,eqRodada))</f>
        <v>OK (15 dentro dos limites)</v>
      </c>
      <c r="V39" s="142" t="str">
        <f>IF(NOT(ISNUMBER($L39)),"",mPlanoQC.DPMdoSigma($L39))</f>
        <v/>
      </c>
      <c r="W39" s="143" t="str">
        <f>IF(NOT(ISNUMBER($L39)),"",mPlanoQC.RendimentoDoSigma($L39))</f>
        <v/>
      </c>
      <c r="X39" t="str">
        <f>IF(NOT(ISNUMBER($L39)),"",mPlanoQC.PlanoQC($L39,"REGRAS"))</f>
        <v/>
      </c>
      <c r="Y39" s="93" t="str">
        <f>IF(NOT(ISNUMBER($L39)),"",mPlanoQC.PlanoQC($L39,"N"))</f>
        <v/>
      </c>
      <c r="Z39" s="144" t="str">
        <f>IF(NOT(ISNUMBER($L39)),"",mPlanoQC.PlanoQC($L39,"RUNSIZE"))</f>
        <v/>
      </c>
      <c r="AA39" t="str">
        <f>IF(NOT(ISNUMBER($L39)),"",mPlanoQC.CoberturaWestgard($L39))</f>
        <v/>
      </c>
      <c r="AB39" t="str">
        <f t="shared" si="10"/>
        <v>MONO%|3</v>
      </c>
    </row>
    <row r="40" spans="1:28" x14ac:dyDescent="0.25">
      <c r="A40" s="57" t="str">
        <f>Analitos!$A$15</f>
        <v>EO%</v>
      </c>
      <c r="B40" s="37">
        <v>1</v>
      </c>
      <c r="C40" s="147">
        <f t="shared" si="11"/>
        <v>0</v>
      </c>
      <c r="D40" s="62" t="str">
        <f t="shared" si="12"/>
        <v/>
      </c>
      <c r="E40" s="62" t="str">
        <f t="shared" si="13"/>
        <v/>
      </c>
      <c r="F40" s="63" t="str">
        <f t="shared" si="14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5"/>
        <v/>
      </c>
      <c r="K40" s="63">
        <f>IF($A40="","",mCEQ.BiasEQ($A40,eqAnoEP,"ABS",eqProvedor,eqRodada))</f>
        <v>7.6893757330253507</v>
      </c>
      <c r="L40" s="20" t="str">
        <f t="shared" si="16"/>
        <v/>
      </c>
      <c r="M40" s="37">
        <f>IF($A40="","",mCEQ.BiasEQ($A40,eqAnoEP,"SIGNED",eqProvedor,eqRodada))</f>
        <v>0.17792730827563377</v>
      </c>
      <c r="N40" s="145" t="str">
        <f t="shared" si="8"/>
        <v/>
      </c>
      <c r="O40" s="145"/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 t="shared" si="9"/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146" t="str">
        <f>IF($A40="","",mCEQ.StatusSDIeq($A40,eqAnoEP,eqProvedor,eqRodada))</f>
        <v>OK (|SDI| max 1,70 em 15 amostra(s))</v>
      </c>
      <c r="U40" s="5" t="str">
        <f>IF($A40="","",mCEQ.StatusLimitesEQ($A40,eqAnoEP,eqProvedor,eqRodada))</f>
        <v>OK (15 dentro dos limites)</v>
      </c>
      <c r="V40" s="142" t="str">
        <f>IF(NOT(ISNUMBER($L40)),"",mPlanoQC.DPMdoSigma($L40))</f>
        <v/>
      </c>
      <c r="W40" s="143" t="str">
        <f>IF(NOT(ISNUMBER($L40)),"",mPlanoQC.RendimentoDoSigma($L40))</f>
        <v/>
      </c>
      <c r="X40" t="str">
        <f>IF(NOT(ISNUMBER($L40)),"",mPlanoQC.PlanoQC($L40,"REGRAS"))</f>
        <v/>
      </c>
      <c r="Y40" s="93" t="str">
        <f>IF(NOT(ISNUMBER($L40)),"",mPlanoQC.PlanoQC($L40,"N"))</f>
        <v/>
      </c>
      <c r="Z40" s="144" t="str">
        <f>IF(NOT(ISNUMBER($L40)),"",mPlanoQC.PlanoQC($L40,"RUNSIZE"))</f>
        <v/>
      </c>
      <c r="AA40" t="str">
        <f>IF(NOT(ISNUMBER($L40)),"",mPlanoQC.CoberturaWestgard($L40))</f>
        <v/>
      </c>
      <c r="AB40" t="str">
        <f t="shared" si="10"/>
        <v>EO%|1</v>
      </c>
    </row>
    <row r="41" spans="1:28" x14ac:dyDescent="0.25">
      <c r="A41" s="57" t="str">
        <f>Analitos!$A$15</f>
        <v>EO%</v>
      </c>
      <c r="B41" s="37">
        <v>2</v>
      </c>
      <c r="C41" s="147">
        <f t="shared" si="11"/>
        <v>0</v>
      </c>
      <c r="D41" s="62" t="str">
        <f t="shared" si="12"/>
        <v/>
      </c>
      <c r="E41" s="62" t="str">
        <f t="shared" si="13"/>
        <v/>
      </c>
      <c r="F41" s="63" t="str">
        <f t="shared" si="14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5"/>
        <v/>
      </c>
      <c r="K41" s="63">
        <f>IF($A41="","",mCEQ.BiasEQ($A41,eqAnoEP,"ABS",eqProvedor,eqRodada))</f>
        <v>7.6893757330253507</v>
      </c>
      <c r="L41" s="20" t="str">
        <f t="shared" si="16"/>
        <v/>
      </c>
      <c r="M41" s="37">
        <f>IF($A41="","",mCEQ.BiasEQ($A41,eqAnoEP,"SIGNED",eqProvedor,eqRodada))</f>
        <v>0.17792730827563377</v>
      </c>
      <c r="N41" s="145" t="str">
        <f t="shared" si="8"/>
        <v/>
      </c>
      <c r="O41" s="145"/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 t="shared" si="9"/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146" t="str">
        <f>IF($A41="","",mCEQ.StatusSDIeq($A41,eqAnoEP,eqProvedor,eqRodada))</f>
        <v>OK (|SDI| max 1,70 em 15 amostra(s))</v>
      </c>
      <c r="U41" s="5" t="str">
        <f>IF($A41="","",mCEQ.StatusLimitesEQ($A41,eqAnoEP,eqProvedor,eqRodada))</f>
        <v>OK (15 dentro dos limites)</v>
      </c>
      <c r="V41" s="142" t="str">
        <f>IF(NOT(ISNUMBER($L41)),"",mPlanoQC.DPMdoSigma($L41))</f>
        <v/>
      </c>
      <c r="W41" s="143" t="str">
        <f>IF(NOT(ISNUMBER($L41)),"",mPlanoQC.RendimentoDoSigma($L41))</f>
        <v/>
      </c>
      <c r="X41" t="str">
        <f>IF(NOT(ISNUMBER($L41)),"",mPlanoQC.PlanoQC($L41,"REGRAS"))</f>
        <v/>
      </c>
      <c r="Y41" s="93" t="str">
        <f>IF(NOT(ISNUMBER($L41)),"",mPlanoQC.PlanoQC($L41,"N"))</f>
        <v/>
      </c>
      <c r="Z41" s="144" t="str">
        <f>IF(NOT(ISNUMBER($L41)),"",mPlanoQC.PlanoQC($L41,"RUNSIZE"))</f>
        <v/>
      </c>
      <c r="AA41" t="str">
        <f>IF(NOT(ISNUMBER($L41)),"",mPlanoQC.CoberturaWestgard($L41))</f>
        <v/>
      </c>
      <c r="AB41" t="str">
        <f t="shared" si="10"/>
        <v>EO%|2</v>
      </c>
    </row>
    <row r="42" spans="1:28" x14ac:dyDescent="0.25">
      <c r="A42" s="57" t="str">
        <f>Analitos!$A$15</f>
        <v>EO%</v>
      </c>
      <c r="B42" s="37">
        <v>3</v>
      </c>
      <c r="C42" s="147">
        <f t="shared" si="11"/>
        <v>0</v>
      </c>
      <c r="D42" s="62" t="str">
        <f t="shared" si="12"/>
        <v/>
      </c>
      <c r="E42" s="62" t="str">
        <f t="shared" si="13"/>
        <v/>
      </c>
      <c r="F42" s="63" t="str">
        <f t="shared" si="14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5"/>
        <v/>
      </c>
      <c r="K42" s="63">
        <f>IF($A42="","",mCEQ.BiasEQ($A42,eqAnoEP,"ABS",eqProvedor,eqRodada))</f>
        <v>7.6893757330253507</v>
      </c>
      <c r="L42" s="20" t="str">
        <f t="shared" si="16"/>
        <v/>
      </c>
      <c r="M42" s="37">
        <f>IF($A42="","",mCEQ.BiasEQ($A42,eqAnoEP,"SIGNED",eqProvedor,eqRodada))</f>
        <v>0.17792730827563377</v>
      </c>
      <c r="N42" s="145" t="str">
        <f t="shared" si="8"/>
        <v/>
      </c>
      <c r="O42" s="145"/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 t="shared" si="9"/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146" t="str">
        <f>IF($A42="","",mCEQ.StatusSDIeq($A42,eqAnoEP,eqProvedor,eqRodada))</f>
        <v>OK (|SDI| max 1,70 em 15 amostra(s))</v>
      </c>
      <c r="U42" s="5" t="str">
        <f>IF($A42="","",mCEQ.StatusLimitesEQ($A42,eqAnoEP,eqProvedor,eqRodada))</f>
        <v>OK (15 dentro dos limites)</v>
      </c>
      <c r="V42" s="142" t="str">
        <f>IF(NOT(ISNUMBER($L42)),"",mPlanoQC.DPMdoSigma($L42))</f>
        <v/>
      </c>
      <c r="W42" s="143" t="str">
        <f>IF(NOT(ISNUMBER($L42)),"",mPlanoQC.RendimentoDoSigma($L42))</f>
        <v/>
      </c>
      <c r="X42" t="str">
        <f>IF(NOT(ISNUMBER($L42)),"",mPlanoQC.PlanoQC($L42,"REGRAS"))</f>
        <v/>
      </c>
      <c r="Y42" s="93" t="str">
        <f>IF(NOT(ISNUMBER($L42)),"",mPlanoQC.PlanoQC($L42,"N"))</f>
        <v/>
      </c>
      <c r="Z42" s="144" t="str">
        <f>IF(NOT(ISNUMBER($L42)),"",mPlanoQC.PlanoQC($L42,"RUNSIZE"))</f>
        <v/>
      </c>
      <c r="AA42" t="str">
        <f>IF(NOT(ISNUMBER($L42)),"",mPlanoQC.CoberturaWestgard($L42))</f>
        <v/>
      </c>
      <c r="AB42" t="str">
        <f t="shared" si="10"/>
        <v>EO%|3</v>
      </c>
    </row>
    <row r="43" spans="1:28" x14ac:dyDescent="0.25">
      <c r="A43" s="57" t="str">
        <f>Analitos!$A$16</f>
        <v>BASO%</v>
      </c>
      <c r="B43" s="37">
        <v>1</v>
      </c>
      <c r="C43" s="147">
        <f t="shared" si="11"/>
        <v>0</v>
      </c>
      <c r="D43" s="62" t="str">
        <f t="shared" si="12"/>
        <v/>
      </c>
      <c r="E43" s="62" t="str">
        <f t="shared" si="13"/>
        <v/>
      </c>
      <c r="F43" s="63" t="str">
        <f t="shared" si="14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5"/>
        <v/>
      </c>
      <c r="K43" s="63">
        <f>IF($A43="","",mCEQ.BiasEQ($A43,eqAnoEP,"ABS",eqProvedor,eqRodada))</f>
        <v>2.5085549222470034</v>
      </c>
      <c r="L43" s="20" t="str">
        <f t="shared" si="16"/>
        <v/>
      </c>
      <c r="M43" s="37">
        <f>IF($A43="","",mCEQ.BiasEQ($A43,eqAnoEP,"SIGNED",eqProvedor,eqRodada))</f>
        <v>0.62393330733493035</v>
      </c>
      <c r="N43" s="145" t="str">
        <f t="shared" si="8"/>
        <v/>
      </c>
      <c r="O43" s="145"/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 t="shared" si="9"/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146" t="str">
        <f>IF($A43="","",mCEQ.StatusSDIeq($A43,eqAnoEP,eqProvedor,eqRodada))</f>
        <v>OK (|SDI| max 1,70 em 15 amostra(s))</v>
      </c>
      <c r="U43" s="5" t="str">
        <f>IF($A43="","",mCEQ.StatusLimitesEQ($A43,eqAnoEP,eqProvedor,eqRodada))</f>
        <v>OK (15 dentro dos limites)</v>
      </c>
      <c r="V43" s="142" t="str">
        <f>IF(NOT(ISNUMBER($L43)),"",mPlanoQC.DPMdoSigma($L43))</f>
        <v/>
      </c>
      <c r="W43" s="143" t="str">
        <f>IF(NOT(ISNUMBER($L43)),"",mPlanoQC.RendimentoDoSigma($L43))</f>
        <v/>
      </c>
      <c r="X43" t="str">
        <f>IF(NOT(ISNUMBER($L43)),"",mPlanoQC.PlanoQC($L43,"REGRAS"))</f>
        <v/>
      </c>
      <c r="Y43" s="93" t="str">
        <f>IF(NOT(ISNUMBER($L43)),"",mPlanoQC.PlanoQC($L43,"N"))</f>
        <v/>
      </c>
      <c r="Z43" s="144" t="str">
        <f>IF(NOT(ISNUMBER($L43)),"",mPlanoQC.PlanoQC($L43,"RUNSIZE"))</f>
        <v/>
      </c>
      <c r="AA43" t="str">
        <f>IF(NOT(ISNUMBER($L43)),"",mPlanoQC.CoberturaWestgard($L43))</f>
        <v/>
      </c>
      <c r="AB43" t="str">
        <f t="shared" si="10"/>
        <v>BASO%|1</v>
      </c>
    </row>
    <row r="44" spans="1:28" x14ac:dyDescent="0.25">
      <c r="A44" s="57" t="str">
        <f>Analitos!$A$16</f>
        <v>BASO%</v>
      </c>
      <c r="B44" s="37">
        <v>2</v>
      </c>
      <c r="C44" s="147">
        <f t="shared" si="11"/>
        <v>0</v>
      </c>
      <c r="D44" s="62" t="str">
        <f t="shared" si="12"/>
        <v/>
      </c>
      <c r="E44" s="62" t="str">
        <f t="shared" si="13"/>
        <v/>
      </c>
      <c r="F44" s="63" t="str">
        <f t="shared" si="14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5"/>
        <v/>
      </c>
      <c r="K44" s="63">
        <f>IF($A44="","",mCEQ.BiasEQ($A44,eqAnoEP,"ABS",eqProvedor,eqRodada))</f>
        <v>2.5085549222470034</v>
      </c>
      <c r="L44" s="20" t="str">
        <f t="shared" si="16"/>
        <v/>
      </c>
      <c r="M44" s="37">
        <f>IF($A44="","",mCEQ.BiasEQ($A44,eqAnoEP,"SIGNED",eqProvedor,eqRodada))</f>
        <v>0.62393330733493035</v>
      </c>
      <c r="N44" s="145" t="str">
        <f t="shared" si="8"/>
        <v/>
      </c>
      <c r="O44" s="145"/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 t="shared" si="9"/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146" t="str">
        <f>IF($A44="","",mCEQ.StatusSDIeq($A44,eqAnoEP,eqProvedor,eqRodada))</f>
        <v>OK (|SDI| max 1,70 em 15 amostra(s))</v>
      </c>
      <c r="U44" s="5" t="str">
        <f>IF($A44="","",mCEQ.StatusLimitesEQ($A44,eqAnoEP,eqProvedor,eqRodada))</f>
        <v>OK (15 dentro dos limites)</v>
      </c>
      <c r="V44" s="142" t="str">
        <f>IF(NOT(ISNUMBER($L44)),"",mPlanoQC.DPMdoSigma($L44))</f>
        <v/>
      </c>
      <c r="W44" s="143" t="str">
        <f>IF(NOT(ISNUMBER($L44)),"",mPlanoQC.RendimentoDoSigma($L44))</f>
        <v/>
      </c>
      <c r="X44" t="str">
        <f>IF(NOT(ISNUMBER($L44)),"",mPlanoQC.PlanoQC($L44,"REGRAS"))</f>
        <v/>
      </c>
      <c r="Y44" s="93" t="str">
        <f>IF(NOT(ISNUMBER($L44)),"",mPlanoQC.PlanoQC($L44,"N"))</f>
        <v/>
      </c>
      <c r="Z44" s="144" t="str">
        <f>IF(NOT(ISNUMBER($L44)),"",mPlanoQC.PlanoQC($L44,"RUNSIZE"))</f>
        <v/>
      </c>
      <c r="AA44" t="str">
        <f>IF(NOT(ISNUMBER($L44)),"",mPlanoQC.CoberturaWestgard($L44))</f>
        <v/>
      </c>
      <c r="AB44" t="str">
        <f t="shared" si="10"/>
        <v>BASO%|2</v>
      </c>
    </row>
    <row r="45" spans="1:28" x14ac:dyDescent="0.25">
      <c r="A45" s="57" t="str">
        <f>Analitos!$A$16</f>
        <v>BASO%</v>
      </c>
      <c r="B45" s="37">
        <v>3</v>
      </c>
      <c r="C45" s="147">
        <f t="shared" si="11"/>
        <v>0</v>
      </c>
      <c r="D45" s="62" t="str">
        <f t="shared" si="12"/>
        <v/>
      </c>
      <c r="E45" s="62" t="str">
        <f t="shared" si="13"/>
        <v/>
      </c>
      <c r="F45" s="63" t="str">
        <f t="shared" si="14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5"/>
        <v/>
      </c>
      <c r="K45" s="63">
        <f>IF($A45="","",mCEQ.BiasEQ($A45,eqAnoEP,"ABS",eqProvedor,eqRodada))</f>
        <v>2.5085549222470034</v>
      </c>
      <c r="L45" s="20" t="str">
        <f t="shared" si="16"/>
        <v/>
      </c>
      <c r="M45" s="37">
        <f>IF($A45="","",mCEQ.BiasEQ($A45,eqAnoEP,"SIGNED",eqProvedor,eqRodada))</f>
        <v>0.62393330733493035</v>
      </c>
      <c r="N45" s="145" t="str">
        <f t="shared" si="8"/>
        <v/>
      </c>
      <c r="O45" s="145"/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 t="shared" si="9"/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146" t="str">
        <f>IF($A45="","",mCEQ.StatusSDIeq($A45,eqAnoEP,eqProvedor,eqRodada))</f>
        <v>OK (|SDI| max 1,70 em 15 amostra(s))</v>
      </c>
      <c r="U45" s="5" t="str">
        <f>IF($A45="","",mCEQ.StatusLimitesEQ($A45,eqAnoEP,eqProvedor,eqRodada))</f>
        <v>OK (15 dentro dos limites)</v>
      </c>
      <c r="V45" s="142" t="str">
        <f>IF(NOT(ISNUMBER($L45)),"",mPlanoQC.DPMdoSigma($L45))</f>
        <v/>
      </c>
      <c r="W45" s="143" t="str">
        <f>IF(NOT(ISNUMBER($L45)),"",mPlanoQC.RendimentoDoSigma($L45))</f>
        <v/>
      </c>
      <c r="X45" t="str">
        <f>IF(NOT(ISNUMBER($L45)),"",mPlanoQC.PlanoQC($L45,"REGRAS"))</f>
        <v/>
      </c>
      <c r="Y45" s="93" t="str">
        <f>IF(NOT(ISNUMBER($L45)),"",mPlanoQC.PlanoQC($L45,"N"))</f>
        <v/>
      </c>
      <c r="Z45" s="144" t="str">
        <f>IF(NOT(ISNUMBER($L45)),"",mPlanoQC.PlanoQC($L45,"RUNSIZE"))</f>
        <v/>
      </c>
      <c r="AA45" t="str">
        <f>IF(NOT(ISNUMBER($L45)),"",mPlanoQC.CoberturaWestgard($L45))</f>
        <v/>
      </c>
      <c r="AB45" t="str">
        <f t="shared" si="10"/>
        <v>BASO%|3</v>
      </c>
    </row>
    <row r="46" spans="1:28" x14ac:dyDescent="0.25">
      <c r="A46" s="57" t="str">
        <f>Analitos!$A$17</f>
        <v>NEUT#</v>
      </c>
      <c r="B46" s="37">
        <v>1</v>
      </c>
      <c r="C46" s="147">
        <f t="shared" si="11"/>
        <v>25</v>
      </c>
      <c r="D46" s="62">
        <f t="shared" si="12"/>
        <v>1.2140600000000001</v>
      </c>
      <c r="E46" s="62">
        <f t="shared" si="13"/>
        <v>4.0568522280209927E-2</v>
      </c>
      <c r="F46" s="63">
        <f t="shared" si="14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5"/>
        <v/>
      </c>
      <c r="K46" s="63">
        <f>IF($A46="","",mCEQ.BiasEQ($A46,eqAnoEP,"ABS",eqProvedor,eqRodada))</f>
        <v>3.9834004250416153</v>
      </c>
      <c r="L46" s="20" t="str">
        <f t="shared" si="16"/>
        <v/>
      </c>
      <c r="M46" s="37">
        <f>IF($A46="","",mCEQ.BiasEQ($A46,eqAnoEP,"SIGNED",eqProvedor,eqRodada))</f>
        <v>-3.8619019437726307</v>
      </c>
      <c r="N46" s="145">
        <f t="shared" ref="N46:N77" si="17">IF(OR($A46="",NOT(ISNUMBER($F46)),NOT(ISNUMBER($K46))),"",1.65*$F46+ABS($K46))</f>
        <v>9.4969715633993879</v>
      </c>
      <c r="O46" s="145"/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 t="shared" ref="R46:R77" si="18">IF(OR($F46="",$F46=0,NOT(ISNUMBER($O46)),NOT(ISNUMBER($K46))),"",($O46-ABS($K46))/$F46)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146" t="str">
        <f>IF($A46="","",mCEQ.StatusSDIeq($A46,eqAnoEP,eqProvedor,eqRodada))</f>
        <v>FORA (|SDI| max 2,40 &gt; 2)</v>
      </c>
      <c r="U46" s="5" t="str">
        <f>IF($A46="","",mCEQ.StatusLimitesEQ($A46,eqAnoEP,eqProvedor,eqRodada))</f>
        <v>OK (15 dentro dos limites)</v>
      </c>
      <c r="V46" s="142" t="str">
        <f>IF(NOT(ISNUMBER($L46)),"",mPlanoQC.DPMdoSigma($L46))</f>
        <v/>
      </c>
      <c r="W46" s="143" t="str">
        <f>IF(NOT(ISNUMBER($L46)),"",mPlanoQC.RendimentoDoSigma($L46))</f>
        <v/>
      </c>
      <c r="X46" t="str">
        <f>IF(NOT(ISNUMBER($L46)),"",mPlanoQC.PlanoQC($L46,"REGRAS"))</f>
        <v/>
      </c>
      <c r="Y46" s="93" t="str">
        <f>IF(NOT(ISNUMBER($L46)),"",mPlanoQC.PlanoQC($L46,"N"))</f>
        <v/>
      </c>
      <c r="Z46" s="144" t="str">
        <f>IF(NOT(ISNUMBER($L46)),"",mPlanoQC.PlanoQC($L46,"RUNSIZE"))</f>
        <v/>
      </c>
      <c r="AA46" t="str">
        <f>IF(NOT(ISNUMBER($L46)),"",mPlanoQC.CoberturaWestgard($L46))</f>
        <v/>
      </c>
      <c r="AB46" t="str">
        <f t="shared" ref="AB46:AB77" si="19">IF($A46="","",$A46&amp;"|"&amp;$B46)</f>
        <v>NEUT#|1</v>
      </c>
    </row>
    <row r="47" spans="1:28" x14ac:dyDescent="0.25">
      <c r="A47" s="57" t="str">
        <f>Analitos!$A$17</f>
        <v>NEUT#</v>
      </c>
      <c r="B47" s="37">
        <v>2</v>
      </c>
      <c r="C47" s="147">
        <f t="shared" si="11"/>
        <v>25</v>
      </c>
      <c r="D47" s="62">
        <f t="shared" si="12"/>
        <v>2.983816</v>
      </c>
      <c r="E47" s="62">
        <f t="shared" si="13"/>
        <v>5.4569685418432975E-2</v>
      </c>
      <c r="F47" s="63">
        <f t="shared" si="14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5"/>
        <v/>
      </c>
      <c r="K47" s="63">
        <f>IF($A47="","",mCEQ.BiasEQ($A47,eqAnoEP,"ABS",eqProvedor,eqRodada))</f>
        <v>3.9834004250416153</v>
      </c>
      <c r="L47" s="20" t="str">
        <f t="shared" si="16"/>
        <v/>
      </c>
      <c r="M47" s="37">
        <f>IF($A47="","",mCEQ.BiasEQ($A47,eqAnoEP,"SIGNED",eqProvedor,eqRodada))</f>
        <v>-3.8619019437726307</v>
      </c>
      <c r="N47" s="145">
        <f t="shared" si="17"/>
        <v>7.0010121323457657</v>
      </c>
      <c r="O47" s="145"/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 t="shared" si="18"/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146" t="str">
        <f>IF($A47="","",mCEQ.StatusSDIeq($A47,eqAnoEP,eqProvedor,eqRodada))</f>
        <v>FORA (|SDI| max 2,40 &gt; 2)</v>
      </c>
      <c r="U47" s="5" t="str">
        <f>IF($A47="","",mCEQ.StatusLimitesEQ($A47,eqAnoEP,eqProvedor,eqRodada))</f>
        <v>OK (15 dentro dos limites)</v>
      </c>
      <c r="V47" s="142" t="str">
        <f>IF(NOT(ISNUMBER($L47)),"",mPlanoQC.DPMdoSigma($L47))</f>
        <v/>
      </c>
      <c r="W47" s="143" t="str">
        <f>IF(NOT(ISNUMBER($L47)),"",mPlanoQC.RendimentoDoSigma($L47))</f>
        <v/>
      </c>
      <c r="X47" t="str">
        <f>IF(NOT(ISNUMBER($L47)),"",mPlanoQC.PlanoQC($L47,"REGRAS"))</f>
        <v/>
      </c>
      <c r="Y47" s="93" t="str">
        <f>IF(NOT(ISNUMBER($L47)),"",mPlanoQC.PlanoQC($L47,"N"))</f>
        <v/>
      </c>
      <c r="Z47" s="144" t="str">
        <f>IF(NOT(ISNUMBER($L47)),"",mPlanoQC.PlanoQC($L47,"RUNSIZE"))</f>
        <v/>
      </c>
      <c r="AA47" t="str">
        <f>IF(NOT(ISNUMBER($L47)),"",mPlanoQC.CoberturaWestgard($L47))</f>
        <v/>
      </c>
      <c r="AB47" t="str">
        <f t="shared" si="19"/>
        <v>NEUT#|2</v>
      </c>
    </row>
    <row r="48" spans="1:28" x14ac:dyDescent="0.25">
      <c r="A48" s="57" t="str">
        <f>Analitos!$A$17</f>
        <v>NEUT#</v>
      </c>
      <c r="B48" s="37">
        <v>3</v>
      </c>
      <c r="C48" s="147">
        <f t="shared" si="11"/>
        <v>25</v>
      </c>
      <c r="D48" s="62">
        <f t="shared" si="12"/>
        <v>7.8644599999999993</v>
      </c>
      <c r="E48" s="62">
        <f t="shared" si="13"/>
        <v>0.17538386945977741</v>
      </c>
      <c r="F48" s="63">
        <f t="shared" si="14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5"/>
        <v/>
      </c>
      <c r="K48" s="63">
        <f>IF($A48="","",mCEQ.BiasEQ($A48,eqAnoEP,"ABS",eqProvedor,eqRodada))</f>
        <v>3.9834004250416153</v>
      </c>
      <c r="L48" s="20" t="str">
        <f t="shared" si="16"/>
        <v/>
      </c>
      <c r="M48" s="37">
        <f>IF($A48="","",mCEQ.BiasEQ($A48,eqAnoEP,"SIGNED",eqProvedor,eqRodada))</f>
        <v>-3.8619019437726307</v>
      </c>
      <c r="N48" s="145">
        <f t="shared" si="17"/>
        <v>7.6630349404264315</v>
      </c>
      <c r="O48" s="145"/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 t="shared" si="18"/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146" t="str">
        <f>IF($A48="","",mCEQ.StatusSDIeq($A48,eqAnoEP,eqProvedor,eqRodada))</f>
        <v>FORA (|SDI| max 2,40 &gt; 2)</v>
      </c>
      <c r="U48" s="5" t="str">
        <f>IF($A48="","",mCEQ.StatusLimitesEQ($A48,eqAnoEP,eqProvedor,eqRodada))</f>
        <v>OK (15 dentro dos limites)</v>
      </c>
      <c r="V48" s="142" t="str">
        <f>IF(NOT(ISNUMBER($L48)),"",mPlanoQC.DPMdoSigma($L48))</f>
        <v/>
      </c>
      <c r="W48" s="143" t="str">
        <f>IF(NOT(ISNUMBER($L48)),"",mPlanoQC.RendimentoDoSigma($L48))</f>
        <v/>
      </c>
      <c r="X48" t="str">
        <f>IF(NOT(ISNUMBER($L48)),"",mPlanoQC.PlanoQC($L48,"REGRAS"))</f>
        <v/>
      </c>
      <c r="Y48" s="93" t="str">
        <f>IF(NOT(ISNUMBER($L48)),"",mPlanoQC.PlanoQC($L48,"N"))</f>
        <v/>
      </c>
      <c r="Z48" s="144" t="str">
        <f>IF(NOT(ISNUMBER($L48)),"",mPlanoQC.PlanoQC($L48,"RUNSIZE"))</f>
        <v/>
      </c>
      <c r="AA48" t="str">
        <f>IF(NOT(ISNUMBER($L48)),"",mPlanoQC.CoberturaWestgard($L48))</f>
        <v/>
      </c>
      <c r="AB48" t="str">
        <f t="shared" si="19"/>
        <v>NEUT#|3</v>
      </c>
    </row>
    <row r="49" spans="1:28" x14ac:dyDescent="0.25">
      <c r="A49" s="57" t="str">
        <f>Analitos!$A$18</f>
        <v>LYMPH#</v>
      </c>
      <c r="B49" s="37">
        <v>1</v>
      </c>
      <c r="C49" s="147">
        <f t="shared" si="11"/>
        <v>25</v>
      </c>
      <c r="D49" s="62">
        <f t="shared" si="12"/>
        <v>1.0061119999999999</v>
      </c>
      <c r="E49" s="62">
        <f t="shared" si="13"/>
        <v>4.7195482834699869E-2</v>
      </c>
      <c r="F49" s="63">
        <f t="shared" si="14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5"/>
        <v/>
      </c>
      <c r="K49" s="63">
        <f>IF($A49="","",mCEQ.BiasEQ($A49,eqAnoEP,"ABS",eqProvedor,eqRodada))</f>
        <v>3.2705266790177085</v>
      </c>
      <c r="L49" s="20" t="str">
        <f t="shared" si="16"/>
        <v/>
      </c>
      <c r="M49" s="37">
        <f>IF($A49="","",mCEQ.BiasEQ($A49,eqAnoEP,"SIGNED",eqProvedor,eqRodada))</f>
        <v>0.33389150767967662</v>
      </c>
      <c r="N49" s="145">
        <f t="shared" si="17"/>
        <v>11.010474783925988</v>
      </c>
      <c r="O49" s="145"/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 t="shared" si="18"/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146" t="str">
        <f>IF($A49="","",mCEQ.StatusSDIeq($A49,eqAnoEP,eqProvedor,eqRodada))</f>
        <v>OK (|SDI| max 1,50 em 15 amostra(s))</v>
      </c>
      <c r="U49" s="5" t="str">
        <f>IF($A49="","",mCEQ.StatusLimitesEQ($A49,eqAnoEP,eqProvedor,eqRodada))</f>
        <v>OK (15 dentro dos limites)</v>
      </c>
      <c r="V49" s="142" t="str">
        <f>IF(NOT(ISNUMBER($L49)),"",mPlanoQC.DPMdoSigma($L49))</f>
        <v/>
      </c>
      <c r="W49" s="143" t="str">
        <f>IF(NOT(ISNUMBER($L49)),"",mPlanoQC.RendimentoDoSigma($L49))</f>
        <v/>
      </c>
      <c r="X49" t="str">
        <f>IF(NOT(ISNUMBER($L49)),"",mPlanoQC.PlanoQC($L49,"REGRAS"))</f>
        <v/>
      </c>
      <c r="Y49" s="93" t="str">
        <f>IF(NOT(ISNUMBER($L49)),"",mPlanoQC.PlanoQC($L49,"N"))</f>
        <v/>
      </c>
      <c r="Z49" s="144" t="str">
        <f>IF(NOT(ISNUMBER($L49)),"",mPlanoQC.PlanoQC($L49,"RUNSIZE"))</f>
        <v/>
      </c>
      <c r="AA49" t="str">
        <f>IF(NOT(ISNUMBER($L49)),"",mPlanoQC.CoberturaWestgard($L49))</f>
        <v/>
      </c>
      <c r="AB49" t="str">
        <f t="shared" si="19"/>
        <v>LYMPH#|1</v>
      </c>
    </row>
    <row r="50" spans="1:28" x14ac:dyDescent="0.25">
      <c r="A50" s="57" t="str">
        <f>Analitos!$A$18</f>
        <v>LYMPH#</v>
      </c>
      <c r="B50" s="37">
        <v>2</v>
      </c>
      <c r="C50" s="147">
        <f t="shared" si="11"/>
        <v>25</v>
      </c>
      <c r="D50" s="62">
        <f t="shared" si="12"/>
        <v>1.9905360000000001</v>
      </c>
      <c r="E50" s="62">
        <f t="shared" si="13"/>
        <v>5.0843738388646829E-2</v>
      </c>
      <c r="F50" s="63">
        <f t="shared" si="14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5"/>
        <v/>
      </c>
      <c r="K50" s="63">
        <f>IF($A50="","",mCEQ.BiasEQ($A50,eqAnoEP,"ABS",eqProvedor,eqRodada))</f>
        <v>3.2705266790177085</v>
      </c>
      <c r="L50" s="20" t="str">
        <f t="shared" si="16"/>
        <v/>
      </c>
      <c r="M50" s="37">
        <f>IF($A50="","",mCEQ.BiasEQ($A50,eqAnoEP,"SIGNED",eqProvedor,eqRodada))</f>
        <v>0.33389150767967662</v>
      </c>
      <c r="N50" s="145">
        <f t="shared" si="17"/>
        <v>7.4850783546099748</v>
      </c>
      <c r="O50" s="145"/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 t="shared" si="18"/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146" t="str">
        <f>IF($A50="","",mCEQ.StatusSDIeq($A50,eqAnoEP,eqProvedor,eqRodada))</f>
        <v>OK (|SDI| max 1,50 em 15 amostra(s))</v>
      </c>
      <c r="U50" s="5" t="str">
        <f>IF($A50="","",mCEQ.StatusLimitesEQ($A50,eqAnoEP,eqProvedor,eqRodada))</f>
        <v>OK (15 dentro dos limites)</v>
      </c>
      <c r="V50" s="142" t="str">
        <f>IF(NOT(ISNUMBER($L50)),"",mPlanoQC.DPMdoSigma($L50))</f>
        <v/>
      </c>
      <c r="W50" s="143" t="str">
        <f>IF(NOT(ISNUMBER($L50)),"",mPlanoQC.RendimentoDoSigma($L50))</f>
        <v/>
      </c>
      <c r="X50" t="str">
        <f>IF(NOT(ISNUMBER($L50)),"",mPlanoQC.PlanoQC($L50,"REGRAS"))</f>
        <v/>
      </c>
      <c r="Y50" s="93" t="str">
        <f>IF(NOT(ISNUMBER($L50)),"",mPlanoQC.PlanoQC($L50,"N"))</f>
        <v/>
      </c>
      <c r="Z50" s="144" t="str">
        <f>IF(NOT(ISNUMBER($L50)),"",mPlanoQC.PlanoQC($L50,"RUNSIZE"))</f>
        <v/>
      </c>
      <c r="AA50" t="str">
        <f>IF(NOT(ISNUMBER($L50)),"",mPlanoQC.CoberturaWestgard($L50))</f>
        <v/>
      </c>
      <c r="AB50" t="str">
        <f t="shared" si="19"/>
        <v>LYMPH#|2</v>
      </c>
    </row>
    <row r="51" spans="1:28" x14ac:dyDescent="0.25">
      <c r="A51" s="57" t="str">
        <f>Analitos!$A$18</f>
        <v>LYMPH#</v>
      </c>
      <c r="B51" s="37">
        <v>3</v>
      </c>
      <c r="C51" s="147">
        <f t="shared" si="11"/>
        <v>25</v>
      </c>
      <c r="D51" s="62">
        <f t="shared" si="12"/>
        <v>4.0317119999999997</v>
      </c>
      <c r="E51" s="62">
        <f t="shared" si="13"/>
        <v>0.20901574964582006</v>
      </c>
      <c r="F51" s="63">
        <f t="shared" si="14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5"/>
        <v/>
      </c>
      <c r="K51" s="63">
        <f>IF($A51="","",mCEQ.BiasEQ($A51,eqAnoEP,"ABS",eqProvedor,eqRodada))</f>
        <v>3.2705266790177085</v>
      </c>
      <c r="L51" s="20" t="str">
        <f t="shared" si="16"/>
        <v/>
      </c>
      <c r="M51" s="37">
        <f>IF($A51="","",mCEQ.BiasEQ($A51,eqAnoEP,"SIGNED",eqProvedor,eqRodada))</f>
        <v>0.33389150767967662</v>
      </c>
      <c r="N51" s="145">
        <f t="shared" si="17"/>
        <v>11.824609582647806</v>
      </c>
      <c r="O51" s="145"/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 t="shared" si="18"/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146" t="str">
        <f>IF($A51="","",mCEQ.StatusSDIeq($A51,eqAnoEP,eqProvedor,eqRodada))</f>
        <v>OK (|SDI| max 1,50 em 15 amostra(s))</v>
      </c>
      <c r="U51" s="5" t="str">
        <f>IF($A51="","",mCEQ.StatusLimitesEQ($A51,eqAnoEP,eqProvedor,eqRodada))</f>
        <v>OK (15 dentro dos limites)</v>
      </c>
      <c r="V51" s="142" t="str">
        <f>IF(NOT(ISNUMBER($L51)),"",mPlanoQC.DPMdoSigma($L51))</f>
        <v/>
      </c>
      <c r="W51" s="143" t="str">
        <f>IF(NOT(ISNUMBER($L51)),"",mPlanoQC.RendimentoDoSigma($L51))</f>
        <v/>
      </c>
      <c r="X51" t="str">
        <f>IF(NOT(ISNUMBER($L51)),"",mPlanoQC.PlanoQC($L51,"REGRAS"))</f>
        <v/>
      </c>
      <c r="Y51" s="93" t="str">
        <f>IF(NOT(ISNUMBER($L51)),"",mPlanoQC.PlanoQC($L51,"N"))</f>
        <v/>
      </c>
      <c r="Z51" s="144" t="str">
        <f>IF(NOT(ISNUMBER($L51)),"",mPlanoQC.PlanoQC($L51,"RUNSIZE"))</f>
        <v/>
      </c>
      <c r="AA51" t="str">
        <f>IF(NOT(ISNUMBER($L51)),"",mPlanoQC.CoberturaWestgard($L51))</f>
        <v/>
      </c>
      <c r="AB51" t="str">
        <f t="shared" si="19"/>
        <v>LYMPH#|3</v>
      </c>
    </row>
    <row r="52" spans="1:28" x14ac:dyDescent="0.25">
      <c r="A52" s="57" t="str">
        <f>Analitos!$A$19</f>
        <v>MONO#</v>
      </c>
      <c r="B52" s="37">
        <v>1</v>
      </c>
      <c r="C52" s="147">
        <f t="shared" si="11"/>
        <v>25</v>
      </c>
      <c r="D52" s="62">
        <f t="shared" si="12"/>
        <v>0.34645200000000004</v>
      </c>
      <c r="E52" s="62">
        <f t="shared" si="13"/>
        <v>2.6328804251869741E-2</v>
      </c>
      <c r="F52" s="63">
        <f t="shared" si="14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5"/>
        <v/>
      </c>
      <c r="K52" s="63">
        <f>IF($A52="","",mCEQ.BiasEQ($A52,eqAnoEP,"ABS",eqProvedor,eqRodada))</f>
        <v>6.1188731194797965</v>
      </c>
      <c r="L52" s="20" t="str">
        <f t="shared" si="16"/>
        <v/>
      </c>
      <c r="M52" s="37">
        <f>IF($A52="","",mCEQ.BiasEQ($A52,eqAnoEP,"SIGNED",eqProvedor,eqRodada))</f>
        <v>0.20055466868433902</v>
      </c>
      <c r="N52" s="145">
        <f t="shared" si="17"/>
        <v>18.658135994448063</v>
      </c>
      <c r="O52" s="145"/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 t="shared" si="18"/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146" t="str">
        <f>IF($A52="","",mCEQ.StatusSDIeq($A52,eqAnoEP,eqProvedor,eqRodada))</f>
        <v>OK (|SDI| max 1,60 em 15 amostra(s))</v>
      </c>
      <c r="U52" s="5" t="str">
        <f>IF($A52="","",mCEQ.StatusLimitesEQ($A52,eqAnoEP,eqProvedor,eqRodada))</f>
        <v>OK (15 dentro dos limites)</v>
      </c>
      <c r="V52" s="142" t="str">
        <f>IF(NOT(ISNUMBER($L52)),"",mPlanoQC.DPMdoSigma($L52))</f>
        <v/>
      </c>
      <c r="W52" s="143" t="str">
        <f>IF(NOT(ISNUMBER($L52)),"",mPlanoQC.RendimentoDoSigma($L52))</f>
        <v/>
      </c>
      <c r="X52" t="str">
        <f>IF(NOT(ISNUMBER($L52)),"",mPlanoQC.PlanoQC($L52,"REGRAS"))</f>
        <v/>
      </c>
      <c r="Y52" s="93" t="str">
        <f>IF(NOT(ISNUMBER($L52)),"",mPlanoQC.PlanoQC($L52,"N"))</f>
        <v/>
      </c>
      <c r="Z52" s="144" t="str">
        <f>IF(NOT(ISNUMBER($L52)),"",mPlanoQC.PlanoQC($L52,"RUNSIZE"))</f>
        <v/>
      </c>
      <c r="AA52" t="str">
        <f>IF(NOT(ISNUMBER($L52)),"",mPlanoQC.CoberturaWestgard($L52))</f>
        <v/>
      </c>
      <c r="AB52" t="str">
        <f t="shared" si="19"/>
        <v>MONO#|1</v>
      </c>
    </row>
    <row r="53" spans="1:28" x14ac:dyDescent="0.25">
      <c r="A53" s="57" t="str">
        <f>Analitos!$A$19</f>
        <v>MONO#</v>
      </c>
      <c r="B53" s="37">
        <v>2</v>
      </c>
      <c r="C53" s="147">
        <f t="shared" si="11"/>
        <v>25</v>
      </c>
      <c r="D53" s="62">
        <f t="shared" si="12"/>
        <v>0.75047999999999992</v>
      </c>
      <c r="E53" s="62">
        <f t="shared" si="13"/>
        <v>6.0834680350384092E-2</v>
      </c>
      <c r="F53" s="63">
        <f t="shared" si="14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5"/>
        <v/>
      </c>
      <c r="K53" s="63">
        <f>IF($A53="","",mCEQ.BiasEQ($A53,eqAnoEP,"ABS",eqProvedor,eqRodada))</f>
        <v>6.1188731194797965</v>
      </c>
      <c r="L53" s="20" t="str">
        <f t="shared" si="16"/>
        <v/>
      </c>
      <c r="M53" s="37">
        <f>IF($A53="","",mCEQ.BiasEQ($A53,eqAnoEP,"SIGNED",eqProvedor,eqRodada))</f>
        <v>0.20055466868433902</v>
      </c>
      <c r="N53" s="145">
        <f t="shared" si="17"/>
        <v>19.493942751999487</v>
      </c>
      <c r="O53" s="145"/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 t="shared" si="18"/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146" t="str">
        <f>IF($A53="","",mCEQ.StatusSDIeq($A53,eqAnoEP,eqProvedor,eqRodada))</f>
        <v>OK (|SDI| max 1,60 em 15 amostra(s))</v>
      </c>
      <c r="U53" s="5" t="str">
        <f>IF($A53="","",mCEQ.StatusLimitesEQ($A53,eqAnoEP,eqProvedor,eqRodada))</f>
        <v>OK (15 dentro dos limites)</v>
      </c>
      <c r="V53" s="142" t="str">
        <f>IF(NOT(ISNUMBER($L53)),"",mPlanoQC.DPMdoSigma($L53))</f>
        <v/>
      </c>
      <c r="W53" s="143" t="str">
        <f>IF(NOT(ISNUMBER($L53)),"",mPlanoQC.RendimentoDoSigma($L53))</f>
        <v/>
      </c>
      <c r="X53" t="str">
        <f>IF(NOT(ISNUMBER($L53)),"",mPlanoQC.PlanoQC($L53,"REGRAS"))</f>
        <v/>
      </c>
      <c r="Y53" s="93" t="str">
        <f>IF(NOT(ISNUMBER($L53)),"",mPlanoQC.PlanoQC($L53,"N"))</f>
        <v/>
      </c>
      <c r="Z53" s="144" t="str">
        <f>IF(NOT(ISNUMBER($L53)),"",mPlanoQC.PlanoQC($L53,"RUNSIZE"))</f>
        <v/>
      </c>
      <c r="AA53" t="str">
        <f>IF(NOT(ISNUMBER($L53)),"",mPlanoQC.CoberturaWestgard($L53))</f>
        <v/>
      </c>
      <c r="AB53" t="str">
        <f t="shared" si="19"/>
        <v>MONO#|2</v>
      </c>
    </row>
    <row r="54" spans="1:28" x14ac:dyDescent="0.25">
      <c r="A54" s="57" t="str">
        <f>Analitos!$A$19</f>
        <v>MONO#</v>
      </c>
      <c r="B54" s="37">
        <v>3</v>
      </c>
      <c r="C54" s="147">
        <f t="shared" si="11"/>
        <v>25</v>
      </c>
      <c r="D54" s="62">
        <f t="shared" si="12"/>
        <v>1.9486999999999997</v>
      </c>
      <c r="E54" s="62">
        <f t="shared" si="13"/>
        <v>0.15946174306084182</v>
      </c>
      <c r="F54" s="63">
        <f t="shared" si="14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5"/>
        <v/>
      </c>
      <c r="K54" s="63">
        <f>IF($A54="","",mCEQ.BiasEQ($A54,eqAnoEP,"ABS",eqProvedor,eqRodada))</f>
        <v>6.1188731194797965</v>
      </c>
      <c r="L54" s="20" t="str">
        <f t="shared" si="16"/>
        <v/>
      </c>
      <c r="M54" s="37">
        <f>IF($A54="","",mCEQ.BiasEQ($A54,eqAnoEP,"SIGNED",eqProvedor,eqRodada))</f>
        <v>0.20055466868433902</v>
      </c>
      <c r="N54" s="145">
        <f t="shared" si="17"/>
        <v>19.620791118678699</v>
      </c>
      <c r="O54" s="145"/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 t="shared" si="18"/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146" t="str">
        <f>IF($A54="","",mCEQ.StatusSDIeq($A54,eqAnoEP,eqProvedor,eqRodada))</f>
        <v>OK (|SDI| max 1,60 em 15 amostra(s))</v>
      </c>
      <c r="U54" s="5" t="str">
        <f>IF($A54="","",mCEQ.StatusLimitesEQ($A54,eqAnoEP,eqProvedor,eqRodada))</f>
        <v>OK (15 dentro dos limites)</v>
      </c>
      <c r="V54" s="142" t="str">
        <f>IF(NOT(ISNUMBER($L54)),"",mPlanoQC.DPMdoSigma($L54))</f>
        <v/>
      </c>
      <c r="W54" s="143" t="str">
        <f>IF(NOT(ISNUMBER($L54)),"",mPlanoQC.RendimentoDoSigma($L54))</f>
        <v/>
      </c>
      <c r="X54" t="str">
        <f>IF(NOT(ISNUMBER($L54)),"",mPlanoQC.PlanoQC($L54,"REGRAS"))</f>
        <v/>
      </c>
      <c r="Y54" s="93" t="str">
        <f>IF(NOT(ISNUMBER($L54)),"",mPlanoQC.PlanoQC($L54,"N"))</f>
        <v/>
      </c>
      <c r="Z54" s="144" t="str">
        <f>IF(NOT(ISNUMBER($L54)),"",mPlanoQC.PlanoQC($L54,"RUNSIZE"))</f>
        <v/>
      </c>
      <c r="AA54" t="str">
        <f>IF(NOT(ISNUMBER($L54)),"",mPlanoQC.CoberturaWestgard($L54))</f>
        <v/>
      </c>
      <c r="AB54" t="str">
        <f t="shared" si="19"/>
        <v>MONO#|3</v>
      </c>
    </row>
    <row r="55" spans="1:28" x14ac:dyDescent="0.25">
      <c r="A55" s="57" t="str">
        <f>Analitos!$A$20</f>
        <v>EO#</v>
      </c>
      <c r="B55" s="37">
        <v>1</v>
      </c>
      <c r="C55" s="147">
        <f t="shared" si="11"/>
        <v>25</v>
      </c>
      <c r="D55" s="62">
        <f t="shared" si="12"/>
        <v>0.28698400000000002</v>
      </c>
      <c r="E55" s="62">
        <f t="shared" si="13"/>
        <v>1.6362627132176826E-2</v>
      </c>
      <c r="F55" s="63">
        <f t="shared" si="14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5"/>
        <v/>
      </c>
      <c r="K55" s="63">
        <f>IF($A55="","",mCEQ.BiasEQ($A55,eqAnoEP,"ABS",eqProvedor,eqRodada))</f>
        <v>8.1816309657657111</v>
      </c>
      <c r="L55" s="20" t="str">
        <f t="shared" si="16"/>
        <v/>
      </c>
      <c r="M55" s="37">
        <f>IF($A55="","",mCEQ.BiasEQ($A55,eqAnoEP,"SIGNED",eqProvedor,eqRodada))</f>
        <v>-1.6533305261415048</v>
      </c>
      <c r="N55" s="145">
        <f t="shared" si="17"/>
        <v>17.589240716863948</v>
      </c>
      <c r="O55" s="145"/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 t="shared" si="18"/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146" t="str">
        <f>IF($A55="","",mCEQ.StatusSDIeq($A55,eqAnoEP,eqProvedor,eqRodada))</f>
        <v>OK (|SDI| max 1,90 em 15 amostra(s))</v>
      </c>
      <c r="U55" s="5" t="str">
        <f>IF($A55="","",mCEQ.StatusLimitesEQ($A55,eqAnoEP,eqProvedor,eqRodada))</f>
        <v>OK (15 dentro dos limites)</v>
      </c>
      <c r="V55" s="142" t="str">
        <f>IF(NOT(ISNUMBER($L55)),"",mPlanoQC.DPMdoSigma($L55))</f>
        <v/>
      </c>
      <c r="W55" s="143" t="str">
        <f>IF(NOT(ISNUMBER($L55)),"",mPlanoQC.RendimentoDoSigma($L55))</f>
        <v/>
      </c>
      <c r="X55" t="str">
        <f>IF(NOT(ISNUMBER($L55)),"",mPlanoQC.PlanoQC($L55,"REGRAS"))</f>
        <v/>
      </c>
      <c r="Y55" s="93" t="str">
        <f>IF(NOT(ISNUMBER($L55)),"",mPlanoQC.PlanoQC($L55,"N"))</f>
        <v/>
      </c>
      <c r="Z55" s="144" t="str">
        <f>IF(NOT(ISNUMBER($L55)),"",mPlanoQC.PlanoQC($L55,"RUNSIZE"))</f>
        <v/>
      </c>
      <c r="AA55" t="str">
        <f>IF(NOT(ISNUMBER($L55)),"",mPlanoQC.CoberturaWestgard($L55))</f>
        <v/>
      </c>
      <c r="AB55" t="str">
        <f t="shared" si="19"/>
        <v>EO#|1</v>
      </c>
    </row>
    <row r="56" spans="1:28" x14ac:dyDescent="0.25">
      <c r="A56" s="57" t="str">
        <f>Analitos!$A$20</f>
        <v>EO#</v>
      </c>
      <c r="B56" s="37">
        <v>2</v>
      </c>
      <c r="C56" s="147">
        <f t="shared" si="11"/>
        <v>25</v>
      </c>
      <c r="D56" s="62">
        <f t="shared" si="12"/>
        <v>0.73586800000000008</v>
      </c>
      <c r="E56" s="62">
        <f t="shared" si="13"/>
        <v>3.8327130512644643E-2</v>
      </c>
      <c r="F56" s="63">
        <f t="shared" si="14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5"/>
        <v/>
      </c>
      <c r="K56" s="63">
        <f>IF($A56="","",mCEQ.BiasEQ($A56,eqAnoEP,"ABS",eqProvedor,eqRodada))</f>
        <v>8.1816309657657111</v>
      </c>
      <c r="L56" s="20" t="str">
        <f t="shared" si="16"/>
        <v/>
      </c>
      <c r="M56" s="37">
        <f>IF($A56="","",mCEQ.BiasEQ($A56,eqAnoEP,"SIGNED",eqProvedor,eqRodada))</f>
        <v>-1.6533305261415048</v>
      </c>
      <c r="N56" s="145">
        <f t="shared" si="17"/>
        <v>16.775531685169689</v>
      </c>
      <c r="O56" s="145"/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 t="shared" si="18"/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146" t="str">
        <f>IF($A56="","",mCEQ.StatusSDIeq($A56,eqAnoEP,eqProvedor,eqRodada))</f>
        <v>OK (|SDI| max 1,90 em 15 amostra(s))</v>
      </c>
      <c r="U56" s="5" t="str">
        <f>IF($A56="","",mCEQ.StatusLimitesEQ($A56,eqAnoEP,eqProvedor,eqRodada))</f>
        <v>OK (15 dentro dos limites)</v>
      </c>
      <c r="V56" s="142" t="str">
        <f>IF(NOT(ISNUMBER($L56)),"",mPlanoQC.DPMdoSigma($L56))</f>
        <v/>
      </c>
      <c r="W56" s="143" t="str">
        <f>IF(NOT(ISNUMBER($L56)),"",mPlanoQC.RendimentoDoSigma($L56))</f>
        <v/>
      </c>
      <c r="X56" t="str">
        <f>IF(NOT(ISNUMBER($L56)),"",mPlanoQC.PlanoQC($L56,"REGRAS"))</f>
        <v/>
      </c>
      <c r="Y56" s="93" t="str">
        <f>IF(NOT(ISNUMBER($L56)),"",mPlanoQC.PlanoQC($L56,"N"))</f>
        <v/>
      </c>
      <c r="Z56" s="144" t="str">
        <f>IF(NOT(ISNUMBER($L56)),"",mPlanoQC.PlanoQC($L56,"RUNSIZE"))</f>
        <v/>
      </c>
      <c r="AA56" t="str">
        <f>IF(NOT(ISNUMBER($L56)),"",mPlanoQC.CoberturaWestgard($L56))</f>
        <v/>
      </c>
      <c r="AB56" t="str">
        <f t="shared" si="19"/>
        <v>EO#|2</v>
      </c>
    </row>
    <row r="57" spans="1:28" x14ac:dyDescent="0.25">
      <c r="A57" s="57" t="str">
        <f>Analitos!$A$20</f>
        <v>EO#</v>
      </c>
      <c r="B57" s="37">
        <v>3</v>
      </c>
      <c r="C57" s="147">
        <f t="shared" si="11"/>
        <v>25</v>
      </c>
      <c r="D57" s="62">
        <f t="shared" si="12"/>
        <v>1.8723040000000004</v>
      </c>
      <c r="E57" s="62">
        <f t="shared" si="13"/>
        <v>0.11039531421214482</v>
      </c>
      <c r="F57" s="63">
        <f t="shared" si="14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5"/>
        <v/>
      </c>
      <c r="K57" s="63">
        <f>IF($A57="","",mCEQ.BiasEQ($A57,eqAnoEP,"ABS",eqProvedor,eqRodada))</f>
        <v>8.1816309657657111</v>
      </c>
      <c r="L57" s="20" t="str">
        <f t="shared" si="16"/>
        <v/>
      </c>
      <c r="M57" s="37">
        <f>IF($A57="","",mCEQ.BiasEQ($A57,eqAnoEP,"SIGNED",eqProvedor,eqRodada))</f>
        <v>-1.6533305261415048</v>
      </c>
      <c r="N57" s="145">
        <f t="shared" si="17"/>
        <v>17.910407299632375</v>
      </c>
      <c r="O57" s="145"/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 t="shared" si="18"/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146" t="str">
        <f>IF($A57="","",mCEQ.StatusSDIeq($A57,eqAnoEP,eqProvedor,eqRodada))</f>
        <v>OK (|SDI| max 1,90 em 15 amostra(s))</v>
      </c>
      <c r="U57" s="5" t="str">
        <f>IF($A57="","",mCEQ.StatusLimitesEQ($A57,eqAnoEP,eqProvedor,eqRodada))</f>
        <v>OK (15 dentro dos limites)</v>
      </c>
      <c r="V57" s="142" t="str">
        <f>IF(NOT(ISNUMBER($L57)),"",mPlanoQC.DPMdoSigma($L57))</f>
        <v/>
      </c>
      <c r="W57" s="143" t="str">
        <f>IF(NOT(ISNUMBER($L57)),"",mPlanoQC.RendimentoDoSigma($L57))</f>
        <v/>
      </c>
      <c r="X57" t="str">
        <f>IF(NOT(ISNUMBER($L57)),"",mPlanoQC.PlanoQC($L57,"REGRAS"))</f>
        <v/>
      </c>
      <c r="Y57" s="93" t="str">
        <f>IF(NOT(ISNUMBER($L57)),"",mPlanoQC.PlanoQC($L57,"N"))</f>
        <v/>
      </c>
      <c r="Z57" s="144" t="str">
        <f>IF(NOT(ISNUMBER($L57)),"",mPlanoQC.PlanoQC($L57,"RUNSIZE"))</f>
        <v/>
      </c>
      <c r="AA57" t="str">
        <f>IF(NOT(ISNUMBER($L57)),"",mPlanoQC.CoberturaWestgard($L57))</f>
        <v/>
      </c>
      <c r="AB57" t="str">
        <f t="shared" si="19"/>
        <v>EO#|3</v>
      </c>
    </row>
    <row r="58" spans="1:28" x14ac:dyDescent="0.25">
      <c r="A58" s="57" t="str">
        <f>Analitos!$A$21</f>
        <v>BASO#</v>
      </c>
      <c r="B58" s="37">
        <v>1</v>
      </c>
      <c r="C58" s="147">
        <f t="shared" si="11"/>
        <v>25</v>
      </c>
      <c r="D58" s="62">
        <f t="shared" si="12"/>
        <v>0.14679599999999998</v>
      </c>
      <c r="E58" s="62">
        <f t="shared" si="13"/>
        <v>5.6076198159295404E-3</v>
      </c>
      <c r="F58" s="63">
        <f t="shared" si="14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5"/>
        <v/>
      </c>
      <c r="K58" s="63">
        <f>IF($A58="","",mCEQ.BiasEQ($A58,eqAnoEP,"ABS",eqProvedor,eqRodada))</f>
        <v>2.1530512733520344</v>
      </c>
      <c r="L58" s="20" t="str">
        <f t="shared" si="16"/>
        <v/>
      </c>
      <c r="M58" s="37">
        <f>IF($A58="","",mCEQ.BiasEQ($A58,eqAnoEP,"SIGNED",eqProvedor,eqRodada))</f>
        <v>-0.93762681339590548</v>
      </c>
      <c r="N58" s="145">
        <f t="shared" si="17"/>
        <v>8.4560654537682183</v>
      </c>
      <c r="O58" s="145"/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 t="shared" si="18"/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146" t="str">
        <f>IF($A58="","",mCEQ.StatusSDIeq($A58,eqAnoEP,eqProvedor,eqRodada))</f>
        <v>OK (|SDI| max 1,30 em 15 amostra(s))</v>
      </c>
      <c r="U58" s="5" t="str">
        <f>IF($A58="","",mCEQ.StatusLimitesEQ($A58,eqAnoEP,eqProvedor,eqRodada))</f>
        <v>OK (15 dentro dos limites)</v>
      </c>
      <c r="V58" s="142" t="str">
        <f>IF(NOT(ISNUMBER($L58)),"",mPlanoQC.DPMdoSigma($L58))</f>
        <v/>
      </c>
      <c r="W58" s="143" t="str">
        <f>IF(NOT(ISNUMBER($L58)),"",mPlanoQC.RendimentoDoSigma($L58))</f>
        <v/>
      </c>
      <c r="X58" t="str">
        <f>IF(NOT(ISNUMBER($L58)),"",mPlanoQC.PlanoQC($L58,"REGRAS"))</f>
        <v/>
      </c>
      <c r="Y58" s="93" t="str">
        <f>IF(NOT(ISNUMBER($L58)),"",mPlanoQC.PlanoQC($L58,"N"))</f>
        <v/>
      </c>
      <c r="Z58" s="144" t="str">
        <f>IF(NOT(ISNUMBER($L58)),"",mPlanoQC.PlanoQC($L58,"RUNSIZE"))</f>
        <v/>
      </c>
      <c r="AA58" t="str">
        <f>IF(NOT(ISNUMBER($L58)),"",mPlanoQC.CoberturaWestgard($L58))</f>
        <v/>
      </c>
      <c r="AB58" t="str">
        <f t="shared" si="19"/>
        <v>BASO#|1</v>
      </c>
    </row>
    <row r="59" spans="1:28" x14ac:dyDescent="0.25">
      <c r="A59" s="57" t="str">
        <f>Analitos!$A$21</f>
        <v>BASO#</v>
      </c>
      <c r="B59" s="37">
        <v>2</v>
      </c>
      <c r="C59" s="147">
        <f t="shared" si="11"/>
        <v>25</v>
      </c>
      <c r="D59" s="62">
        <f t="shared" si="12"/>
        <v>0.32461600000000013</v>
      </c>
      <c r="E59" s="62">
        <f t="shared" si="13"/>
        <v>6.8859567236446819E-3</v>
      </c>
      <c r="F59" s="63">
        <f t="shared" si="14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5"/>
        <v/>
      </c>
      <c r="K59" s="63">
        <f>IF($A59="","",mCEQ.BiasEQ($A59,eqAnoEP,"ABS",eqProvedor,eqRodada))</f>
        <v>2.1530512733520344</v>
      </c>
      <c r="L59" s="20" t="str">
        <f t="shared" si="16"/>
        <v/>
      </c>
      <c r="M59" s="37">
        <f>IF($A59="","",mCEQ.BiasEQ($A59,eqAnoEP,"SIGNED",eqProvedor,eqRodada))</f>
        <v>-0.93762681339590548</v>
      </c>
      <c r="N59" s="145">
        <f t="shared" si="17"/>
        <v>5.6531340154268923</v>
      </c>
      <c r="O59" s="145"/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 t="shared" si="18"/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146" t="str">
        <f>IF($A59="","",mCEQ.StatusSDIeq($A59,eqAnoEP,eqProvedor,eqRodada))</f>
        <v>OK (|SDI| max 1,30 em 15 amostra(s))</v>
      </c>
      <c r="U59" s="5" t="str">
        <f>IF($A59="","",mCEQ.StatusLimitesEQ($A59,eqAnoEP,eqProvedor,eqRodada))</f>
        <v>OK (15 dentro dos limites)</v>
      </c>
      <c r="V59" s="142" t="str">
        <f>IF(NOT(ISNUMBER($L59)),"",mPlanoQC.DPMdoSigma($L59))</f>
        <v/>
      </c>
      <c r="W59" s="143" t="str">
        <f>IF(NOT(ISNUMBER($L59)),"",mPlanoQC.RendimentoDoSigma($L59))</f>
        <v/>
      </c>
      <c r="X59" t="str">
        <f>IF(NOT(ISNUMBER($L59)),"",mPlanoQC.PlanoQC($L59,"REGRAS"))</f>
        <v/>
      </c>
      <c r="Y59" s="93" t="str">
        <f>IF(NOT(ISNUMBER($L59)),"",mPlanoQC.PlanoQC($L59,"N"))</f>
        <v/>
      </c>
      <c r="Z59" s="144" t="str">
        <f>IF(NOT(ISNUMBER($L59)),"",mPlanoQC.PlanoQC($L59,"RUNSIZE"))</f>
        <v/>
      </c>
      <c r="AA59" t="str">
        <f>IF(NOT(ISNUMBER($L59)),"",mPlanoQC.CoberturaWestgard($L59))</f>
        <v/>
      </c>
      <c r="AB59" t="str">
        <f t="shared" si="19"/>
        <v>BASO#|2</v>
      </c>
    </row>
    <row r="60" spans="1:28" x14ac:dyDescent="0.25">
      <c r="A60" s="57" t="str">
        <f>Analitos!$A$21</f>
        <v>BASO#</v>
      </c>
      <c r="B60" s="37">
        <v>3</v>
      </c>
      <c r="C60" s="147">
        <f t="shared" si="11"/>
        <v>25</v>
      </c>
      <c r="D60" s="62">
        <f t="shared" si="12"/>
        <v>0.7983880000000001</v>
      </c>
      <c r="E60" s="62">
        <f t="shared" si="13"/>
        <v>2.3986842226517608E-2</v>
      </c>
      <c r="F60" s="63">
        <f t="shared" si="14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5"/>
        <v/>
      </c>
      <c r="K60" s="63">
        <f>IF($A60="","",mCEQ.BiasEQ($A60,eqAnoEP,"ABS",eqProvedor,eqRodada))</f>
        <v>2.1530512733520344</v>
      </c>
      <c r="L60" s="20" t="str">
        <f t="shared" si="16"/>
        <v/>
      </c>
      <c r="M60" s="37">
        <f>IF($A60="","",mCEQ.BiasEQ($A60,eqAnoEP,"SIGNED",eqProvedor,eqRodada))</f>
        <v>-0.93762681339590548</v>
      </c>
      <c r="N60" s="145">
        <f t="shared" si="17"/>
        <v>7.1103263919352351</v>
      </c>
      <c r="O60" s="145"/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 t="shared" si="18"/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146" t="str">
        <f>IF($A60="","",mCEQ.StatusSDIeq($A60,eqAnoEP,eqProvedor,eqRodada))</f>
        <v>OK (|SDI| max 1,30 em 15 amostra(s))</v>
      </c>
      <c r="U60" s="5" t="str">
        <f>IF($A60="","",mCEQ.StatusLimitesEQ($A60,eqAnoEP,eqProvedor,eqRodada))</f>
        <v>OK (15 dentro dos limites)</v>
      </c>
      <c r="V60" s="142" t="str">
        <f>IF(NOT(ISNUMBER($L60)),"",mPlanoQC.DPMdoSigma($L60))</f>
        <v/>
      </c>
      <c r="W60" s="143" t="str">
        <f>IF(NOT(ISNUMBER($L60)),"",mPlanoQC.RendimentoDoSigma($L60))</f>
        <v/>
      </c>
      <c r="X60" t="str">
        <f>IF(NOT(ISNUMBER($L60)),"",mPlanoQC.PlanoQC($L60,"REGRAS"))</f>
        <v/>
      </c>
      <c r="Y60" s="93" t="str">
        <f>IF(NOT(ISNUMBER($L60)),"",mPlanoQC.PlanoQC($L60,"N"))</f>
        <v/>
      </c>
      <c r="Z60" s="144" t="str">
        <f>IF(NOT(ISNUMBER($L60)),"",mPlanoQC.PlanoQC($L60,"RUNSIZE"))</f>
        <v/>
      </c>
      <c r="AA60" t="str">
        <f>IF(NOT(ISNUMBER($L60)),"",mPlanoQC.CoberturaWestgard($L60))</f>
        <v/>
      </c>
      <c r="AB60" t="str">
        <f t="shared" si="19"/>
        <v>BASO#|3</v>
      </c>
    </row>
    <row r="61" spans="1:28" x14ac:dyDescent="0.25">
      <c r="A61" s="57" t="str">
        <f>Analitos!$A$22</f>
        <v>IG%</v>
      </c>
      <c r="B61" s="37">
        <v>1</v>
      </c>
      <c r="C61" s="147">
        <f t="shared" si="11"/>
        <v>0</v>
      </c>
      <c r="D61" s="62" t="str">
        <f t="shared" si="12"/>
        <v/>
      </c>
      <c r="E61" s="62" t="str">
        <f t="shared" si="13"/>
        <v/>
      </c>
      <c r="F61" s="63" t="str">
        <f t="shared" si="14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5"/>
        <v/>
      </c>
      <c r="K61" s="63">
        <f>IF($A61="","",mCEQ.BiasEQ($A61,eqAnoEP,"ABS",eqProvedor,eqRodada))</f>
        <v>3.0093784575914833</v>
      </c>
      <c r="L61" s="20" t="str">
        <f t="shared" si="16"/>
        <v/>
      </c>
      <c r="M61" s="37">
        <f>IF($A61="","",mCEQ.BiasEQ($A61,eqAnoEP,"SIGNED",eqProvedor,eqRodada))</f>
        <v>-1.8728333951120693</v>
      </c>
      <c r="N61" s="145" t="str">
        <f t="shared" si="17"/>
        <v/>
      </c>
      <c r="O61" s="145"/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 t="shared" si="18"/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146" t="str">
        <f>IF($A61="","",mCEQ.StatusSDIeq($A61,eqAnoEP,eqProvedor,eqRodada))</f>
        <v>FORA (|SDI| max 2,10 &gt; 2)</v>
      </c>
      <c r="U61" s="5" t="str">
        <f>IF($A61="","",mCEQ.StatusLimitesEQ($A61,eqAnoEP,eqProvedor,eqRodada))</f>
        <v>NAO OK (15 fora dos limites)</v>
      </c>
      <c r="V61" s="142" t="str">
        <f>IF(NOT(ISNUMBER($L61)),"",mPlanoQC.DPMdoSigma($L61))</f>
        <v/>
      </c>
      <c r="W61" s="143" t="str">
        <f>IF(NOT(ISNUMBER($L61)),"",mPlanoQC.RendimentoDoSigma($L61))</f>
        <v/>
      </c>
      <c r="X61" t="str">
        <f>IF(NOT(ISNUMBER($L61)),"",mPlanoQC.PlanoQC($L61,"REGRAS"))</f>
        <v/>
      </c>
      <c r="Y61" s="93" t="str">
        <f>IF(NOT(ISNUMBER($L61)),"",mPlanoQC.PlanoQC($L61,"N"))</f>
        <v/>
      </c>
      <c r="Z61" s="144" t="str">
        <f>IF(NOT(ISNUMBER($L61)),"",mPlanoQC.PlanoQC($L61,"RUNSIZE"))</f>
        <v/>
      </c>
      <c r="AA61" t="str">
        <f>IF(NOT(ISNUMBER($L61)),"",mPlanoQC.CoberturaWestgard($L61))</f>
        <v/>
      </c>
      <c r="AB61" t="str">
        <f t="shared" si="19"/>
        <v>IG%|1</v>
      </c>
    </row>
    <row r="62" spans="1:28" x14ac:dyDescent="0.25">
      <c r="A62" s="57" t="str">
        <f>Analitos!$A$22</f>
        <v>IG%</v>
      </c>
      <c r="B62" s="37">
        <v>2</v>
      </c>
      <c r="C62" s="147">
        <f t="shared" si="11"/>
        <v>0</v>
      </c>
      <c r="D62" s="62" t="str">
        <f t="shared" si="12"/>
        <v/>
      </c>
      <c r="E62" s="62" t="str">
        <f t="shared" si="13"/>
        <v/>
      </c>
      <c r="F62" s="63" t="str">
        <f t="shared" si="14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5"/>
        <v/>
      </c>
      <c r="K62" s="63">
        <f>IF($A62="","",mCEQ.BiasEQ($A62,eqAnoEP,"ABS",eqProvedor,eqRodada))</f>
        <v>3.0093784575914833</v>
      </c>
      <c r="L62" s="20" t="str">
        <f t="shared" si="16"/>
        <v/>
      </c>
      <c r="M62" s="37">
        <f>IF($A62="","",mCEQ.BiasEQ($A62,eqAnoEP,"SIGNED",eqProvedor,eqRodada))</f>
        <v>-1.8728333951120693</v>
      </c>
      <c r="N62" s="145" t="str">
        <f t="shared" si="17"/>
        <v/>
      </c>
      <c r="O62" s="145"/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 t="shared" si="18"/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146" t="str">
        <f>IF($A62="","",mCEQ.StatusSDIeq($A62,eqAnoEP,eqProvedor,eqRodada))</f>
        <v>FORA (|SDI| max 2,10 &gt; 2)</v>
      </c>
      <c r="U62" s="5" t="str">
        <f>IF($A62="","",mCEQ.StatusLimitesEQ($A62,eqAnoEP,eqProvedor,eqRodada))</f>
        <v>NAO OK (15 fora dos limites)</v>
      </c>
      <c r="V62" s="142" t="str">
        <f>IF(NOT(ISNUMBER($L62)),"",mPlanoQC.DPMdoSigma($L62))</f>
        <v/>
      </c>
      <c r="W62" s="143" t="str">
        <f>IF(NOT(ISNUMBER($L62)),"",mPlanoQC.RendimentoDoSigma($L62))</f>
        <v/>
      </c>
      <c r="X62" t="str">
        <f>IF(NOT(ISNUMBER($L62)),"",mPlanoQC.PlanoQC($L62,"REGRAS"))</f>
        <v/>
      </c>
      <c r="Y62" s="93" t="str">
        <f>IF(NOT(ISNUMBER($L62)),"",mPlanoQC.PlanoQC($L62,"N"))</f>
        <v/>
      </c>
      <c r="Z62" s="144" t="str">
        <f>IF(NOT(ISNUMBER($L62)),"",mPlanoQC.PlanoQC($L62,"RUNSIZE"))</f>
        <v/>
      </c>
      <c r="AA62" t="str">
        <f>IF(NOT(ISNUMBER($L62)),"",mPlanoQC.CoberturaWestgard($L62))</f>
        <v/>
      </c>
      <c r="AB62" t="str">
        <f t="shared" si="19"/>
        <v>IG%|2</v>
      </c>
    </row>
    <row r="63" spans="1:28" x14ac:dyDescent="0.25">
      <c r="A63" s="57" t="str">
        <f>Analitos!$A$22</f>
        <v>IG%</v>
      </c>
      <c r="B63" s="37">
        <v>3</v>
      </c>
      <c r="C63" s="147">
        <f t="shared" si="11"/>
        <v>0</v>
      </c>
      <c r="D63" s="62" t="str">
        <f t="shared" si="12"/>
        <v/>
      </c>
      <c r="E63" s="62" t="str">
        <f t="shared" si="13"/>
        <v/>
      </c>
      <c r="F63" s="63" t="str">
        <f t="shared" si="14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5"/>
        <v/>
      </c>
      <c r="K63" s="63">
        <f>IF($A63="","",mCEQ.BiasEQ($A63,eqAnoEP,"ABS",eqProvedor,eqRodada))</f>
        <v>3.0093784575914833</v>
      </c>
      <c r="L63" s="20" t="str">
        <f t="shared" si="16"/>
        <v/>
      </c>
      <c r="M63" s="37">
        <f>IF($A63="","",mCEQ.BiasEQ($A63,eqAnoEP,"SIGNED",eqProvedor,eqRodada))</f>
        <v>-1.8728333951120693</v>
      </c>
      <c r="N63" s="145" t="str">
        <f t="shared" si="17"/>
        <v/>
      </c>
      <c r="O63" s="145"/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 t="shared" si="18"/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146" t="str">
        <f>IF($A63="","",mCEQ.StatusSDIeq($A63,eqAnoEP,eqProvedor,eqRodada))</f>
        <v>FORA (|SDI| max 2,10 &gt; 2)</v>
      </c>
      <c r="U63" s="5" t="str">
        <f>IF($A63="","",mCEQ.StatusLimitesEQ($A63,eqAnoEP,eqProvedor,eqRodada))</f>
        <v>NAO OK (15 fora dos limites)</v>
      </c>
      <c r="V63" s="142" t="str">
        <f>IF(NOT(ISNUMBER($L63)),"",mPlanoQC.DPMdoSigma($L63))</f>
        <v/>
      </c>
      <c r="W63" s="143" t="str">
        <f>IF(NOT(ISNUMBER($L63)),"",mPlanoQC.RendimentoDoSigma($L63))</f>
        <v/>
      </c>
      <c r="X63" t="str">
        <f>IF(NOT(ISNUMBER($L63)),"",mPlanoQC.PlanoQC($L63,"REGRAS"))</f>
        <v/>
      </c>
      <c r="Y63" s="93" t="str">
        <f>IF(NOT(ISNUMBER($L63)),"",mPlanoQC.PlanoQC($L63,"N"))</f>
        <v/>
      </c>
      <c r="Z63" s="144" t="str">
        <f>IF(NOT(ISNUMBER($L63)),"",mPlanoQC.PlanoQC($L63,"RUNSIZE"))</f>
        <v/>
      </c>
      <c r="AA63" t="str">
        <f>IF(NOT(ISNUMBER($L63)),"",mPlanoQC.CoberturaWestgard($L63))</f>
        <v/>
      </c>
      <c r="AB63" t="str">
        <f t="shared" si="19"/>
        <v>IG%|3</v>
      </c>
    </row>
    <row r="64" spans="1:28" x14ac:dyDescent="0.25">
      <c r="A64" s="57" t="str">
        <f>Analitos!$A$23</f>
        <v>IG#</v>
      </c>
      <c r="B64" s="37">
        <v>1</v>
      </c>
      <c r="C64" s="147">
        <f t="shared" si="11"/>
        <v>25</v>
      </c>
      <c r="D64" s="62">
        <f t="shared" si="12"/>
        <v>10.282411999999999</v>
      </c>
      <c r="E64" s="62">
        <f t="shared" si="13"/>
        <v>0.25684105545394204</v>
      </c>
      <c r="F64" s="63">
        <f t="shared" si="14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5"/>
        <v/>
      </c>
      <c r="K64" s="63">
        <f>IF($A64="","",mCEQ.BiasEQ($A64,eqAnoEP,"ABS",eqProvedor,eqRodada))</f>
        <v>4.3272799187771671</v>
      </c>
      <c r="L64" s="20" t="str">
        <f t="shared" si="16"/>
        <v/>
      </c>
      <c r="M64" s="37">
        <f>IF($A64="","",mCEQ.BiasEQ($A64,eqAnoEP,"SIGNED",eqProvedor,eqRodada))</f>
        <v>-3.5755108740503752</v>
      </c>
      <c r="N64" s="145">
        <f t="shared" si="17"/>
        <v>8.4487617413204035</v>
      </c>
      <c r="O64" s="145"/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 t="shared" si="18"/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146" t="str">
        <f>IF($A64="","",mCEQ.StatusSDIeq($A64,eqAnoEP,eqProvedor,eqRodada))</f>
        <v>FORA (|SDI| max 2,50 &gt; 2)</v>
      </c>
      <c r="U64" s="5" t="str">
        <f>IF($A64="","",mCEQ.StatusLimitesEQ($A64,eqAnoEP,eqProvedor,eqRodada))</f>
        <v>NAO OK (15 fora dos limites)</v>
      </c>
      <c r="V64" s="142" t="str">
        <f>IF(NOT(ISNUMBER($L64)),"",mPlanoQC.DPMdoSigma($L64))</f>
        <v/>
      </c>
      <c r="W64" s="143" t="str">
        <f>IF(NOT(ISNUMBER($L64)),"",mPlanoQC.RendimentoDoSigma($L64))</f>
        <v/>
      </c>
      <c r="X64" t="str">
        <f>IF(NOT(ISNUMBER($L64)),"",mPlanoQC.PlanoQC($L64,"REGRAS"))</f>
        <v/>
      </c>
      <c r="Y64" s="93" t="str">
        <f>IF(NOT(ISNUMBER($L64)),"",mPlanoQC.PlanoQC($L64,"N"))</f>
        <v/>
      </c>
      <c r="Z64" s="144" t="str">
        <f>IF(NOT(ISNUMBER($L64)),"",mPlanoQC.PlanoQC($L64,"RUNSIZE"))</f>
        <v/>
      </c>
      <c r="AA64" t="str">
        <f>IF(NOT(ISNUMBER($L64)),"",mPlanoQC.CoberturaWestgard($L64))</f>
        <v/>
      </c>
      <c r="AB64" t="str">
        <f t="shared" si="19"/>
        <v>IG#|1</v>
      </c>
    </row>
    <row r="65" spans="1:28" x14ac:dyDescent="0.25">
      <c r="A65" s="57" t="str">
        <f>Analitos!$A$23</f>
        <v>IG#</v>
      </c>
      <c r="B65" s="37">
        <v>2</v>
      </c>
      <c r="C65" s="147">
        <f t="shared" si="11"/>
        <v>25</v>
      </c>
      <c r="D65" s="62">
        <f t="shared" si="12"/>
        <v>10.962323999999999</v>
      </c>
      <c r="E65" s="62">
        <f t="shared" si="13"/>
        <v>0.34872433272336156</v>
      </c>
      <c r="F65" s="63">
        <f t="shared" si="14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5"/>
        <v/>
      </c>
      <c r="K65" s="63">
        <f>IF($A65="","",mCEQ.BiasEQ($A65,eqAnoEP,"ABS",eqProvedor,eqRodada))</f>
        <v>4.3272799187771671</v>
      </c>
      <c r="L65" s="20" t="str">
        <f t="shared" si="16"/>
        <v/>
      </c>
      <c r="M65" s="37">
        <f>IF($A65="","",mCEQ.BiasEQ($A65,eqAnoEP,"SIGNED",eqProvedor,eqRodada))</f>
        <v>-3.5755108740503752</v>
      </c>
      <c r="N65" s="145">
        <f t="shared" si="17"/>
        <v>9.5761226732291114</v>
      </c>
      <c r="O65" s="145"/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 t="shared" si="18"/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146" t="str">
        <f>IF($A65="","",mCEQ.StatusSDIeq($A65,eqAnoEP,eqProvedor,eqRodada))</f>
        <v>FORA (|SDI| max 2,50 &gt; 2)</v>
      </c>
      <c r="U65" s="5" t="str">
        <f>IF($A65="","",mCEQ.StatusLimitesEQ($A65,eqAnoEP,eqProvedor,eqRodada))</f>
        <v>NAO OK (15 fora dos limites)</v>
      </c>
      <c r="V65" s="142" t="str">
        <f>IF(NOT(ISNUMBER($L65)),"",mPlanoQC.DPMdoSigma($L65))</f>
        <v/>
      </c>
      <c r="W65" s="143" t="str">
        <f>IF(NOT(ISNUMBER($L65)),"",mPlanoQC.RendimentoDoSigma($L65))</f>
        <v/>
      </c>
      <c r="X65" t="str">
        <f>IF(NOT(ISNUMBER($L65)),"",mPlanoQC.PlanoQC($L65,"REGRAS"))</f>
        <v/>
      </c>
      <c r="Y65" s="93" t="str">
        <f>IF(NOT(ISNUMBER($L65)),"",mPlanoQC.PlanoQC($L65,"N"))</f>
        <v/>
      </c>
      <c r="Z65" s="144" t="str">
        <f>IF(NOT(ISNUMBER($L65)),"",mPlanoQC.PlanoQC($L65,"RUNSIZE"))</f>
        <v/>
      </c>
      <c r="AA65" t="str">
        <f>IF(NOT(ISNUMBER($L65)),"",mPlanoQC.CoberturaWestgard($L65))</f>
        <v/>
      </c>
      <c r="AB65" t="str">
        <f t="shared" si="19"/>
        <v>IG#|2</v>
      </c>
    </row>
    <row r="66" spans="1:28" x14ac:dyDescent="0.25">
      <c r="A66" s="57" t="str">
        <f>Analitos!$A$23</f>
        <v>IG#</v>
      </c>
      <c r="B66" s="37">
        <v>3</v>
      </c>
      <c r="C66" s="147">
        <f t="shared" si="11"/>
        <v>25</v>
      </c>
      <c r="D66" s="62">
        <f t="shared" si="12"/>
        <v>11.864048000000002</v>
      </c>
      <c r="E66" s="62">
        <f t="shared" si="13"/>
        <v>0.32823129690301106</v>
      </c>
      <c r="F66" s="63">
        <f t="shared" si="14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5"/>
        <v/>
      </c>
      <c r="K66" s="63">
        <f>IF($A66="","",mCEQ.BiasEQ($A66,eqAnoEP,"ABS",eqProvedor,eqRodada))</f>
        <v>4.3272799187771671</v>
      </c>
      <c r="L66" s="20" t="str">
        <f t="shared" si="16"/>
        <v/>
      </c>
      <c r="M66" s="37">
        <f>IF($A66="","",mCEQ.BiasEQ($A66,eqAnoEP,"SIGNED",eqProvedor,eqRodada))</f>
        <v>-3.5755108740503752</v>
      </c>
      <c r="N66" s="145">
        <f t="shared" si="17"/>
        <v>8.8921774974953927</v>
      </c>
      <c r="O66" s="145"/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 t="shared" si="18"/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146" t="str">
        <f>IF($A66="","",mCEQ.StatusSDIeq($A66,eqAnoEP,eqProvedor,eqRodada))</f>
        <v>FORA (|SDI| max 2,50 &gt; 2)</v>
      </c>
      <c r="U66" s="5" t="str">
        <f>IF($A66="","",mCEQ.StatusLimitesEQ($A66,eqAnoEP,eqProvedor,eqRodada))</f>
        <v>NAO OK (15 fora dos limites)</v>
      </c>
      <c r="V66" s="142" t="str">
        <f>IF(NOT(ISNUMBER($L66)),"",mPlanoQC.DPMdoSigma($L66))</f>
        <v/>
      </c>
      <c r="W66" s="143" t="str">
        <f>IF(NOT(ISNUMBER($L66)),"",mPlanoQC.RendimentoDoSigma($L66))</f>
        <v/>
      </c>
      <c r="X66" t="str">
        <f>IF(NOT(ISNUMBER($L66)),"",mPlanoQC.PlanoQC($L66,"REGRAS"))</f>
        <v/>
      </c>
      <c r="Y66" s="93" t="str">
        <f>IF(NOT(ISNUMBER($L66)),"",mPlanoQC.PlanoQC($L66,"N"))</f>
        <v/>
      </c>
      <c r="Z66" s="144" t="str">
        <f>IF(NOT(ISNUMBER($L66)),"",mPlanoQC.PlanoQC($L66,"RUNSIZE"))</f>
        <v/>
      </c>
      <c r="AA66" t="str">
        <f>IF(NOT(ISNUMBER($L66)),"",mPlanoQC.CoberturaWestgard($L66))</f>
        <v/>
      </c>
      <c r="AB66" t="str">
        <f t="shared" si="19"/>
        <v>IG#|3</v>
      </c>
    </row>
    <row r="67" spans="1:28" x14ac:dyDescent="0.25">
      <c r="A67" s="57" t="str">
        <f>Analitos!$A$24</f>
        <v>NRBC%</v>
      </c>
      <c r="B67" s="37">
        <v>1</v>
      </c>
      <c r="C67" s="147">
        <f t="shared" si="11"/>
        <v>25</v>
      </c>
      <c r="D67" s="62">
        <f t="shared" si="12"/>
        <v>5.1844959999999993</v>
      </c>
      <c r="E67" s="62">
        <f t="shared" si="13"/>
        <v>0.66721256138256391</v>
      </c>
      <c r="F67" s="63">
        <f t="shared" si="14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5"/>
        <v/>
      </c>
      <c r="K67" s="63">
        <f>IF($A67="","",mCEQ.BiasEQ($A67,eqAnoEP,"ABS",eqProvedor,eqRodada))</f>
        <v>45.929587059125147</v>
      </c>
      <c r="L67" s="20" t="str">
        <f t="shared" si="16"/>
        <v/>
      </c>
      <c r="M67" s="37">
        <f>IF($A67="","",mCEQ.BiasEQ($A67,eqAnoEP,"SIGNED",eqProvedor,eqRodada))</f>
        <v>-23.146461788126032</v>
      </c>
      <c r="N67" s="145">
        <f t="shared" si="17"/>
        <v>67.164066288759628</v>
      </c>
      <c r="O67" s="145"/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 t="shared" si="18"/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146" t="str">
        <f>IF($A67="","",mCEQ.StatusSDIeq($A67,eqAnoEP,eqProvedor,eqRodada))</f>
        <v>FORA (|SDI| max 2,20 &gt; 2)</v>
      </c>
      <c r="U67" s="5" t="str">
        <f>IF($A67="","",mCEQ.StatusLimitesEQ($A67,eqAnoEP,eqProvedor,eqRodada))</f>
        <v>NAO OK (10 fora dos limites)</v>
      </c>
      <c r="V67" s="142" t="str">
        <f>IF(NOT(ISNUMBER($L67)),"",mPlanoQC.DPMdoSigma($L67))</f>
        <v/>
      </c>
      <c r="W67" s="143" t="str">
        <f>IF(NOT(ISNUMBER($L67)),"",mPlanoQC.RendimentoDoSigma($L67))</f>
        <v/>
      </c>
      <c r="X67" t="str">
        <f>IF(NOT(ISNUMBER($L67)),"",mPlanoQC.PlanoQC($L67,"REGRAS"))</f>
        <v/>
      </c>
      <c r="Y67" s="93" t="str">
        <f>IF(NOT(ISNUMBER($L67)),"",mPlanoQC.PlanoQC($L67,"N"))</f>
        <v/>
      </c>
      <c r="Z67" s="144" t="str">
        <f>IF(NOT(ISNUMBER($L67)),"",mPlanoQC.PlanoQC($L67,"RUNSIZE"))</f>
        <v/>
      </c>
      <c r="AA67" t="str">
        <f>IF(NOT(ISNUMBER($L67)),"",mPlanoQC.CoberturaWestgard($L67))</f>
        <v/>
      </c>
      <c r="AB67" t="str">
        <f t="shared" si="19"/>
        <v>NRBC%|1</v>
      </c>
    </row>
    <row r="68" spans="1:28" x14ac:dyDescent="0.25">
      <c r="A68" s="57" t="str">
        <f>Analitos!$A$24</f>
        <v>NRBC%</v>
      </c>
      <c r="B68" s="37">
        <v>2</v>
      </c>
      <c r="C68" s="147">
        <f t="shared" si="11"/>
        <v>25</v>
      </c>
      <c r="D68" s="62">
        <f t="shared" si="12"/>
        <v>6.164752</v>
      </c>
      <c r="E68" s="62">
        <f t="shared" si="13"/>
        <v>0.31433732029993527</v>
      </c>
      <c r="F68" s="63">
        <f t="shared" si="14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5"/>
        <v/>
      </c>
      <c r="K68" s="63">
        <f>IF($A68="","",mCEQ.BiasEQ($A68,eqAnoEP,"ABS",eqProvedor,eqRodada))</f>
        <v>45.929587059125147</v>
      </c>
      <c r="L68" s="20" t="str">
        <f t="shared" si="16"/>
        <v/>
      </c>
      <c r="M68" s="37">
        <f>IF($A68="","",mCEQ.BiasEQ($A68,eqAnoEP,"SIGNED",eqProvedor,eqRodada))</f>
        <v>-23.146461788126032</v>
      </c>
      <c r="N68" s="145">
        <f t="shared" si="17"/>
        <v>54.34284648131915</v>
      </c>
      <c r="O68" s="145"/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 t="shared" si="18"/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146" t="str">
        <f>IF($A68="","",mCEQ.StatusSDIeq($A68,eqAnoEP,eqProvedor,eqRodada))</f>
        <v>FORA (|SDI| max 2,20 &gt; 2)</v>
      </c>
      <c r="U68" s="5" t="str">
        <f>IF($A68="","",mCEQ.StatusLimitesEQ($A68,eqAnoEP,eqProvedor,eqRodada))</f>
        <v>NAO OK (10 fora dos limites)</v>
      </c>
      <c r="V68" s="142" t="str">
        <f>IF(NOT(ISNUMBER($L68)),"",mPlanoQC.DPMdoSigma($L68))</f>
        <v/>
      </c>
      <c r="W68" s="143" t="str">
        <f>IF(NOT(ISNUMBER($L68)),"",mPlanoQC.RendimentoDoSigma($L68))</f>
        <v/>
      </c>
      <c r="X68" t="str">
        <f>IF(NOT(ISNUMBER($L68)),"",mPlanoQC.PlanoQC($L68,"REGRAS"))</f>
        <v/>
      </c>
      <c r="Y68" s="93" t="str">
        <f>IF(NOT(ISNUMBER($L68)),"",mPlanoQC.PlanoQC($L68,"N"))</f>
        <v/>
      </c>
      <c r="Z68" s="144" t="str">
        <f>IF(NOT(ISNUMBER($L68)),"",mPlanoQC.PlanoQC($L68,"RUNSIZE"))</f>
        <v/>
      </c>
      <c r="AA68" t="str">
        <f>IF(NOT(ISNUMBER($L68)),"",mPlanoQC.CoberturaWestgard($L68))</f>
        <v/>
      </c>
      <c r="AB68" t="str">
        <f t="shared" si="19"/>
        <v>NRBC%|2</v>
      </c>
    </row>
    <row r="69" spans="1:28" x14ac:dyDescent="0.25">
      <c r="A69" s="57" t="str">
        <f>Analitos!$A$24</f>
        <v>NRBC%</v>
      </c>
      <c r="B69" s="37">
        <v>3</v>
      </c>
      <c r="C69" s="147">
        <f t="shared" si="11"/>
        <v>25</v>
      </c>
      <c r="D69" s="62">
        <f t="shared" si="12"/>
        <v>6.630744</v>
      </c>
      <c r="E69" s="62">
        <f t="shared" si="13"/>
        <v>0.17380840524362376</v>
      </c>
      <c r="F69" s="63">
        <f t="shared" si="14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5"/>
        <v/>
      </c>
      <c r="K69" s="63">
        <f>IF($A69="","",mCEQ.BiasEQ($A69,eqAnoEP,"ABS",eqProvedor,eqRodada))</f>
        <v>45.929587059125147</v>
      </c>
      <c r="L69" s="20" t="str">
        <f t="shared" si="16"/>
        <v/>
      </c>
      <c r="M69" s="37">
        <f>IF($A69="","",mCEQ.BiasEQ($A69,eqAnoEP,"SIGNED",eqProvedor,eqRodada))</f>
        <v>-23.146461788126032</v>
      </c>
      <c r="N69" s="145">
        <f t="shared" si="17"/>
        <v>50.254650259453484</v>
      </c>
      <c r="O69" s="145"/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 t="shared" si="18"/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146" t="str">
        <f>IF($A69="","",mCEQ.StatusSDIeq($A69,eqAnoEP,eqProvedor,eqRodada))</f>
        <v>FORA (|SDI| max 2,20 &gt; 2)</v>
      </c>
      <c r="U69" s="5" t="str">
        <f>IF($A69="","",mCEQ.StatusLimitesEQ($A69,eqAnoEP,eqProvedor,eqRodada))</f>
        <v>NAO OK (10 fora dos limites)</v>
      </c>
      <c r="V69" s="142" t="str">
        <f>IF(NOT(ISNUMBER($L69)),"",mPlanoQC.DPMdoSigma($L69))</f>
        <v/>
      </c>
      <c r="W69" s="143" t="str">
        <f>IF(NOT(ISNUMBER($L69)),"",mPlanoQC.RendimentoDoSigma($L69))</f>
        <v/>
      </c>
      <c r="X69" t="str">
        <f>IF(NOT(ISNUMBER($L69)),"",mPlanoQC.PlanoQC($L69,"REGRAS"))</f>
        <v/>
      </c>
      <c r="Y69" s="93" t="str">
        <f>IF(NOT(ISNUMBER($L69)),"",mPlanoQC.PlanoQC($L69,"N"))</f>
        <v/>
      </c>
      <c r="Z69" s="144" t="str">
        <f>IF(NOT(ISNUMBER($L69)),"",mPlanoQC.PlanoQC($L69,"RUNSIZE"))</f>
        <v/>
      </c>
      <c r="AA69" t="str">
        <f>IF(NOT(ISNUMBER($L69)),"",mPlanoQC.CoberturaWestgard($L69))</f>
        <v/>
      </c>
      <c r="AB69" t="str">
        <f t="shared" si="19"/>
        <v>NRBC%|3</v>
      </c>
    </row>
    <row r="70" spans="1:28" x14ac:dyDescent="0.25">
      <c r="A70" s="57" t="str">
        <f>Analitos!$A$25</f>
        <v>NRBC#</v>
      </c>
      <c r="B70" s="37">
        <v>1</v>
      </c>
      <c r="C70" s="147">
        <f t="shared" si="11"/>
        <v>25</v>
      </c>
      <c r="D70" s="62">
        <f t="shared" si="12"/>
        <v>0.14360800000000001</v>
      </c>
      <c r="E70" s="62">
        <f t="shared" si="13"/>
        <v>3.3061041020109011E-2</v>
      </c>
      <c r="F70" s="63">
        <f t="shared" si="14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5"/>
        <v/>
      </c>
      <c r="K70" s="63">
        <f>IF($A70="","",mCEQ.BiasEQ($A70,eqAnoEP,"ABS",eqProvedor,eqRodada))</f>
        <v>43.300343224721566</v>
      </c>
      <c r="L70" s="20" t="str">
        <f t="shared" si="16"/>
        <v/>
      </c>
      <c r="M70" s="37">
        <f>IF($A70="","",mCEQ.BiasEQ($A70,eqAnoEP,"SIGNED",eqProvedor,eqRodada))</f>
        <v>-27.637556225222781</v>
      </c>
      <c r="N70" s="145">
        <f t="shared" si="17"/>
        <v>81.286191981879853</v>
      </c>
      <c r="O70" s="145"/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 t="shared" si="18"/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146" t="str">
        <f>IF($A70="","",mCEQ.StatusSDIeq($A70,eqAnoEP,eqProvedor,eqRodada))</f>
        <v>OK (|SDI| max 1,30 em 15 amostra(s))</v>
      </c>
      <c r="U70" s="5" t="str">
        <f>IF($A70="","",mCEQ.StatusLimitesEQ($A70,eqAnoEP,eqProvedor,eqRodada))</f>
        <v>NAO OK (10 fora dos limites)</v>
      </c>
      <c r="V70" s="142" t="str">
        <f>IF(NOT(ISNUMBER($L70)),"",mPlanoQC.DPMdoSigma($L70))</f>
        <v/>
      </c>
      <c r="W70" s="143" t="str">
        <f>IF(NOT(ISNUMBER($L70)),"",mPlanoQC.RendimentoDoSigma($L70))</f>
        <v/>
      </c>
      <c r="X70" t="str">
        <f>IF(NOT(ISNUMBER($L70)),"",mPlanoQC.PlanoQC($L70,"REGRAS"))</f>
        <v/>
      </c>
      <c r="Y70" s="93" t="str">
        <f>IF(NOT(ISNUMBER($L70)),"",mPlanoQC.PlanoQC($L70,"N"))</f>
        <v/>
      </c>
      <c r="Z70" s="144" t="str">
        <f>IF(NOT(ISNUMBER($L70)),"",mPlanoQC.PlanoQC($L70,"RUNSIZE"))</f>
        <v/>
      </c>
      <c r="AA70" t="str">
        <f>IF(NOT(ISNUMBER($L70)),"",mPlanoQC.CoberturaWestgard($L70))</f>
        <v/>
      </c>
      <c r="AB70" t="str">
        <f t="shared" si="19"/>
        <v>NRBC#|1</v>
      </c>
    </row>
    <row r="71" spans="1:28" x14ac:dyDescent="0.25">
      <c r="A71" s="57" t="str">
        <f>Analitos!$A$25</f>
        <v>NRBC#</v>
      </c>
      <c r="B71" s="37">
        <v>2</v>
      </c>
      <c r="C71" s="147">
        <f t="shared" ref="C71:C102" si="20">IF($A71="",0,COUNTIFS(rAnalito,$A71,rNivel,$B71,rData,"&gt;="&amp;DATE($B$3,1,1),rData,"&lt;="&amp;DATE($D$3,12,31),rLote,IF($B$4="","*",$B$4),rStatus,"Ativo"))</f>
        <v>25</v>
      </c>
      <c r="D71" s="62">
        <f t="shared" ref="D71:D102" si="21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22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23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4">IF($A71="","",IFERROR(AVERAGE($P71:$U71),""))</f>
        <v/>
      </c>
      <c r="K71" s="63">
        <f>IF($A71="","",mCEQ.BiasEQ($A71,eqAnoEP,"ABS",eqProvedor,eqRodada))</f>
        <v>43.300343224721566</v>
      </c>
      <c r="L71" s="20" t="str">
        <f t="shared" ref="L71:L102" si="25">IF(OR($F71="",$F71=0,$G71="",$J71=""),"",($G71-$J71)/$F71)</f>
        <v/>
      </c>
      <c r="M71" s="37">
        <f>IF($A71="","",mCEQ.BiasEQ($A71,eqAnoEP,"SIGNED",eqProvedor,eqRodada))</f>
        <v>-27.637556225222781</v>
      </c>
      <c r="N71" s="145">
        <f t="shared" si="17"/>
        <v>49.355376410793433</v>
      </c>
      <c r="O71" s="145"/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 t="shared" si="18"/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146" t="str">
        <f>IF($A71="","",mCEQ.StatusSDIeq($A71,eqAnoEP,eqProvedor,eqRodada))</f>
        <v>OK (|SDI| max 1,30 em 15 amostra(s))</v>
      </c>
      <c r="U71" s="5" t="str">
        <f>IF($A71="","",mCEQ.StatusLimitesEQ($A71,eqAnoEP,eqProvedor,eqRodada))</f>
        <v>NAO OK (10 fora dos limites)</v>
      </c>
      <c r="V71" s="142" t="str">
        <f>IF(NOT(ISNUMBER($L71)),"",mPlanoQC.DPMdoSigma($L71))</f>
        <v/>
      </c>
      <c r="W71" s="143" t="str">
        <f>IF(NOT(ISNUMBER($L71)),"",mPlanoQC.RendimentoDoSigma($L71))</f>
        <v/>
      </c>
      <c r="X71" t="str">
        <f>IF(NOT(ISNUMBER($L71)),"",mPlanoQC.PlanoQC($L71,"REGRAS"))</f>
        <v/>
      </c>
      <c r="Y71" s="93" t="str">
        <f>IF(NOT(ISNUMBER($L71)),"",mPlanoQC.PlanoQC($L71,"N"))</f>
        <v/>
      </c>
      <c r="Z71" s="144" t="str">
        <f>IF(NOT(ISNUMBER($L71)),"",mPlanoQC.PlanoQC($L71,"RUNSIZE"))</f>
        <v/>
      </c>
      <c r="AA71" t="str">
        <f>IF(NOT(ISNUMBER($L71)),"",mPlanoQC.CoberturaWestgard($L71))</f>
        <v/>
      </c>
      <c r="AB71" t="str">
        <f t="shared" si="19"/>
        <v>NRBC#|2</v>
      </c>
    </row>
    <row r="72" spans="1:28" x14ac:dyDescent="0.25">
      <c r="A72" s="57" t="str">
        <f>Analitos!$A$25</f>
        <v>NRBC#</v>
      </c>
      <c r="B72" s="37">
        <v>3</v>
      </c>
      <c r="C72" s="147">
        <f t="shared" si="20"/>
        <v>25</v>
      </c>
      <c r="D72" s="62">
        <f t="shared" si="21"/>
        <v>1.0887040000000001</v>
      </c>
      <c r="E72" s="62">
        <f t="shared" si="22"/>
        <v>3.1153256651586914E-2</v>
      </c>
      <c r="F72" s="63">
        <f t="shared" si="23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4"/>
        <v/>
      </c>
      <c r="K72" s="63">
        <f>IF($A72="","",mCEQ.BiasEQ($A72,eqAnoEP,"ABS",eqProvedor,eqRodada))</f>
        <v>43.300343224721566</v>
      </c>
      <c r="L72" s="20" t="str">
        <f t="shared" si="25"/>
        <v/>
      </c>
      <c r="M72" s="37">
        <f>IF($A72="","",mCEQ.BiasEQ($A72,eqAnoEP,"SIGNED",eqProvedor,eqRodada))</f>
        <v>-27.637556225222781</v>
      </c>
      <c r="N72" s="145">
        <f t="shared" si="17"/>
        <v>48.021816965528835</v>
      </c>
      <c r="O72" s="145"/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 t="shared" si="18"/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146" t="str">
        <f>IF($A72="","",mCEQ.StatusSDIeq($A72,eqAnoEP,eqProvedor,eqRodada))</f>
        <v>OK (|SDI| max 1,30 em 15 amostra(s))</v>
      </c>
      <c r="U72" s="5" t="str">
        <f>IF($A72="","",mCEQ.StatusLimitesEQ($A72,eqAnoEP,eqProvedor,eqRodada))</f>
        <v>NAO OK (10 fora dos limites)</v>
      </c>
      <c r="V72" s="142" t="str">
        <f>IF(NOT(ISNUMBER($L72)),"",mPlanoQC.DPMdoSigma($L72))</f>
        <v/>
      </c>
      <c r="W72" s="143" t="str">
        <f>IF(NOT(ISNUMBER($L72)),"",mPlanoQC.RendimentoDoSigma($L72))</f>
        <v/>
      </c>
      <c r="X72" t="str">
        <f>IF(NOT(ISNUMBER($L72)),"",mPlanoQC.PlanoQC($L72,"REGRAS"))</f>
        <v/>
      </c>
      <c r="Y72" s="93" t="str">
        <f>IF(NOT(ISNUMBER($L72)),"",mPlanoQC.PlanoQC($L72,"N"))</f>
        <v/>
      </c>
      <c r="Z72" s="144" t="str">
        <f>IF(NOT(ISNUMBER($L72)),"",mPlanoQC.PlanoQC($L72,"RUNSIZE"))</f>
        <v/>
      </c>
      <c r="AA72" t="str">
        <f>IF(NOT(ISNUMBER($L72)),"",mPlanoQC.CoberturaWestgard($L72))</f>
        <v/>
      </c>
      <c r="AB72" t="str">
        <f t="shared" si="19"/>
        <v>NRBC#|3</v>
      </c>
    </row>
    <row r="73" spans="1:28" x14ac:dyDescent="0.25">
      <c r="A73" s="57" t="str">
        <f>Analitos!$A$26</f>
        <v>RDW-SD</v>
      </c>
      <c r="B73" s="37">
        <v>1</v>
      </c>
      <c r="C73" s="147">
        <f t="shared" si="20"/>
        <v>25</v>
      </c>
      <c r="D73" s="62">
        <f t="shared" si="21"/>
        <v>49.839127999999988</v>
      </c>
      <c r="E73" s="62">
        <f t="shared" si="22"/>
        <v>0.57875046617799408</v>
      </c>
      <c r="F73" s="63">
        <f t="shared" si="23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4"/>
        <v/>
      </c>
      <c r="K73" s="63" t="str">
        <f>IF($A73="","",mCEQ.BiasEQ($A73,eqAnoEP,"ABS",eqProvedor,eqRodada))</f>
        <v>SEM EP</v>
      </c>
      <c r="L73" s="20" t="str">
        <f t="shared" si="25"/>
        <v/>
      </c>
      <c r="M73" s="37" t="str">
        <f>IF($A73="","",mCEQ.BiasEQ($A73,eqAnoEP,"SIGNED",eqProvedor,eqRodada))</f>
        <v>SEM EP</v>
      </c>
      <c r="N73" s="145" t="str">
        <f t="shared" si="17"/>
        <v/>
      </c>
      <c r="O73" s="145"/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 t="shared" si="18"/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146" t="str">
        <f>IF($A73="","",mCEQ.StatusSDIeq($A73,eqAnoEP,eqProvedor,eqRodada))</f>
        <v>SEM EP</v>
      </c>
      <c r="U73" s="5" t="str">
        <f>IF($A73="","",mCEQ.StatusLimitesEQ($A73,eqAnoEP,eqProvedor,eqRodada))</f>
        <v>SEM EP</v>
      </c>
      <c r="V73" s="142" t="str">
        <f>IF(NOT(ISNUMBER($L73)),"",mPlanoQC.DPMdoSigma($L73))</f>
        <v/>
      </c>
      <c r="W73" s="143" t="str">
        <f>IF(NOT(ISNUMBER($L73)),"",mPlanoQC.RendimentoDoSigma($L73))</f>
        <v/>
      </c>
      <c r="X73" t="str">
        <f>IF(NOT(ISNUMBER($L73)),"",mPlanoQC.PlanoQC($L73,"REGRAS"))</f>
        <v/>
      </c>
      <c r="Y73" s="93" t="str">
        <f>IF(NOT(ISNUMBER($L73)),"",mPlanoQC.PlanoQC($L73,"N"))</f>
        <v/>
      </c>
      <c r="Z73" s="144" t="str">
        <f>IF(NOT(ISNUMBER($L73)),"",mPlanoQC.PlanoQC($L73,"RUNSIZE"))</f>
        <v/>
      </c>
      <c r="AA73" t="str">
        <f>IF(NOT(ISNUMBER($L73)),"",mPlanoQC.CoberturaWestgard($L73))</f>
        <v/>
      </c>
      <c r="AB73" t="str">
        <f t="shared" si="19"/>
        <v>RDW-SD|1</v>
      </c>
    </row>
    <row r="74" spans="1:28" x14ac:dyDescent="0.25">
      <c r="A74" s="57" t="str">
        <f>Analitos!$A$26</f>
        <v>RDW-SD</v>
      </c>
      <c r="B74" s="37">
        <v>2</v>
      </c>
      <c r="C74" s="147">
        <f t="shared" si="20"/>
        <v>25</v>
      </c>
      <c r="D74" s="62">
        <f t="shared" si="21"/>
        <v>14.800632000000002</v>
      </c>
      <c r="E74" s="62">
        <f t="shared" si="22"/>
        <v>7.9774811813652036E-2</v>
      </c>
      <c r="F74" s="63">
        <f t="shared" si="23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4"/>
        <v/>
      </c>
      <c r="K74" s="63" t="str">
        <f>IF($A74="","",mCEQ.BiasEQ($A74,eqAnoEP,"ABS",eqProvedor,eqRodada))</f>
        <v>SEM EP</v>
      </c>
      <c r="L74" s="20" t="str">
        <f t="shared" si="25"/>
        <v/>
      </c>
      <c r="M74" s="37" t="str">
        <f>IF($A74="","",mCEQ.BiasEQ($A74,eqAnoEP,"SIGNED",eqProvedor,eqRodada))</f>
        <v>SEM EP</v>
      </c>
      <c r="N74" s="145" t="str">
        <f t="shared" si="17"/>
        <v/>
      </c>
      <c r="O74" s="145"/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 t="shared" si="18"/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146" t="str">
        <f>IF($A74="","",mCEQ.StatusSDIeq($A74,eqAnoEP,eqProvedor,eqRodada))</f>
        <v>SEM EP</v>
      </c>
      <c r="U74" s="5" t="str">
        <f>IF($A74="","",mCEQ.StatusLimitesEQ($A74,eqAnoEP,eqProvedor,eqRodada))</f>
        <v>SEM EP</v>
      </c>
      <c r="V74" s="142" t="str">
        <f>IF(NOT(ISNUMBER($L74)),"",mPlanoQC.DPMdoSigma($L74))</f>
        <v/>
      </c>
      <c r="W74" s="143" t="str">
        <f>IF(NOT(ISNUMBER($L74)),"",mPlanoQC.RendimentoDoSigma($L74))</f>
        <v/>
      </c>
      <c r="X74" t="str">
        <f>IF(NOT(ISNUMBER($L74)),"",mPlanoQC.PlanoQC($L74,"REGRAS"))</f>
        <v/>
      </c>
      <c r="Y74" s="93" t="str">
        <f>IF(NOT(ISNUMBER($L74)),"",mPlanoQC.PlanoQC($L74,"N"))</f>
        <v/>
      </c>
      <c r="Z74" s="144" t="str">
        <f>IF(NOT(ISNUMBER($L74)),"",mPlanoQC.PlanoQC($L74,"RUNSIZE"))</f>
        <v/>
      </c>
      <c r="AA74" t="str">
        <f>IF(NOT(ISNUMBER($L74)),"",mPlanoQC.CoberturaWestgard($L74))</f>
        <v/>
      </c>
      <c r="AB74" t="str">
        <f t="shared" si="19"/>
        <v>RDW-SD|2</v>
      </c>
    </row>
    <row r="75" spans="1:28" x14ac:dyDescent="0.25">
      <c r="A75" s="57" t="str">
        <f>Analitos!$A$26</f>
        <v>RDW-SD</v>
      </c>
      <c r="B75" s="37">
        <v>3</v>
      </c>
      <c r="C75" s="147">
        <f t="shared" si="20"/>
        <v>25</v>
      </c>
      <c r="D75" s="62">
        <f t="shared" si="21"/>
        <v>47.319515999999993</v>
      </c>
      <c r="E75" s="62">
        <f t="shared" si="22"/>
        <v>0.56263412229205612</v>
      </c>
      <c r="F75" s="63">
        <f t="shared" si="23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4"/>
        <v/>
      </c>
      <c r="K75" s="63" t="str">
        <f>IF($A75="","",mCEQ.BiasEQ($A75,eqAnoEP,"ABS",eqProvedor,eqRodada))</f>
        <v>SEM EP</v>
      </c>
      <c r="L75" s="20" t="str">
        <f t="shared" si="25"/>
        <v/>
      </c>
      <c r="M75" s="37" t="str">
        <f>IF($A75="","",mCEQ.BiasEQ($A75,eqAnoEP,"SIGNED",eqProvedor,eqRodada))</f>
        <v>SEM EP</v>
      </c>
      <c r="N75" s="145" t="str">
        <f t="shared" si="17"/>
        <v/>
      </c>
      <c r="O75" s="145"/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 t="shared" si="18"/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146" t="str">
        <f>IF($A75="","",mCEQ.StatusSDIeq($A75,eqAnoEP,eqProvedor,eqRodada))</f>
        <v>SEM EP</v>
      </c>
      <c r="U75" s="5" t="str">
        <f>IF($A75="","",mCEQ.StatusLimitesEQ($A75,eqAnoEP,eqProvedor,eqRodada))</f>
        <v>SEM EP</v>
      </c>
      <c r="V75" s="142" t="str">
        <f>IF(NOT(ISNUMBER($L75)),"",mPlanoQC.DPMdoSigma($L75))</f>
        <v/>
      </c>
      <c r="W75" s="143" t="str">
        <f>IF(NOT(ISNUMBER($L75)),"",mPlanoQC.RendimentoDoSigma($L75))</f>
        <v/>
      </c>
      <c r="X75" t="str">
        <f>IF(NOT(ISNUMBER($L75)),"",mPlanoQC.PlanoQC($L75,"REGRAS"))</f>
        <v/>
      </c>
      <c r="Y75" s="93" t="str">
        <f>IF(NOT(ISNUMBER($L75)),"",mPlanoQC.PlanoQC($L75,"N"))</f>
        <v/>
      </c>
      <c r="Z75" s="144" t="str">
        <f>IF(NOT(ISNUMBER($L75)),"",mPlanoQC.PlanoQC($L75,"RUNSIZE"))</f>
        <v/>
      </c>
      <c r="AA75" t="str">
        <f>IF(NOT(ISNUMBER($L75)),"",mPlanoQC.CoberturaWestgard($L75))</f>
        <v/>
      </c>
      <c r="AB75" t="str">
        <f t="shared" si="19"/>
        <v>RDW-SD|3</v>
      </c>
    </row>
    <row r="76" spans="1:28" x14ac:dyDescent="0.25">
      <c r="A76" s="57" t="str">
        <f>Analitos!$A$27</f>
        <v>RDW-CV</v>
      </c>
      <c r="B76" s="37">
        <v>1</v>
      </c>
      <c r="C76" s="147">
        <f t="shared" si="20"/>
        <v>25</v>
      </c>
      <c r="D76" s="62">
        <f t="shared" si="21"/>
        <v>19.490500000000004</v>
      </c>
      <c r="E76" s="62">
        <f t="shared" si="22"/>
        <v>0.15752848684097667</v>
      </c>
      <c r="F76" s="63">
        <f t="shared" si="23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4"/>
        <v/>
      </c>
      <c r="K76" s="63">
        <f>IF($A76="","",mCEQ.BiasEQ($A76,eqAnoEP,"ABS",eqProvedor,eqRodada))</f>
        <v>1.0230825608704939</v>
      </c>
      <c r="L76" s="20" t="str">
        <f t="shared" si="25"/>
        <v/>
      </c>
      <c r="M76" s="37">
        <f>IF($A76="","",mCEQ.BiasEQ($A76,eqAnoEP,"SIGNED",eqProvedor,eqRodada))</f>
        <v>0.87643965749547414</v>
      </c>
      <c r="N76" s="145">
        <f t="shared" si="17"/>
        <v>2.3566656053671022</v>
      </c>
      <c r="O76" s="145"/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 t="shared" si="18"/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146" t="str">
        <f>IF($A76="","",mCEQ.StatusSDIeq($A76,eqAnoEP,eqProvedor,eqRodada))</f>
        <v>FORA (|SDI| max 2,60 &gt; 2)</v>
      </c>
      <c r="U76" s="5" t="str">
        <f>IF($A76="","",mCEQ.StatusLimitesEQ($A76,eqAnoEP,eqProvedor,eqRodada))</f>
        <v>OK (15 dentro dos limites)</v>
      </c>
      <c r="V76" s="142" t="str">
        <f>IF(NOT(ISNUMBER($L76)),"",mPlanoQC.DPMdoSigma($L76))</f>
        <v/>
      </c>
      <c r="W76" s="143" t="str">
        <f>IF(NOT(ISNUMBER($L76)),"",mPlanoQC.RendimentoDoSigma($L76))</f>
        <v/>
      </c>
      <c r="X76" t="str">
        <f>IF(NOT(ISNUMBER($L76)),"",mPlanoQC.PlanoQC($L76,"REGRAS"))</f>
        <v/>
      </c>
      <c r="Y76" s="93" t="str">
        <f>IF(NOT(ISNUMBER($L76)),"",mPlanoQC.PlanoQC($L76,"N"))</f>
        <v/>
      </c>
      <c r="Z76" s="144" t="str">
        <f>IF(NOT(ISNUMBER($L76)),"",mPlanoQC.PlanoQC($L76,"RUNSIZE"))</f>
        <v/>
      </c>
      <c r="AA76" t="str">
        <f>IF(NOT(ISNUMBER($L76)),"",mPlanoQC.CoberturaWestgard($L76))</f>
        <v/>
      </c>
      <c r="AB76" t="str">
        <f t="shared" si="19"/>
        <v>RDW-CV|1</v>
      </c>
    </row>
    <row r="77" spans="1:28" x14ac:dyDescent="0.25">
      <c r="A77" s="57" t="str">
        <f>Analitos!$A$27</f>
        <v>RDW-CV</v>
      </c>
      <c r="B77" s="37">
        <v>2</v>
      </c>
      <c r="C77" s="147">
        <f t="shared" si="20"/>
        <v>25</v>
      </c>
      <c r="D77" s="62">
        <f t="shared" si="21"/>
        <v>9.8274359999999987</v>
      </c>
      <c r="E77" s="62">
        <f t="shared" si="22"/>
        <v>0.31543085068950583</v>
      </c>
      <c r="F77" s="63">
        <f t="shared" si="23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4"/>
        <v/>
      </c>
      <c r="K77" s="63">
        <f>IF($A77="","",mCEQ.BiasEQ($A77,eqAnoEP,"ABS",eqProvedor,eqRodada))</f>
        <v>1.0230825608704939</v>
      </c>
      <c r="L77" s="20" t="str">
        <f t="shared" si="25"/>
        <v/>
      </c>
      <c r="M77" s="37">
        <f>IF($A77="","",mCEQ.BiasEQ($A77,eqAnoEP,"SIGNED",eqProvedor,eqRodada))</f>
        <v>0.87643965749547414</v>
      </c>
      <c r="N77" s="145">
        <f t="shared" si="17"/>
        <v>6.3190814728724103</v>
      </c>
      <c r="O77" s="145"/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 t="shared" si="18"/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146" t="str">
        <f>IF($A77="","",mCEQ.StatusSDIeq($A77,eqAnoEP,eqProvedor,eqRodada))</f>
        <v>FORA (|SDI| max 2,60 &gt; 2)</v>
      </c>
      <c r="U77" s="5" t="str">
        <f>IF($A77="","",mCEQ.StatusLimitesEQ($A77,eqAnoEP,eqProvedor,eqRodada))</f>
        <v>OK (15 dentro dos limites)</v>
      </c>
      <c r="V77" s="142" t="str">
        <f>IF(NOT(ISNUMBER($L77)),"",mPlanoQC.DPMdoSigma($L77))</f>
        <v/>
      </c>
      <c r="W77" s="143" t="str">
        <f>IF(NOT(ISNUMBER($L77)),"",mPlanoQC.RendimentoDoSigma($L77))</f>
        <v/>
      </c>
      <c r="X77" t="str">
        <f>IF(NOT(ISNUMBER($L77)),"",mPlanoQC.PlanoQC($L77,"REGRAS"))</f>
        <v/>
      </c>
      <c r="Y77" s="93" t="str">
        <f>IF(NOT(ISNUMBER($L77)),"",mPlanoQC.PlanoQC($L77,"N"))</f>
        <v/>
      </c>
      <c r="Z77" s="144" t="str">
        <f>IF(NOT(ISNUMBER($L77)),"",mPlanoQC.PlanoQC($L77,"RUNSIZE"))</f>
        <v/>
      </c>
      <c r="AA77" t="str">
        <f>IF(NOT(ISNUMBER($L77)),"",mPlanoQC.CoberturaWestgard($L77))</f>
        <v/>
      </c>
      <c r="AB77" t="str">
        <f t="shared" si="19"/>
        <v>RDW-CV|2</v>
      </c>
    </row>
    <row r="78" spans="1:28" x14ac:dyDescent="0.25">
      <c r="A78" s="57" t="str">
        <f>Analitos!$A$27</f>
        <v>RDW-CV</v>
      </c>
      <c r="B78" s="37">
        <v>3</v>
      </c>
      <c r="C78" s="147">
        <f t="shared" si="20"/>
        <v>25</v>
      </c>
      <c r="D78" s="62">
        <f t="shared" si="21"/>
        <v>14.942495999999998</v>
      </c>
      <c r="E78" s="62">
        <f t="shared" si="22"/>
        <v>0.10446846605563111</v>
      </c>
      <c r="F78" s="63">
        <f t="shared" si="23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4"/>
        <v/>
      </c>
      <c r="K78" s="63">
        <f>IF($A78="","",mCEQ.BiasEQ($A78,eqAnoEP,"ABS",eqProvedor,eqRodada))</f>
        <v>1.0230825608704939</v>
      </c>
      <c r="L78" s="20" t="str">
        <f t="shared" si="25"/>
        <v/>
      </c>
      <c r="M78" s="37">
        <f>IF($A78="","",mCEQ.BiasEQ($A78,eqAnoEP,"SIGNED",eqProvedor,eqRodada))</f>
        <v>0.87643965749547414</v>
      </c>
      <c r="N78" s="145">
        <f t="shared" ref="N78:N93" si="26">IF(OR($A78="",NOT(ISNUMBER($F78)),NOT(ISNUMBER($K78))),"",1.65*$F78+ABS($K78))</f>
        <v>2.1766580344178275</v>
      </c>
      <c r="O78" s="145"/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 t="shared" ref="R78:R93" si="27">IF(OR($F78="",$F78=0,NOT(ISNUMBER($O78)),NOT(ISNUMBER($K78))),"",($O78-ABS($K78))/$F78)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146" t="str">
        <f>IF($A78="","",mCEQ.StatusSDIeq($A78,eqAnoEP,eqProvedor,eqRodada))</f>
        <v>FORA (|SDI| max 2,60 &gt; 2)</v>
      </c>
      <c r="U78" s="5" t="str">
        <f>IF($A78="","",mCEQ.StatusLimitesEQ($A78,eqAnoEP,eqProvedor,eqRodada))</f>
        <v>OK (15 dentro dos limites)</v>
      </c>
      <c r="V78" s="142" t="str">
        <f>IF(NOT(ISNUMBER($L78)),"",mPlanoQC.DPMdoSigma($L78))</f>
        <v/>
      </c>
      <c r="W78" s="143" t="str">
        <f>IF(NOT(ISNUMBER($L78)),"",mPlanoQC.RendimentoDoSigma($L78))</f>
        <v/>
      </c>
      <c r="X78" t="str">
        <f>IF(NOT(ISNUMBER($L78)),"",mPlanoQC.PlanoQC($L78,"REGRAS"))</f>
        <v/>
      </c>
      <c r="Y78" s="93" t="str">
        <f>IF(NOT(ISNUMBER($L78)),"",mPlanoQC.PlanoQC($L78,"N"))</f>
        <v/>
      </c>
      <c r="Z78" s="144" t="str">
        <f>IF(NOT(ISNUMBER($L78)),"",mPlanoQC.PlanoQC($L78,"RUNSIZE"))</f>
        <v/>
      </c>
      <c r="AA78" t="str">
        <f>IF(NOT(ISNUMBER($L78)),"",mPlanoQC.CoberturaWestgard($L78))</f>
        <v/>
      </c>
      <c r="AB78" t="str">
        <f t="shared" ref="AB78:AB93" si="28">IF($A78="","",$A78&amp;"|"&amp;$B78)</f>
        <v>RDW-CV|3</v>
      </c>
    </row>
    <row r="79" spans="1:28" x14ac:dyDescent="0.25">
      <c r="A79" s="57" t="str">
        <f>Analitos!$A$28</f>
        <v>MPV</v>
      </c>
      <c r="B79" s="37">
        <v>1</v>
      </c>
      <c r="C79" s="147">
        <f t="shared" si="20"/>
        <v>0</v>
      </c>
      <c r="D79" s="62" t="str">
        <f t="shared" si="21"/>
        <v/>
      </c>
      <c r="E79" s="62" t="str">
        <f t="shared" si="22"/>
        <v/>
      </c>
      <c r="F79" s="63" t="str">
        <f t="shared" si="23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4"/>
        <v/>
      </c>
      <c r="K79" s="63">
        <f>IF($A79="","",mCEQ.BiasEQ($A79,eqAnoEP,"ABS",eqProvedor,eqRodada))</f>
        <v>2.8834546646696979</v>
      </c>
      <c r="L79" s="20" t="str">
        <f t="shared" si="25"/>
        <v/>
      </c>
      <c r="M79" s="37">
        <f>IF($A79="","",mCEQ.BiasEQ($A79,eqAnoEP,"SIGNED",eqProvedor,eqRodada))</f>
        <v>-2.8021538516615672</v>
      </c>
      <c r="N79" s="145" t="str">
        <f t="shared" si="26"/>
        <v/>
      </c>
      <c r="O79" s="145"/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 t="shared" si="27"/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146" t="str">
        <f>IF($A79="","",mCEQ.StatusSDIeq($A79,eqAnoEP,eqProvedor,eqRodada))</f>
        <v>FORA (|SDI| max 2,50 &gt; 2)</v>
      </c>
      <c r="U79" s="5" t="str">
        <f>IF($A79="","",mCEQ.StatusLimitesEQ($A79,eqAnoEP,eqProvedor,eqRodada))</f>
        <v>OK (15 dentro dos limites)</v>
      </c>
      <c r="V79" s="142" t="str">
        <f>IF(NOT(ISNUMBER($L79)),"",mPlanoQC.DPMdoSigma($L79))</f>
        <v/>
      </c>
      <c r="W79" s="143" t="str">
        <f>IF(NOT(ISNUMBER($L79)),"",mPlanoQC.RendimentoDoSigma($L79))</f>
        <v/>
      </c>
      <c r="X79" t="str">
        <f>IF(NOT(ISNUMBER($L79)),"",mPlanoQC.PlanoQC($L79,"REGRAS"))</f>
        <v/>
      </c>
      <c r="Y79" s="93" t="str">
        <f>IF(NOT(ISNUMBER($L79)),"",mPlanoQC.PlanoQC($L79,"N"))</f>
        <v/>
      </c>
      <c r="Z79" s="144" t="str">
        <f>IF(NOT(ISNUMBER($L79)),"",mPlanoQC.PlanoQC($L79,"RUNSIZE"))</f>
        <v/>
      </c>
      <c r="AA79" t="str">
        <f>IF(NOT(ISNUMBER($L79)),"",mPlanoQC.CoberturaWestgard($L79))</f>
        <v/>
      </c>
      <c r="AB79" t="str">
        <f t="shared" si="28"/>
        <v>MPV|1</v>
      </c>
    </row>
    <row r="80" spans="1:28" x14ac:dyDescent="0.25">
      <c r="A80" s="57" t="str">
        <f>Analitos!$A$28</f>
        <v>MPV</v>
      </c>
      <c r="B80" s="37">
        <v>2</v>
      </c>
      <c r="C80" s="147">
        <f t="shared" si="20"/>
        <v>0</v>
      </c>
      <c r="D80" s="62" t="str">
        <f t="shared" si="21"/>
        <v/>
      </c>
      <c r="E80" s="62" t="str">
        <f t="shared" si="22"/>
        <v/>
      </c>
      <c r="F80" s="63" t="str">
        <f t="shared" si="23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4"/>
        <v/>
      </c>
      <c r="K80" s="63">
        <f>IF($A80="","",mCEQ.BiasEQ($A80,eqAnoEP,"ABS",eqProvedor,eqRodada))</f>
        <v>2.8834546646696979</v>
      </c>
      <c r="L80" s="20" t="str">
        <f t="shared" si="25"/>
        <v/>
      </c>
      <c r="M80" s="37">
        <f>IF($A80="","",mCEQ.BiasEQ($A80,eqAnoEP,"SIGNED",eqProvedor,eqRodada))</f>
        <v>-2.8021538516615672</v>
      </c>
      <c r="N80" s="145" t="str">
        <f t="shared" si="26"/>
        <v/>
      </c>
      <c r="O80" s="145"/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 t="shared" si="27"/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146" t="str">
        <f>IF($A80="","",mCEQ.StatusSDIeq($A80,eqAnoEP,eqProvedor,eqRodada))</f>
        <v>FORA (|SDI| max 2,50 &gt; 2)</v>
      </c>
      <c r="U80" s="5" t="str">
        <f>IF($A80="","",mCEQ.StatusLimitesEQ($A80,eqAnoEP,eqProvedor,eqRodada))</f>
        <v>OK (15 dentro dos limites)</v>
      </c>
      <c r="V80" s="142" t="str">
        <f>IF(NOT(ISNUMBER($L80)),"",mPlanoQC.DPMdoSigma($L80))</f>
        <v/>
      </c>
      <c r="W80" s="143" t="str">
        <f>IF(NOT(ISNUMBER($L80)),"",mPlanoQC.RendimentoDoSigma($L80))</f>
        <v/>
      </c>
      <c r="X80" t="str">
        <f>IF(NOT(ISNUMBER($L80)),"",mPlanoQC.PlanoQC($L80,"REGRAS"))</f>
        <v/>
      </c>
      <c r="Y80" s="93" t="str">
        <f>IF(NOT(ISNUMBER($L80)),"",mPlanoQC.PlanoQC($L80,"N"))</f>
        <v/>
      </c>
      <c r="Z80" s="144" t="str">
        <f>IF(NOT(ISNUMBER($L80)),"",mPlanoQC.PlanoQC($L80,"RUNSIZE"))</f>
        <v/>
      </c>
      <c r="AA80" t="str">
        <f>IF(NOT(ISNUMBER($L80)),"",mPlanoQC.CoberturaWestgard($L80))</f>
        <v/>
      </c>
      <c r="AB80" t="str">
        <f t="shared" si="28"/>
        <v>MPV|2</v>
      </c>
    </row>
    <row r="81" spans="1:28" x14ac:dyDescent="0.25">
      <c r="A81" s="57" t="str">
        <f>Analitos!$A$28</f>
        <v>MPV</v>
      </c>
      <c r="B81" s="37">
        <v>3</v>
      </c>
      <c r="C81" s="147">
        <f t="shared" si="20"/>
        <v>0</v>
      </c>
      <c r="D81" s="62" t="str">
        <f t="shared" si="21"/>
        <v/>
      </c>
      <c r="E81" s="62" t="str">
        <f t="shared" si="22"/>
        <v/>
      </c>
      <c r="F81" s="63" t="str">
        <f t="shared" si="23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4"/>
        <v/>
      </c>
      <c r="K81" s="63">
        <f>IF($A81="","",mCEQ.BiasEQ($A81,eqAnoEP,"ABS",eqProvedor,eqRodada))</f>
        <v>2.8834546646696979</v>
      </c>
      <c r="L81" s="20" t="str">
        <f t="shared" si="25"/>
        <v/>
      </c>
      <c r="M81" s="37">
        <f>IF($A81="","",mCEQ.BiasEQ($A81,eqAnoEP,"SIGNED",eqProvedor,eqRodada))</f>
        <v>-2.8021538516615672</v>
      </c>
      <c r="N81" s="145" t="str">
        <f t="shared" si="26"/>
        <v/>
      </c>
      <c r="O81" s="145"/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 t="shared" si="27"/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146" t="str">
        <f>IF($A81="","",mCEQ.StatusSDIeq($A81,eqAnoEP,eqProvedor,eqRodada))</f>
        <v>FORA (|SDI| max 2,50 &gt; 2)</v>
      </c>
      <c r="U81" s="5" t="str">
        <f>IF($A81="","",mCEQ.StatusLimitesEQ($A81,eqAnoEP,eqProvedor,eqRodada))</f>
        <v>OK (15 dentro dos limites)</v>
      </c>
      <c r="V81" s="142" t="str">
        <f>IF(NOT(ISNUMBER($L81)),"",mPlanoQC.DPMdoSigma($L81))</f>
        <v/>
      </c>
      <c r="W81" s="143" t="str">
        <f>IF(NOT(ISNUMBER($L81)),"",mPlanoQC.RendimentoDoSigma($L81))</f>
        <v/>
      </c>
      <c r="X81" t="str">
        <f>IF(NOT(ISNUMBER($L81)),"",mPlanoQC.PlanoQC($L81,"REGRAS"))</f>
        <v/>
      </c>
      <c r="Y81" s="93" t="str">
        <f>IF(NOT(ISNUMBER($L81)),"",mPlanoQC.PlanoQC($L81,"N"))</f>
        <v/>
      </c>
      <c r="Z81" s="144" t="str">
        <f>IF(NOT(ISNUMBER($L81)),"",mPlanoQC.PlanoQC($L81,"RUNSIZE"))</f>
        <v/>
      </c>
      <c r="AA81" t="str">
        <f>IF(NOT(ISNUMBER($L81)),"",mPlanoQC.CoberturaWestgard($L81))</f>
        <v/>
      </c>
      <c r="AB81" t="str">
        <f t="shared" si="28"/>
        <v>MPV|3</v>
      </c>
    </row>
    <row r="82" spans="1:28" x14ac:dyDescent="0.25">
      <c r="A82" s="57" t="str">
        <f>Analitos!$A$29</f>
        <v>RET%</v>
      </c>
      <c r="B82" s="37">
        <v>1</v>
      </c>
      <c r="C82" s="147">
        <f t="shared" si="20"/>
        <v>25</v>
      </c>
      <c r="D82" s="62">
        <f t="shared" si="21"/>
        <v>4.5726240000000002</v>
      </c>
      <c r="E82" s="62">
        <f t="shared" si="22"/>
        <v>0.27438235226290847</v>
      </c>
      <c r="F82" s="63">
        <f t="shared" si="23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4"/>
        <v/>
      </c>
      <c r="K82" s="63" t="str">
        <f>IF($A82="","",mCEQ.BiasEQ($A82,eqAnoEP,"ABS",eqProvedor,eqRodada))</f>
        <v>SEM EP</v>
      </c>
      <c r="L82" s="20" t="str">
        <f t="shared" si="25"/>
        <v/>
      </c>
      <c r="M82" s="37" t="str">
        <f>IF($A82="","",mCEQ.BiasEQ($A82,eqAnoEP,"SIGNED",eqProvedor,eqRodada))</f>
        <v>SEM EP</v>
      </c>
      <c r="N82" s="145" t="str">
        <f t="shared" si="26"/>
        <v/>
      </c>
      <c r="O82" s="145"/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 t="shared" si="27"/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146" t="str">
        <f>IF($A82="","",mCEQ.StatusSDIeq($A82,eqAnoEP,eqProvedor,eqRodada))</f>
        <v>SEM EP</v>
      </c>
      <c r="U82" s="5" t="str">
        <f>IF($A82="","",mCEQ.StatusLimitesEQ($A82,eqAnoEP,eqProvedor,eqRodada))</f>
        <v>SEM EP</v>
      </c>
      <c r="V82" s="142" t="str">
        <f>IF(NOT(ISNUMBER($L82)),"",mPlanoQC.DPMdoSigma($L82))</f>
        <v/>
      </c>
      <c r="W82" s="143" t="str">
        <f>IF(NOT(ISNUMBER($L82)),"",mPlanoQC.RendimentoDoSigma($L82))</f>
        <v/>
      </c>
      <c r="X82" t="str">
        <f>IF(NOT(ISNUMBER($L82)),"",mPlanoQC.PlanoQC($L82,"REGRAS"))</f>
        <v/>
      </c>
      <c r="Y82" s="93" t="str">
        <f>IF(NOT(ISNUMBER($L82)),"",mPlanoQC.PlanoQC($L82,"N"))</f>
        <v/>
      </c>
      <c r="Z82" s="144" t="str">
        <f>IF(NOT(ISNUMBER($L82)),"",mPlanoQC.PlanoQC($L82,"RUNSIZE"))</f>
        <v/>
      </c>
      <c r="AA82" t="str">
        <f>IF(NOT(ISNUMBER($L82)),"",mPlanoQC.CoberturaWestgard($L82))</f>
        <v/>
      </c>
      <c r="AB82" t="str">
        <f t="shared" si="28"/>
        <v>RET%|1</v>
      </c>
    </row>
    <row r="83" spans="1:28" x14ac:dyDescent="0.25">
      <c r="A83" s="57" t="str">
        <f>Analitos!$A$29</f>
        <v>RET%</v>
      </c>
      <c r="B83" s="37">
        <v>2</v>
      </c>
      <c r="C83" s="147">
        <f t="shared" si="20"/>
        <v>25</v>
      </c>
      <c r="D83" s="62">
        <f t="shared" si="21"/>
        <v>2.3624999999999998</v>
      </c>
      <c r="E83" s="62">
        <f t="shared" si="22"/>
        <v>8.8931959009876174E-2</v>
      </c>
      <c r="F83" s="63">
        <f t="shared" si="23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4"/>
        <v/>
      </c>
      <c r="K83" s="63" t="str">
        <f>IF($A83="","",mCEQ.BiasEQ($A83,eqAnoEP,"ABS",eqProvedor,eqRodada))</f>
        <v>SEM EP</v>
      </c>
      <c r="L83" s="20" t="str">
        <f t="shared" si="25"/>
        <v/>
      </c>
      <c r="M83" s="37" t="str">
        <f>IF($A83="","",mCEQ.BiasEQ($A83,eqAnoEP,"SIGNED",eqProvedor,eqRodada))</f>
        <v>SEM EP</v>
      </c>
      <c r="N83" s="145" t="str">
        <f t="shared" si="26"/>
        <v/>
      </c>
      <c r="O83" s="145"/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 t="shared" si="27"/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146" t="str">
        <f>IF($A83="","",mCEQ.StatusSDIeq($A83,eqAnoEP,eqProvedor,eqRodada))</f>
        <v>SEM EP</v>
      </c>
      <c r="U83" s="5" t="str">
        <f>IF($A83="","",mCEQ.StatusLimitesEQ($A83,eqAnoEP,eqProvedor,eqRodada))</f>
        <v>SEM EP</v>
      </c>
      <c r="V83" s="142" t="str">
        <f>IF(NOT(ISNUMBER($L83)),"",mPlanoQC.DPMdoSigma($L83))</f>
        <v/>
      </c>
      <c r="W83" s="143" t="str">
        <f>IF(NOT(ISNUMBER($L83)),"",mPlanoQC.RendimentoDoSigma($L83))</f>
        <v/>
      </c>
      <c r="X83" t="str">
        <f>IF(NOT(ISNUMBER($L83)),"",mPlanoQC.PlanoQC($L83,"REGRAS"))</f>
        <v/>
      </c>
      <c r="Y83" s="93" t="str">
        <f>IF(NOT(ISNUMBER($L83)),"",mPlanoQC.PlanoQC($L83,"N"))</f>
        <v/>
      </c>
      <c r="Z83" s="144" t="str">
        <f>IF(NOT(ISNUMBER($L83)),"",mPlanoQC.PlanoQC($L83,"RUNSIZE"))</f>
        <v/>
      </c>
      <c r="AA83" t="str">
        <f>IF(NOT(ISNUMBER($L83)),"",mPlanoQC.CoberturaWestgard($L83))</f>
        <v/>
      </c>
      <c r="AB83" t="str">
        <f t="shared" si="28"/>
        <v>RET%|2</v>
      </c>
    </row>
    <row r="84" spans="1:28" x14ac:dyDescent="0.25">
      <c r="A84" s="57" t="str">
        <f>Analitos!$A$29</f>
        <v>RET%</v>
      </c>
      <c r="B84" s="37">
        <v>3</v>
      </c>
      <c r="C84" s="147">
        <f t="shared" si="20"/>
        <v>25</v>
      </c>
      <c r="D84" s="62">
        <f t="shared" si="21"/>
        <v>1.2213039999999999</v>
      </c>
      <c r="E84" s="62">
        <f t="shared" si="22"/>
        <v>5.5083553806923355E-2</v>
      </c>
      <c r="F84" s="63">
        <f t="shared" si="23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4"/>
        <v/>
      </c>
      <c r="K84" s="63" t="str">
        <f>IF($A84="","",mCEQ.BiasEQ($A84,eqAnoEP,"ABS",eqProvedor,eqRodada))</f>
        <v>SEM EP</v>
      </c>
      <c r="L84" s="20" t="str">
        <f t="shared" si="25"/>
        <v/>
      </c>
      <c r="M84" s="37" t="str">
        <f>IF($A84="","",mCEQ.BiasEQ($A84,eqAnoEP,"SIGNED",eqProvedor,eqRodada))</f>
        <v>SEM EP</v>
      </c>
      <c r="N84" s="145" t="str">
        <f t="shared" si="26"/>
        <v/>
      </c>
      <c r="O84" s="145"/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 t="shared" si="27"/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146" t="str">
        <f>IF($A84="","",mCEQ.StatusSDIeq($A84,eqAnoEP,eqProvedor,eqRodada))</f>
        <v>SEM EP</v>
      </c>
      <c r="U84" s="5" t="str">
        <f>IF($A84="","",mCEQ.StatusLimitesEQ($A84,eqAnoEP,eqProvedor,eqRodada))</f>
        <v>SEM EP</v>
      </c>
      <c r="V84" s="142" t="str">
        <f>IF(NOT(ISNUMBER($L84)),"",mPlanoQC.DPMdoSigma($L84))</f>
        <v/>
      </c>
      <c r="W84" s="143" t="str">
        <f>IF(NOT(ISNUMBER($L84)),"",mPlanoQC.RendimentoDoSigma($L84))</f>
        <v/>
      </c>
      <c r="X84" t="str">
        <f>IF(NOT(ISNUMBER($L84)),"",mPlanoQC.PlanoQC($L84,"REGRAS"))</f>
        <v/>
      </c>
      <c r="Y84" s="93" t="str">
        <f>IF(NOT(ISNUMBER($L84)),"",mPlanoQC.PlanoQC($L84,"N"))</f>
        <v/>
      </c>
      <c r="Z84" s="144" t="str">
        <f>IF(NOT(ISNUMBER($L84)),"",mPlanoQC.PlanoQC($L84,"RUNSIZE"))</f>
        <v/>
      </c>
      <c r="AA84" t="str">
        <f>IF(NOT(ISNUMBER($L84)),"",mPlanoQC.CoberturaWestgard($L84))</f>
        <v/>
      </c>
      <c r="AB84" t="str">
        <f t="shared" si="28"/>
        <v>RET%|3</v>
      </c>
    </row>
    <row r="85" spans="1:28" x14ac:dyDescent="0.25">
      <c r="A85" s="57" t="str">
        <f>Analitos!$A$30</f>
        <v>RET#</v>
      </c>
      <c r="B85" s="37">
        <v>1</v>
      </c>
      <c r="C85" s="147">
        <f t="shared" si="20"/>
        <v>25</v>
      </c>
      <c r="D85" s="62">
        <f t="shared" si="21"/>
        <v>0.10709200000000001</v>
      </c>
      <c r="E85" s="62">
        <f t="shared" si="22"/>
        <v>6.8489609917610052E-3</v>
      </c>
      <c r="F85" s="63">
        <f t="shared" si="23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4"/>
        <v/>
      </c>
      <c r="K85" s="63" t="str">
        <f>IF($A85="","",mCEQ.BiasEQ($A85,eqAnoEP,"ABS",eqProvedor,eqRodada))</f>
        <v>SEM EP</v>
      </c>
      <c r="L85" s="20" t="str">
        <f t="shared" si="25"/>
        <v/>
      </c>
      <c r="M85" s="37" t="str">
        <f>IF($A85="","",mCEQ.BiasEQ($A85,eqAnoEP,"SIGNED",eqProvedor,eqRodada))</f>
        <v>SEM EP</v>
      </c>
      <c r="N85" s="145" t="str">
        <f t="shared" si="26"/>
        <v/>
      </c>
      <c r="O85" s="145"/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 t="shared" si="27"/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146" t="str">
        <f>IF($A85="","",mCEQ.StatusSDIeq($A85,eqAnoEP,eqProvedor,eqRodada))</f>
        <v>SEM EP</v>
      </c>
      <c r="U85" s="5" t="str">
        <f>IF($A85="","",mCEQ.StatusLimitesEQ($A85,eqAnoEP,eqProvedor,eqRodada))</f>
        <v>SEM EP</v>
      </c>
      <c r="V85" s="142" t="str">
        <f>IF(NOT(ISNUMBER($L85)),"",mPlanoQC.DPMdoSigma($L85))</f>
        <v/>
      </c>
      <c r="W85" s="143" t="str">
        <f>IF(NOT(ISNUMBER($L85)),"",mPlanoQC.RendimentoDoSigma($L85))</f>
        <v/>
      </c>
      <c r="X85" t="str">
        <f>IF(NOT(ISNUMBER($L85)),"",mPlanoQC.PlanoQC($L85,"REGRAS"))</f>
        <v/>
      </c>
      <c r="Y85" s="93" t="str">
        <f>IF(NOT(ISNUMBER($L85)),"",mPlanoQC.PlanoQC($L85,"N"))</f>
        <v/>
      </c>
      <c r="Z85" s="144" t="str">
        <f>IF(NOT(ISNUMBER($L85)),"",mPlanoQC.PlanoQC($L85,"RUNSIZE"))</f>
        <v/>
      </c>
      <c r="AA85" t="str">
        <f>IF(NOT(ISNUMBER($L85)),"",mPlanoQC.CoberturaWestgard($L85))</f>
        <v/>
      </c>
      <c r="AB85" t="str">
        <f t="shared" si="28"/>
        <v>RET#|1</v>
      </c>
    </row>
    <row r="86" spans="1:28" x14ac:dyDescent="0.25">
      <c r="A86" s="57" t="str">
        <f>Analitos!$A$30</f>
        <v>RET#</v>
      </c>
      <c r="B86" s="37">
        <v>2</v>
      </c>
      <c r="C86" s="147">
        <f t="shared" si="20"/>
        <v>25</v>
      </c>
      <c r="D86" s="62">
        <f t="shared" si="21"/>
        <v>0.10256400000000002</v>
      </c>
      <c r="E86" s="62">
        <f t="shared" si="22"/>
        <v>3.7048256819087609E-3</v>
      </c>
      <c r="F86" s="63">
        <f t="shared" si="23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4"/>
        <v/>
      </c>
      <c r="K86" s="63" t="str">
        <f>IF($A86="","",mCEQ.BiasEQ($A86,eqAnoEP,"ABS",eqProvedor,eqRodada))</f>
        <v>SEM EP</v>
      </c>
      <c r="L86" s="20" t="str">
        <f t="shared" si="25"/>
        <v/>
      </c>
      <c r="M86" s="37" t="str">
        <f>IF($A86="","",mCEQ.BiasEQ($A86,eqAnoEP,"SIGNED",eqProvedor,eqRodada))</f>
        <v>SEM EP</v>
      </c>
      <c r="N86" s="145" t="str">
        <f t="shared" si="26"/>
        <v/>
      </c>
      <c r="O86" s="145"/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 t="shared" si="27"/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146" t="str">
        <f>IF($A86="","",mCEQ.StatusSDIeq($A86,eqAnoEP,eqProvedor,eqRodada))</f>
        <v>SEM EP</v>
      </c>
      <c r="U86" s="5" t="str">
        <f>IF($A86="","",mCEQ.StatusLimitesEQ($A86,eqAnoEP,eqProvedor,eqRodada))</f>
        <v>SEM EP</v>
      </c>
      <c r="V86" s="142" t="str">
        <f>IF(NOT(ISNUMBER($L86)),"",mPlanoQC.DPMdoSigma($L86))</f>
        <v/>
      </c>
      <c r="W86" s="143" t="str">
        <f>IF(NOT(ISNUMBER($L86)),"",mPlanoQC.RendimentoDoSigma($L86))</f>
        <v/>
      </c>
      <c r="X86" t="str">
        <f>IF(NOT(ISNUMBER($L86)),"",mPlanoQC.PlanoQC($L86,"REGRAS"))</f>
        <v/>
      </c>
      <c r="Y86" s="93" t="str">
        <f>IF(NOT(ISNUMBER($L86)),"",mPlanoQC.PlanoQC($L86,"N"))</f>
        <v/>
      </c>
      <c r="Z86" s="144" t="str">
        <f>IF(NOT(ISNUMBER($L86)),"",mPlanoQC.PlanoQC($L86,"RUNSIZE"))</f>
        <v/>
      </c>
      <c r="AA86" t="str">
        <f>IF(NOT(ISNUMBER($L86)),"",mPlanoQC.CoberturaWestgard($L86))</f>
        <v/>
      </c>
      <c r="AB86" t="str">
        <f t="shared" si="28"/>
        <v>RET#|2</v>
      </c>
    </row>
    <row r="87" spans="1:28" x14ac:dyDescent="0.25">
      <c r="A87" s="57" t="str">
        <f>Analitos!$A$30</f>
        <v>RET#</v>
      </c>
      <c r="B87" s="37">
        <v>3</v>
      </c>
      <c r="C87" s="147">
        <f t="shared" si="20"/>
        <v>25</v>
      </c>
      <c r="D87" s="62">
        <f t="shared" si="21"/>
        <v>6.3236000000000001E-2</v>
      </c>
      <c r="E87" s="62">
        <f t="shared" si="22"/>
        <v>2.2521989254946028E-3</v>
      </c>
      <c r="F87" s="63">
        <f t="shared" si="23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4"/>
        <v/>
      </c>
      <c r="K87" s="63" t="str">
        <f>IF($A87="","",mCEQ.BiasEQ($A87,eqAnoEP,"ABS",eqProvedor,eqRodada))</f>
        <v>SEM EP</v>
      </c>
      <c r="L87" s="20" t="str">
        <f t="shared" si="25"/>
        <v/>
      </c>
      <c r="M87" s="37" t="str">
        <f>IF($A87="","",mCEQ.BiasEQ($A87,eqAnoEP,"SIGNED",eqProvedor,eqRodada))</f>
        <v>SEM EP</v>
      </c>
      <c r="N87" s="145" t="str">
        <f t="shared" si="26"/>
        <v/>
      </c>
      <c r="O87" s="145"/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 t="shared" si="27"/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146" t="str">
        <f>IF($A87="","",mCEQ.StatusSDIeq($A87,eqAnoEP,eqProvedor,eqRodada))</f>
        <v>SEM EP</v>
      </c>
      <c r="U87" s="5" t="str">
        <f>IF($A87="","",mCEQ.StatusLimitesEQ($A87,eqAnoEP,eqProvedor,eqRodada))</f>
        <v>SEM EP</v>
      </c>
      <c r="V87" s="142" t="str">
        <f>IF(NOT(ISNUMBER($L87)),"",mPlanoQC.DPMdoSigma($L87))</f>
        <v/>
      </c>
      <c r="W87" s="143" t="str">
        <f>IF(NOT(ISNUMBER($L87)),"",mPlanoQC.RendimentoDoSigma($L87))</f>
        <v/>
      </c>
      <c r="X87" t="str">
        <f>IF(NOT(ISNUMBER($L87)),"",mPlanoQC.PlanoQC($L87,"REGRAS"))</f>
        <v/>
      </c>
      <c r="Y87" s="93" t="str">
        <f>IF(NOT(ISNUMBER($L87)),"",mPlanoQC.PlanoQC($L87,"N"))</f>
        <v/>
      </c>
      <c r="Z87" s="144" t="str">
        <f>IF(NOT(ISNUMBER($L87)),"",mPlanoQC.PlanoQC($L87,"RUNSIZE"))</f>
        <v/>
      </c>
      <c r="AA87" t="str">
        <f>IF(NOT(ISNUMBER($L87)),"",mPlanoQC.CoberturaWestgard($L87))</f>
        <v/>
      </c>
      <c r="AB87" t="str">
        <f t="shared" si="28"/>
        <v>RET#|3</v>
      </c>
    </row>
    <row r="88" spans="1:28" x14ac:dyDescent="0.25">
      <c r="A88" s="57" t="str">
        <f>Analitos!$A$31</f>
        <v>IRF</v>
      </c>
      <c r="B88" s="37">
        <v>1</v>
      </c>
      <c r="C88" s="147">
        <f t="shared" si="20"/>
        <v>25</v>
      </c>
      <c r="D88" s="62">
        <f t="shared" si="21"/>
        <v>39.193863999999991</v>
      </c>
      <c r="E88" s="62">
        <f t="shared" si="22"/>
        <v>7.0754985051043784</v>
      </c>
      <c r="F88" s="63">
        <f t="shared" si="23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4"/>
        <v/>
      </c>
      <c r="K88" s="63" t="str">
        <f>IF($A88="","",mCEQ.BiasEQ($A88,eqAnoEP,"ABS",eqProvedor,eqRodada))</f>
        <v>SEM EP</v>
      </c>
      <c r="L88" s="20" t="str">
        <f t="shared" si="25"/>
        <v/>
      </c>
      <c r="M88" s="37" t="str">
        <f>IF($A88="","",mCEQ.BiasEQ($A88,eqAnoEP,"SIGNED",eqProvedor,eqRodada))</f>
        <v>SEM EP</v>
      </c>
      <c r="N88" s="145" t="str">
        <f t="shared" si="26"/>
        <v/>
      </c>
      <c r="O88" s="145"/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 t="shared" si="27"/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146" t="str">
        <f>IF($A88="","",mCEQ.StatusSDIeq($A88,eqAnoEP,eqProvedor,eqRodada))</f>
        <v>SEM EP</v>
      </c>
      <c r="U88" s="5" t="str">
        <f>IF($A88="","",mCEQ.StatusLimitesEQ($A88,eqAnoEP,eqProvedor,eqRodada))</f>
        <v>SEM EP</v>
      </c>
      <c r="V88" s="142" t="str">
        <f>IF(NOT(ISNUMBER($L88)),"",mPlanoQC.DPMdoSigma($L88))</f>
        <v/>
      </c>
      <c r="W88" s="143" t="str">
        <f>IF(NOT(ISNUMBER($L88)),"",mPlanoQC.RendimentoDoSigma($L88))</f>
        <v/>
      </c>
      <c r="X88" t="str">
        <f>IF(NOT(ISNUMBER($L88)),"",mPlanoQC.PlanoQC($L88,"REGRAS"))</f>
        <v/>
      </c>
      <c r="Y88" s="93" t="str">
        <f>IF(NOT(ISNUMBER($L88)),"",mPlanoQC.PlanoQC($L88,"N"))</f>
        <v/>
      </c>
      <c r="Z88" s="144" t="str">
        <f>IF(NOT(ISNUMBER($L88)),"",mPlanoQC.PlanoQC($L88,"RUNSIZE"))</f>
        <v/>
      </c>
      <c r="AA88" t="str">
        <f>IF(NOT(ISNUMBER($L88)),"",mPlanoQC.CoberturaWestgard($L88))</f>
        <v/>
      </c>
      <c r="AB88" t="str">
        <f t="shared" si="28"/>
        <v>IRF|1</v>
      </c>
    </row>
    <row r="89" spans="1:28" x14ac:dyDescent="0.25">
      <c r="A89" s="57" t="str">
        <f>Analitos!$A$31</f>
        <v>IRF</v>
      </c>
      <c r="B89" s="37">
        <v>2</v>
      </c>
      <c r="C89" s="147">
        <f t="shared" si="20"/>
        <v>25</v>
      </c>
      <c r="D89" s="62">
        <f t="shared" si="21"/>
        <v>40.723823999999993</v>
      </c>
      <c r="E89" s="62">
        <f t="shared" si="22"/>
        <v>8.0076935583995752</v>
      </c>
      <c r="F89" s="63">
        <f t="shared" si="23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4"/>
        <v/>
      </c>
      <c r="K89" s="63" t="str">
        <f>IF($A89="","",mCEQ.BiasEQ($A89,eqAnoEP,"ABS",eqProvedor,eqRodada))</f>
        <v>SEM EP</v>
      </c>
      <c r="L89" s="20" t="str">
        <f t="shared" si="25"/>
        <v/>
      </c>
      <c r="M89" s="37" t="str">
        <f>IF($A89="","",mCEQ.BiasEQ($A89,eqAnoEP,"SIGNED",eqProvedor,eqRodada))</f>
        <v>SEM EP</v>
      </c>
      <c r="N89" s="145" t="str">
        <f t="shared" si="26"/>
        <v/>
      </c>
      <c r="O89" s="145"/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 t="shared" si="27"/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146" t="str">
        <f>IF($A89="","",mCEQ.StatusSDIeq($A89,eqAnoEP,eqProvedor,eqRodada))</f>
        <v>SEM EP</v>
      </c>
      <c r="U89" s="5" t="str">
        <f>IF($A89="","",mCEQ.StatusLimitesEQ($A89,eqAnoEP,eqProvedor,eqRodada))</f>
        <v>SEM EP</v>
      </c>
      <c r="V89" s="142" t="str">
        <f>IF(NOT(ISNUMBER($L89)),"",mPlanoQC.DPMdoSigma($L89))</f>
        <v/>
      </c>
      <c r="W89" s="143" t="str">
        <f>IF(NOT(ISNUMBER($L89)),"",mPlanoQC.RendimentoDoSigma($L89))</f>
        <v/>
      </c>
      <c r="X89" t="str">
        <f>IF(NOT(ISNUMBER($L89)),"",mPlanoQC.PlanoQC($L89,"REGRAS"))</f>
        <v/>
      </c>
      <c r="Y89" s="93" t="str">
        <f>IF(NOT(ISNUMBER($L89)),"",mPlanoQC.PlanoQC($L89,"N"))</f>
        <v/>
      </c>
      <c r="Z89" s="144" t="str">
        <f>IF(NOT(ISNUMBER($L89)),"",mPlanoQC.PlanoQC($L89,"RUNSIZE"))</f>
        <v/>
      </c>
      <c r="AA89" t="str">
        <f>IF(NOT(ISNUMBER($L89)),"",mPlanoQC.CoberturaWestgard($L89))</f>
        <v/>
      </c>
      <c r="AB89" t="str">
        <f t="shared" si="28"/>
        <v>IRF|2</v>
      </c>
    </row>
    <row r="90" spans="1:28" x14ac:dyDescent="0.25">
      <c r="A90" s="57" t="str">
        <f>Analitos!$A$31</f>
        <v>IRF</v>
      </c>
      <c r="B90" s="37">
        <v>3</v>
      </c>
      <c r="C90" s="147">
        <f t="shared" si="20"/>
        <v>25</v>
      </c>
      <c r="D90" s="62">
        <f t="shared" si="21"/>
        <v>33.550919999999998</v>
      </c>
      <c r="E90" s="62">
        <f t="shared" si="22"/>
        <v>5.0332934401840568</v>
      </c>
      <c r="F90" s="63">
        <f t="shared" si="23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4"/>
        <v/>
      </c>
      <c r="K90" s="63" t="str">
        <f>IF($A90="","",mCEQ.BiasEQ($A90,eqAnoEP,"ABS",eqProvedor,eqRodada))</f>
        <v>SEM EP</v>
      </c>
      <c r="L90" s="20" t="str">
        <f t="shared" si="25"/>
        <v/>
      </c>
      <c r="M90" s="37" t="str">
        <f>IF($A90="","",mCEQ.BiasEQ($A90,eqAnoEP,"SIGNED",eqProvedor,eqRodada))</f>
        <v>SEM EP</v>
      </c>
      <c r="N90" s="145" t="str">
        <f t="shared" si="26"/>
        <v/>
      </c>
      <c r="O90" s="145"/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 t="shared" si="27"/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146" t="str">
        <f>IF($A90="","",mCEQ.StatusSDIeq($A90,eqAnoEP,eqProvedor,eqRodada))</f>
        <v>SEM EP</v>
      </c>
      <c r="U90" s="5" t="str">
        <f>IF($A90="","",mCEQ.StatusLimitesEQ($A90,eqAnoEP,eqProvedor,eqRodada))</f>
        <v>SEM EP</v>
      </c>
      <c r="V90" s="142" t="str">
        <f>IF(NOT(ISNUMBER($L90)),"",mPlanoQC.DPMdoSigma($L90))</f>
        <v/>
      </c>
      <c r="W90" s="143" t="str">
        <f>IF(NOT(ISNUMBER($L90)),"",mPlanoQC.RendimentoDoSigma($L90))</f>
        <v/>
      </c>
      <c r="X90" t="str">
        <f>IF(NOT(ISNUMBER($L90)),"",mPlanoQC.PlanoQC($L90,"REGRAS"))</f>
        <v/>
      </c>
      <c r="Y90" s="93" t="str">
        <f>IF(NOT(ISNUMBER($L90)),"",mPlanoQC.PlanoQC($L90,"N"))</f>
        <v/>
      </c>
      <c r="Z90" s="144" t="str">
        <f>IF(NOT(ISNUMBER($L90)),"",mPlanoQC.PlanoQC($L90,"RUNSIZE"))</f>
        <v/>
      </c>
      <c r="AA90" t="str">
        <f>IF(NOT(ISNUMBER($L90)),"",mPlanoQC.CoberturaWestgard($L90))</f>
        <v/>
      </c>
      <c r="AB90" t="str">
        <f t="shared" si="28"/>
        <v>IRF|3</v>
      </c>
    </row>
    <row r="91" spans="1:28" x14ac:dyDescent="0.25">
      <c r="A91" s="57">
        <f>Analitos!$A$32</f>
        <v>0</v>
      </c>
      <c r="B91" s="37">
        <v>1</v>
      </c>
      <c r="C91" s="147">
        <f t="shared" si="20"/>
        <v>0</v>
      </c>
      <c r="D91" s="62" t="str">
        <f t="shared" si="21"/>
        <v/>
      </c>
      <c r="E91" s="62" t="str">
        <f t="shared" si="22"/>
        <v/>
      </c>
      <c r="F91" s="63" t="str">
        <f t="shared" si="23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4"/>
        <v/>
      </c>
      <c r="K91" s="63" t="str">
        <f>IF($A91="","",mCEQ.BiasEQ($A91,eqAnoEP,"ABS",eqProvedor,eqRodada))</f>
        <v>SEM EP</v>
      </c>
      <c r="L91" s="20" t="str">
        <f t="shared" si="25"/>
        <v/>
      </c>
      <c r="M91" s="37" t="str">
        <f>IF($A91="","",mCEQ.BiasEQ($A91,eqAnoEP,"SIGNED",eqProvedor,eqRodada))</f>
        <v>SEM EP</v>
      </c>
      <c r="N91" s="145" t="str">
        <f t="shared" si="26"/>
        <v/>
      </c>
      <c r="O91" s="145"/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 t="shared" si="27"/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146" t="str">
        <f>IF($A91="","",mCEQ.StatusSDIeq($A91,eqAnoEP,eqProvedor,eqRodada))</f>
        <v>SEM EP</v>
      </c>
      <c r="U91" s="5" t="str">
        <f>IF($A91="","",mCEQ.StatusLimitesEQ($A91,eqAnoEP,eqProvedor,eqRodada))</f>
        <v>SEM EP</v>
      </c>
      <c r="V91" s="142" t="str">
        <f>IF(NOT(ISNUMBER($L91)),"",mPlanoQC.DPMdoSigma($L91))</f>
        <v/>
      </c>
      <c r="W91" s="143" t="str">
        <f>IF(NOT(ISNUMBER($L91)),"",mPlanoQC.RendimentoDoSigma($L91))</f>
        <v/>
      </c>
      <c r="X91" t="str">
        <f>IF(NOT(ISNUMBER($L91)),"",mPlanoQC.PlanoQC($L91,"REGRAS"))</f>
        <v/>
      </c>
      <c r="Y91" s="93" t="str">
        <f>IF(NOT(ISNUMBER($L91)),"",mPlanoQC.PlanoQC($L91,"N"))</f>
        <v/>
      </c>
      <c r="Z91" s="144" t="str">
        <f>IF(NOT(ISNUMBER($L91)),"",mPlanoQC.PlanoQC($L91,"RUNSIZE"))</f>
        <v/>
      </c>
      <c r="AA91" t="str">
        <f>IF(NOT(ISNUMBER($L91)),"",mPlanoQC.CoberturaWestgard($L91))</f>
        <v/>
      </c>
      <c r="AB91" t="str">
        <f t="shared" si="28"/>
        <v>0|1</v>
      </c>
    </row>
    <row r="92" spans="1:28" x14ac:dyDescent="0.25">
      <c r="A92" s="57">
        <f>Analitos!$A$32</f>
        <v>0</v>
      </c>
      <c r="B92" s="37">
        <v>2</v>
      </c>
      <c r="C92" s="147">
        <f t="shared" si="20"/>
        <v>0</v>
      </c>
      <c r="D92" s="62" t="str">
        <f t="shared" si="21"/>
        <v/>
      </c>
      <c r="E92" s="62" t="str">
        <f t="shared" si="22"/>
        <v/>
      </c>
      <c r="F92" s="63" t="str">
        <f t="shared" si="23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4"/>
        <v/>
      </c>
      <c r="K92" s="63" t="str">
        <f>IF($A92="","",mCEQ.BiasEQ($A92,eqAnoEP,"ABS",eqProvedor,eqRodada))</f>
        <v>SEM EP</v>
      </c>
      <c r="L92" s="20" t="str">
        <f t="shared" si="25"/>
        <v/>
      </c>
      <c r="M92" s="37" t="str">
        <f>IF($A92="","",mCEQ.BiasEQ($A92,eqAnoEP,"SIGNED",eqProvedor,eqRodada))</f>
        <v>SEM EP</v>
      </c>
      <c r="N92" s="145" t="str">
        <f t="shared" si="26"/>
        <v/>
      </c>
      <c r="O92" s="145"/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 t="shared" si="27"/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146" t="str">
        <f>IF($A92="","",mCEQ.StatusSDIeq($A92,eqAnoEP,eqProvedor,eqRodada))</f>
        <v>SEM EP</v>
      </c>
      <c r="U92" s="5" t="str">
        <f>IF($A92="","",mCEQ.StatusLimitesEQ($A92,eqAnoEP,eqProvedor,eqRodada))</f>
        <v>SEM EP</v>
      </c>
      <c r="V92" s="142" t="str">
        <f>IF(NOT(ISNUMBER($L92)),"",mPlanoQC.DPMdoSigma($L92))</f>
        <v/>
      </c>
      <c r="W92" s="143" t="str">
        <f>IF(NOT(ISNUMBER($L92)),"",mPlanoQC.RendimentoDoSigma($L92))</f>
        <v/>
      </c>
      <c r="X92" t="str">
        <f>IF(NOT(ISNUMBER($L92)),"",mPlanoQC.PlanoQC($L92,"REGRAS"))</f>
        <v/>
      </c>
      <c r="Y92" s="93" t="str">
        <f>IF(NOT(ISNUMBER($L92)),"",mPlanoQC.PlanoQC($L92,"N"))</f>
        <v/>
      </c>
      <c r="Z92" s="144" t="str">
        <f>IF(NOT(ISNUMBER($L92)),"",mPlanoQC.PlanoQC($L92,"RUNSIZE"))</f>
        <v/>
      </c>
      <c r="AA92" t="str">
        <f>IF(NOT(ISNUMBER($L92)),"",mPlanoQC.CoberturaWestgard($L92))</f>
        <v/>
      </c>
      <c r="AB92" t="str">
        <f t="shared" si="28"/>
        <v>0|2</v>
      </c>
    </row>
    <row r="93" spans="1:28" x14ac:dyDescent="0.25">
      <c r="A93" s="57">
        <f>Analitos!$A$32</f>
        <v>0</v>
      </c>
      <c r="B93" s="37">
        <v>3</v>
      </c>
      <c r="C93" s="147">
        <f t="shared" si="20"/>
        <v>0</v>
      </c>
      <c r="D93" s="62" t="str">
        <f t="shared" si="21"/>
        <v/>
      </c>
      <c r="E93" s="62" t="str">
        <f t="shared" si="22"/>
        <v/>
      </c>
      <c r="F93" s="63" t="str">
        <f t="shared" si="23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4"/>
        <v/>
      </c>
      <c r="K93" s="63" t="str">
        <f>IF($A93="","",mCEQ.BiasEQ($A93,eqAnoEP,"ABS",eqProvedor,eqRodada))</f>
        <v>SEM EP</v>
      </c>
      <c r="L93" s="20" t="str">
        <f t="shared" si="25"/>
        <v/>
      </c>
      <c r="M93" s="37" t="str">
        <f>IF($A93="","",mCEQ.BiasEQ($A93,eqAnoEP,"SIGNED",eqProvedor,eqRodada))</f>
        <v>SEM EP</v>
      </c>
      <c r="N93" s="145" t="str">
        <f t="shared" si="26"/>
        <v/>
      </c>
      <c r="O93" s="145"/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 t="shared" si="27"/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146" t="str">
        <f>IF($A93="","",mCEQ.StatusSDIeq($A93,eqAnoEP,eqProvedor,eqRodada))</f>
        <v>SEM EP</v>
      </c>
      <c r="U93" s="5" t="str">
        <f>IF($A93="","",mCEQ.StatusLimitesEQ($A93,eqAnoEP,eqProvedor,eqRodada))</f>
        <v>SEM EP</v>
      </c>
      <c r="V93" s="142" t="str">
        <f>IF(NOT(ISNUMBER($L93)),"",mPlanoQC.DPMdoSigma($L93))</f>
        <v/>
      </c>
      <c r="W93" s="143" t="str">
        <f>IF(NOT(ISNUMBER($L93)),"",mPlanoQC.RendimentoDoSigma($L93))</f>
        <v/>
      </c>
      <c r="X93" t="str">
        <f>IF(NOT(ISNUMBER($L93)),"",mPlanoQC.PlanoQC($L93,"REGRAS"))</f>
        <v/>
      </c>
      <c r="Y93" s="93" t="str">
        <f>IF(NOT(ISNUMBER($L93)),"",mPlanoQC.PlanoQC($L93,"N"))</f>
        <v/>
      </c>
      <c r="Z93" s="144" t="str">
        <f>IF(NOT(ISNUMBER($L93)),"",mPlanoQC.PlanoQC($L93,"RUNSIZE"))</f>
        <v/>
      </c>
      <c r="AA93" t="str">
        <f>IF(NOT(ISNUMBER($L93)),"",mPlanoQC.CoberturaWestgard($L93))</f>
        <v/>
      </c>
      <c r="AB93" t="str">
        <f t="shared" si="28"/>
        <v>0|3</v>
      </c>
    </row>
    <row r="94" spans="1:28" x14ac:dyDescent="0.25">
      <c r="A94" s="57">
        <f>Analitos!$A$33</f>
        <v>0</v>
      </c>
      <c r="B94" s="37">
        <v>1</v>
      </c>
      <c r="C94" s="37">
        <f t="shared" si="20"/>
        <v>0</v>
      </c>
      <c r="D94" s="62" t="str">
        <f t="shared" si="21"/>
        <v/>
      </c>
      <c r="E94" s="62" t="str">
        <f t="shared" si="22"/>
        <v/>
      </c>
      <c r="F94" s="63" t="str">
        <f t="shared" si="23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4"/>
        <v/>
      </c>
      <c r="K94" s="63" t="str">
        <f t="shared" ref="K94:K102" si="29">IF(OR($F94="",$J94=""),"",$F94*1.65+$J94)</f>
        <v/>
      </c>
      <c r="L94" s="20" t="str">
        <f t="shared" si="25"/>
        <v/>
      </c>
      <c r="M94" s="37" t="str">
        <f t="shared" ref="M94:M102" si="30">IF($L94="","",IF($L94&gt;=6,"Excelente",IF($L94&gt;=4,"Bom",IF($L94&gt;=3,"Marginal","Inaceitável"))))</f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8" x14ac:dyDescent="0.25">
      <c r="A95" s="57">
        <f>Analitos!$A$33</f>
        <v>0</v>
      </c>
      <c r="B95" s="37">
        <v>2</v>
      </c>
      <c r="C95" s="37">
        <f t="shared" si="20"/>
        <v>0</v>
      </c>
      <c r="D95" s="62" t="str">
        <f t="shared" si="21"/>
        <v/>
      </c>
      <c r="E95" s="62" t="str">
        <f t="shared" si="22"/>
        <v/>
      </c>
      <c r="F95" s="63" t="str">
        <f t="shared" si="23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4"/>
        <v/>
      </c>
      <c r="K95" s="63" t="str">
        <f t="shared" si="29"/>
        <v/>
      </c>
      <c r="L95" s="20" t="str">
        <f t="shared" si="25"/>
        <v/>
      </c>
      <c r="M95" s="37" t="str">
        <f t="shared" si="30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8" x14ac:dyDescent="0.25">
      <c r="A96" s="57">
        <f>Analitos!$A$33</f>
        <v>0</v>
      </c>
      <c r="B96" s="37">
        <v>3</v>
      </c>
      <c r="C96" s="37">
        <f t="shared" si="20"/>
        <v>0</v>
      </c>
      <c r="D96" s="62" t="str">
        <f t="shared" si="21"/>
        <v/>
      </c>
      <c r="E96" s="62" t="str">
        <f t="shared" si="22"/>
        <v/>
      </c>
      <c r="F96" s="63" t="str">
        <f t="shared" si="23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4"/>
        <v/>
      </c>
      <c r="K96" s="63" t="str">
        <f t="shared" si="29"/>
        <v/>
      </c>
      <c r="L96" s="20" t="str">
        <f t="shared" si="25"/>
        <v/>
      </c>
      <c r="M96" s="37" t="str">
        <f t="shared" si="30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7">
        <f>Analitos!$A$34</f>
        <v>0</v>
      </c>
      <c r="B97" s="37">
        <v>1</v>
      </c>
      <c r="C97" s="37">
        <f t="shared" si="20"/>
        <v>0</v>
      </c>
      <c r="D97" s="62" t="str">
        <f t="shared" si="21"/>
        <v/>
      </c>
      <c r="E97" s="62" t="str">
        <f t="shared" si="22"/>
        <v/>
      </c>
      <c r="F97" s="63" t="str">
        <f t="shared" si="23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4"/>
        <v/>
      </c>
      <c r="K97" s="63" t="str">
        <f t="shared" si="29"/>
        <v/>
      </c>
      <c r="L97" s="20" t="str">
        <f t="shared" si="25"/>
        <v/>
      </c>
      <c r="M97" s="37" t="str">
        <f t="shared" si="30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7">
        <f>Analitos!$A$34</f>
        <v>0</v>
      </c>
      <c r="B98" s="37">
        <v>2</v>
      </c>
      <c r="C98" s="37">
        <f t="shared" si="20"/>
        <v>0</v>
      </c>
      <c r="D98" s="62" t="str">
        <f t="shared" si="21"/>
        <v/>
      </c>
      <c r="E98" s="62" t="str">
        <f t="shared" si="22"/>
        <v/>
      </c>
      <c r="F98" s="63" t="str">
        <f t="shared" si="23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4"/>
        <v/>
      </c>
      <c r="K98" s="63" t="str">
        <f t="shared" si="29"/>
        <v/>
      </c>
      <c r="L98" s="20" t="str">
        <f t="shared" si="25"/>
        <v/>
      </c>
      <c r="M98" s="37" t="str">
        <f t="shared" si="30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7">
        <f>Analitos!$A$34</f>
        <v>0</v>
      </c>
      <c r="B99" s="37">
        <v>3</v>
      </c>
      <c r="C99" s="37">
        <f t="shared" si="20"/>
        <v>0</v>
      </c>
      <c r="D99" s="62" t="str">
        <f t="shared" si="21"/>
        <v/>
      </c>
      <c r="E99" s="62" t="str">
        <f t="shared" si="22"/>
        <v/>
      </c>
      <c r="F99" s="63" t="str">
        <f t="shared" si="23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4"/>
        <v/>
      </c>
      <c r="K99" s="63" t="str">
        <f t="shared" si="29"/>
        <v/>
      </c>
      <c r="L99" s="20" t="str">
        <f t="shared" si="25"/>
        <v/>
      </c>
      <c r="M99" s="37" t="str">
        <f t="shared" si="30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7">
        <f>Analitos!$A$35</f>
        <v>0</v>
      </c>
      <c r="B100" s="37">
        <v>1</v>
      </c>
      <c r="C100" s="37">
        <f t="shared" si="20"/>
        <v>0</v>
      </c>
      <c r="D100" s="62" t="str">
        <f t="shared" si="21"/>
        <v/>
      </c>
      <c r="E100" s="62" t="str">
        <f t="shared" si="22"/>
        <v/>
      </c>
      <c r="F100" s="63" t="str">
        <f t="shared" si="23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4"/>
        <v/>
      </c>
      <c r="K100" s="63" t="str">
        <f t="shared" si="29"/>
        <v/>
      </c>
      <c r="L100" s="20" t="str">
        <f t="shared" si="25"/>
        <v/>
      </c>
      <c r="M100" s="37" t="str">
        <f t="shared" si="30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7">
        <f>Analitos!$A$35</f>
        <v>0</v>
      </c>
      <c r="B101" s="37">
        <v>2</v>
      </c>
      <c r="C101" s="37">
        <f t="shared" si="20"/>
        <v>0</v>
      </c>
      <c r="D101" s="62" t="str">
        <f t="shared" si="21"/>
        <v/>
      </c>
      <c r="E101" s="62" t="str">
        <f t="shared" si="22"/>
        <v/>
      </c>
      <c r="F101" s="63" t="str">
        <f t="shared" si="23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4"/>
        <v/>
      </c>
      <c r="K101" s="63" t="str">
        <f t="shared" si="29"/>
        <v/>
      </c>
      <c r="L101" s="20" t="str">
        <f t="shared" si="25"/>
        <v/>
      </c>
      <c r="M101" s="37" t="str">
        <f t="shared" si="30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7">
        <f>Analitos!$A$35</f>
        <v>0</v>
      </c>
      <c r="B102" s="37">
        <v>3</v>
      </c>
      <c r="C102" s="37">
        <f t="shared" si="20"/>
        <v>0</v>
      </c>
      <c r="D102" s="62" t="str">
        <f t="shared" si="21"/>
        <v/>
      </c>
      <c r="E102" s="62" t="str">
        <f t="shared" si="22"/>
        <v/>
      </c>
      <c r="F102" s="63" t="str">
        <f t="shared" si="23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4"/>
        <v/>
      </c>
      <c r="K102" s="63" t="str">
        <f t="shared" si="29"/>
        <v/>
      </c>
      <c r="L102" s="20" t="str">
        <f t="shared" si="25"/>
        <v/>
      </c>
      <c r="M102" s="37" t="str">
        <f t="shared" si="30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7">
        <f>Analitos!$A$36</f>
        <v>0</v>
      </c>
      <c r="B103" s="37">
        <v>1</v>
      </c>
      <c r="C103" s="37">
        <f t="shared" ref="C103:C126" si="31">IF($A103="",0,COUNTIFS(rAnalito,$A103,rNivel,$B103,rData,"&gt;="&amp;DATE($B$3,1,1),rData,"&lt;="&amp;DATE($D$3,12,31),rLote,IF($B$4="","*",$B$4),rStatus,"Ativo"))</f>
        <v>0</v>
      </c>
      <c r="D103" s="62" t="str">
        <f t="shared" ref="D103:D126" si="32">IF($C103=0,"",AVERAGEIFS(rValor,rAnalito,$A103,rNivel,$B103,rData,"&gt;="&amp;DATE($B$3,1,1),rData,"&lt;="&amp;DATE($D$3,12,31),rLote,IF($B$4="","*",$B$4),rStatus,"Ativo"))</f>
        <v/>
      </c>
      <c r="E103" s="62" t="str">
        <f t="shared" ref="E103:E126" si="33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34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35">IF($A103="","",IFERROR(AVERAGE($P103:$U103),""))</f>
        <v/>
      </c>
      <c r="K103" s="63" t="str">
        <f t="shared" ref="K103:K126" si="36">IF(OR($F103="",$J103=""),"",$F103*1.65+$J103)</f>
        <v/>
      </c>
      <c r="L103" s="20" t="str">
        <f t="shared" ref="L103:L126" si="37">IF(OR($F103="",$F103=0,$G103="",$J103=""),"",($G103-$J103)/$F103)</f>
        <v/>
      </c>
      <c r="M103" s="37" t="str">
        <f t="shared" ref="M103:M126" si="38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7">
        <f>Analitos!$A$36</f>
        <v>0</v>
      </c>
      <c r="B104" s="37">
        <v>2</v>
      </c>
      <c r="C104" s="37">
        <f t="shared" si="31"/>
        <v>0</v>
      </c>
      <c r="D104" s="62" t="str">
        <f t="shared" si="32"/>
        <v/>
      </c>
      <c r="E104" s="62" t="str">
        <f t="shared" si="33"/>
        <v/>
      </c>
      <c r="F104" s="63" t="str">
        <f t="shared" si="34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35"/>
        <v/>
      </c>
      <c r="K104" s="63" t="str">
        <f t="shared" si="36"/>
        <v/>
      </c>
      <c r="L104" s="20" t="str">
        <f t="shared" si="37"/>
        <v/>
      </c>
      <c r="M104" s="37" t="str">
        <f t="shared" si="38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7">
        <f>Analitos!$A$36</f>
        <v>0</v>
      </c>
      <c r="B105" s="37">
        <v>3</v>
      </c>
      <c r="C105" s="37">
        <f t="shared" si="31"/>
        <v>0</v>
      </c>
      <c r="D105" s="62" t="str">
        <f t="shared" si="32"/>
        <v/>
      </c>
      <c r="E105" s="62" t="str">
        <f t="shared" si="33"/>
        <v/>
      </c>
      <c r="F105" s="63" t="str">
        <f t="shared" si="34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35"/>
        <v/>
      </c>
      <c r="K105" s="63" t="str">
        <f t="shared" si="36"/>
        <v/>
      </c>
      <c r="L105" s="20" t="str">
        <f t="shared" si="37"/>
        <v/>
      </c>
      <c r="M105" s="37" t="str">
        <f t="shared" si="38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7">
        <f>Analitos!$A$37</f>
        <v>0</v>
      </c>
      <c r="B106" s="37">
        <v>1</v>
      </c>
      <c r="C106" s="37">
        <f t="shared" si="31"/>
        <v>0</v>
      </c>
      <c r="D106" s="62" t="str">
        <f t="shared" si="32"/>
        <v/>
      </c>
      <c r="E106" s="62" t="str">
        <f t="shared" si="33"/>
        <v/>
      </c>
      <c r="F106" s="63" t="str">
        <f t="shared" si="34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35"/>
        <v/>
      </c>
      <c r="K106" s="63" t="str">
        <f t="shared" si="36"/>
        <v/>
      </c>
      <c r="L106" s="20" t="str">
        <f t="shared" si="37"/>
        <v/>
      </c>
      <c r="M106" s="37" t="str">
        <f t="shared" si="38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7">
        <f>Analitos!$A$37</f>
        <v>0</v>
      </c>
      <c r="B107" s="37">
        <v>2</v>
      </c>
      <c r="C107" s="37">
        <f t="shared" si="31"/>
        <v>0</v>
      </c>
      <c r="D107" s="62" t="str">
        <f t="shared" si="32"/>
        <v/>
      </c>
      <c r="E107" s="62" t="str">
        <f t="shared" si="33"/>
        <v/>
      </c>
      <c r="F107" s="63" t="str">
        <f t="shared" si="34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35"/>
        <v/>
      </c>
      <c r="K107" s="63" t="str">
        <f t="shared" si="36"/>
        <v/>
      </c>
      <c r="L107" s="20" t="str">
        <f t="shared" si="37"/>
        <v/>
      </c>
      <c r="M107" s="37" t="str">
        <f t="shared" si="38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7">
        <f>Analitos!$A$37</f>
        <v>0</v>
      </c>
      <c r="B108" s="37">
        <v>3</v>
      </c>
      <c r="C108" s="37">
        <f t="shared" si="31"/>
        <v>0</v>
      </c>
      <c r="D108" s="62" t="str">
        <f t="shared" si="32"/>
        <v/>
      </c>
      <c r="E108" s="62" t="str">
        <f t="shared" si="33"/>
        <v/>
      </c>
      <c r="F108" s="63" t="str">
        <f t="shared" si="34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35"/>
        <v/>
      </c>
      <c r="K108" s="63" t="str">
        <f t="shared" si="36"/>
        <v/>
      </c>
      <c r="L108" s="20" t="str">
        <f t="shared" si="37"/>
        <v/>
      </c>
      <c r="M108" s="37" t="str">
        <f t="shared" si="38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7">
        <f>Analitos!$A$38</f>
        <v>0</v>
      </c>
      <c r="B109" s="37">
        <v>1</v>
      </c>
      <c r="C109" s="37">
        <f t="shared" si="31"/>
        <v>0</v>
      </c>
      <c r="D109" s="62" t="str">
        <f t="shared" si="32"/>
        <v/>
      </c>
      <c r="E109" s="62" t="str">
        <f t="shared" si="33"/>
        <v/>
      </c>
      <c r="F109" s="63" t="str">
        <f t="shared" si="34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35"/>
        <v/>
      </c>
      <c r="K109" s="63" t="str">
        <f t="shared" si="36"/>
        <v/>
      </c>
      <c r="L109" s="20" t="str">
        <f t="shared" si="37"/>
        <v/>
      </c>
      <c r="M109" s="37" t="str">
        <f t="shared" si="38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7">
        <f>Analitos!$A$38</f>
        <v>0</v>
      </c>
      <c r="B110" s="37">
        <v>2</v>
      </c>
      <c r="C110" s="37">
        <f t="shared" si="31"/>
        <v>0</v>
      </c>
      <c r="D110" s="62" t="str">
        <f t="shared" si="32"/>
        <v/>
      </c>
      <c r="E110" s="62" t="str">
        <f t="shared" si="33"/>
        <v/>
      </c>
      <c r="F110" s="63" t="str">
        <f t="shared" si="34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35"/>
        <v/>
      </c>
      <c r="K110" s="63" t="str">
        <f t="shared" si="36"/>
        <v/>
      </c>
      <c r="L110" s="20" t="str">
        <f t="shared" si="37"/>
        <v/>
      </c>
      <c r="M110" s="37" t="str">
        <f t="shared" si="38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7">
        <f>Analitos!$A$38</f>
        <v>0</v>
      </c>
      <c r="B111" s="37">
        <v>3</v>
      </c>
      <c r="C111" s="37">
        <f t="shared" si="31"/>
        <v>0</v>
      </c>
      <c r="D111" s="62" t="str">
        <f t="shared" si="32"/>
        <v/>
      </c>
      <c r="E111" s="62" t="str">
        <f t="shared" si="33"/>
        <v/>
      </c>
      <c r="F111" s="63" t="str">
        <f t="shared" si="34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35"/>
        <v/>
      </c>
      <c r="K111" s="63" t="str">
        <f t="shared" si="36"/>
        <v/>
      </c>
      <c r="L111" s="20" t="str">
        <f t="shared" si="37"/>
        <v/>
      </c>
      <c r="M111" s="37" t="str">
        <f t="shared" si="38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7">
        <f>Analitos!$A$39</f>
        <v>0</v>
      </c>
      <c r="B112" s="37">
        <v>1</v>
      </c>
      <c r="C112" s="37">
        <f t="shared" si="31"/>
        <v>0</v>
      </c>
      <c r="D112" s="62" t="str">
        <f t="shared" si="32"/>
        <v/>
      </c>
      <c r="E112" s="62" t="str">
        <f t="shared" si="33"/>
        <v/>
      </c>
      <c r="F112" s="63" t="str">
        <f t="shared" si="34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35"/>
        <v/>
      </c>
      <c r="K112" s="63" t="str">
        <f t="shared" si="36"/>
        <v/>
      </c>
      <c r="L112" s="20" t="str">
        <f t="shared" si="37"/>
        <v/>
      </c>
      <c r="M112" s="37" t="str">
        <f t="shared" si="38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7">
        <f>Analitos!$A$39</f>
        <v>0</v>
      </c>
      <c r="B113" s="37">
        <v>2</v>
      </c>
      <c r="C113" s="37">
        <f t="shared" si="31"/>
        <v>0</v>
      </c>
      <c r="D113" s="62" t="str">
        <f t="shared" si="32"/>
        <v/>
      </c>
      <c r="E113" s="62" t="str">
        <f t="shared" si="33"/>
        <v/>
      </c>
      <c r="F113" s="63" t="str">
        <f t="shared" si="34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35"/>
        <v/>
      </c>
      <c r="K113" s="63" t="str">
        <f t="shared" si="36"/>
        <v/>
      </c>
      <c r="L113" s="20" t="str">
        <f t="shared" si="37"/>
        <v/>
      </c>
      <c r="M113" s="37" t="str">
        <f t="shared" si="38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7">
        <f>Analitos!$A$39</f>
        <v>0</v>
      </c>
      <c r="B114" s="37">
        <v>3</v>
      </c>
      <c r="C114" s="37">
        <f t="shared" si="31"/>
        <v>0</v>
      </c>
      <c r="D114" s="62" t="str">
        <f t="shared" si="32"/>
        <v/>
      </c>
      <c r="E114" s="62" t="str">
        <f t="shared" si="33"/>
        <v/>
      </c>
      <c r="F114" s="63" t="str">
        <f t="shared" si="34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35"/>
        <v/>
      </c>
      <c r="K114" s="63" t="str">
        <f t="shared" si="36"/>
        <v/>
      </c>
      <c r="L114" s="20" t="str">
        <f t="shared" si="37"/>
        <v/>
      </c>
      <c r="M114" s="37" t="str">
        <f t="shared" si="38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7">
        <f>Analitos!$A$40</f>
        <v>0</v>
      </c>
      <c r="B115" s="37">
        <v>1</v>
      </c>
      <c r="C115" s="37">
        <f t="shared" si="31"/>
        <v>0</v>
      </c>
      <c r="D115" s="62" t="str">
        <f t="shared" si="32"/>
        <v/>
      </c>
      <c r="E115" s="62" t="str">
        <f t="shared" si="33"/>
        <v/>
      </c>
      <c r="F115" s="63" t="str">
        <f t="shared" si="34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35"/>
        <v/>
      </c>
      <c r="K115" s="63" t="str">
        <f t="shared" si="36"/>
        <v/>
      </c>
      <c r="L115" s="20" t="str">
        <f t="shared" si="37"/>
        <v/>
      </c>
      <c r="M115" s="37" t="str">
        <f t="shared" si="38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7">
        <f>Analitos!$A$40</f>
        <v>0</v>
      </c>
      <c r="B116" s="37">
        <v>2</v>
      </c>
      <c r="C116" s="37">
        <f t="shared" si="31"/>
        <v>0</v>
      </c>
      <c r="D116" s="62" t="str">
        <f t="shared" si="32"/>
        <v/>
      </c>
      <c r="E116" s="62" t="str">
        <f t="shared" si="33"/>
        <v/>
      </c>
      <c r="F116" s="63" t="str">
        <f t="shared" si="34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35"/>
        <v/>
      </c>
      <c r="K116" s="63" t="str">
        <f t="shared" si="36"/>
        <v/>
      </c>
      <c r="L116" s="20" t="str">
        <f t="shared" si="37"/>
        <v/>
      </c>
      <c r="M116" s="37" t="str">
        <f t="shared" si="38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7">
        <f>Analitos!$A$40</f>
        <v>0</v>
      </c>
      <c r="B117" s="37">
        <v>3</v>
      </c>
      <c r="C117" s="37">
        <f t="shared" si="31"/>
        <v>0</v>
      </c>
      <c r="D117" s="62" t="str">
        <f t="shared" si="32"/>
        <v/>
      </c>
      <c r="E117" s="62" t="str">
        <f t="shared" si="33"/>
        <v/>
      </c>
      <c r="F117" s="63" t="str">
        <f t="shared" si="34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35"/>
        <v/>
      </c>
      <c r="K117" s="63" t="str">
        <f t="shared" si="36"/>
        <v/>
      </c>
      <c r="L117" s="20" t="str">
        <f t="shared" si="37"/>
        <v/>
      </c>
      <c r="M117" s="37" t="str">
        <f t="shared" si="38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7">
        <f>Analitos!$A$41</f>
        <v>0</v>
      </c>
      <c r="B118" s="37">
        <v>1</v>
      </c>
      <c r="C118" s="37">
        <f t="shared" si="31"/>
        <v>0</v>
      </c>
      <c r="D118" s="62" t="str">
        <f t="shared" si="32"/>
        <v/>
      </c>
      <c r="E118" s="62" t="str">
        <f t="shared" si="33"/>
        <v/>
      </c>
      <c r="F118" s="63" t="str">
        <f t="shared" si="34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35"/>
        <v/>
      </c>
      <c r="K118" s="63" t="str">
        <f t="shared" si="36"/>
        <v/>
      </c>
      <c r="L118" s="20" t="str">
        <f t="shared" si="37"/>
        <v/>
      </c>
      <c r="M118" s="37" t="str">
        <f t="shared" si="38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7">
        <f>Analitos!$A$41</f>
        <v>0</v>
      </c>
      <c r="B119" s="37">
        <v>2</v>
      </c>
      <c r="C119" s="37">
        <f t="shared" si="31"/>
        <v>0</v>
      </c>
      <c r="D119" s="62" t="str">
        <f t="shared" si="32"/>
        <v/>
      </c>
      <c r="E119" s="62" t="str">
        <f t="shared" si="33"/>
        <v/>
      </c>
      <c r="F119" s="63" t="str">
        <f t="shared" si="34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35"/>
        <v/>
      </c>
      <c r="K119" s="63" t="str">
        <f t="shared" si="36"/>
        <v/>
      </c>
      <c r="L119" s="20" t="str">
        <f t="shared" si="37"/>
        <v/>
      </c>
      <c r="M119" s="37" t="str">
        <f t="shared" si="38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7">
        <f>Analitos!$A$41</f>
        <v>0</v>
      </c>
      <c r="B120" s="37">
        <v>3</v>
      </c>
      <c r="C120" s="37">
        <f t="shared" si="31"/>
        <v>0</v>
      </c>
      <c r="D120" s="62" t="str">
        <f t="shared" si="32"/>
        <v/>
      </c>
      <c r="E120" s="62" t="str">
        <f t="shared" si="33"/>
        <v/>
      </c>
      <c r="F120" s="63" t="str">
        <f t="shared" si="34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35"/>
        <v/>
      </c>
      <c r="K120" s="63" t="str">
        <f t="shared" si="36"/>
        <v/>
      </c>
      <c r="L120" s="20" t="str">
        <f t="shared" si="37"/>
        <v/>
      </c>
      <c r="M120" s="37" t="str">
        <f t="shared" si="38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7">
        <f>Analitos!$A$42</f>
        <v>0</v>
      </c>
      <c r="B121" s="37">
        <v>1</v>
      </c>
      <c r="C121" s="37">
        <f t="shared" si="31"/>
        <v>0</v>
      </c>
      <c r="D121" s="62" t="str">
        <f t="shared" si="32"/>
        <v/>
      </c>
      <c r="E121" s="62" t="str">
        <f t="shared" si="33"/>
        <v/>
      </c>
      <c r="F121" s="63" t="str">
        <f t="shared" si="34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35"/>
        <v/>
      </c>
      <c r="K121" s="63" t="str">
        <f t="shared" si="36"/>
        <v/>
      </c>
      <c r="L121" s="20" t="str">
        <f t="shared" si="37"/>
        <v/>
      </c>
      <c r="M121" s="37" t="str">
        <f t="shared" si="38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7">
        <f>Analitos!$A$42</f>
        <v>0</v>
      </c>
      <c r="B122" s="37">
        <v>2</v>
      </c>
      <c r="C122" s="37">
        <f t="shared" si="31"/>
        <v>0</v>
      </c>
      <c r="D122" s="62" t="str">
        <f t="shared" si="32"/>
        <v/>
      </c>
      <c r="E122" s="62" t="str">
        <f t="shared" si="33"/>
        <v/>
      </c>
      <c r="F122" s="63" t="str">
        <f t="shared" si="34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35"/>
        <v/>
      </c>
      <c r="K122" s="63" t="str">
        <f t="shared" si="36"/>
        <v/>
      </c>
      <c r="L122" s="20" t="str">
        <f t="shared" si="37"/>
        <v/>
      </c>
      <c r="M122" s="37" t="str">
        <f t="shared" si="38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7">
        <f>Analitos!$A$42</f>
        <v>0</v>
      </c>
      <c r="B123" s="37">
        <v>3</v>
      </c>
      <c r="C123" s="37">
        <f t="shared" si="31"/>
        <v>0</v>
      </c>
      <c r="D123" s="62" t="str">
        <f t="shared" si="32"/>
        <v/>
      </c>
      <c r="E123" s="62" t="str">
        <f t="shared" si="33"/>
        <v/>
      </c>
      <c r="F123" s="63" t="str">
        <f t="shared" si="34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35"/>
        <v/>
      </c>
      <c r="K123" s="63" t="str">
        <f t="shared" si="36"/>
        <v/>
      </c>
      <c r="L123" s="20" t="str">
        <f t="shared" si="37"/>
        <v/>
      </c>
      <c r="M123" s="37" t="str">
        <f t="shared" si="38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7">
        <f>Analitos!$A$43</f>
        <v>0</v>
      </c>
      <c r="B124" s="37">
        <v>1</v>
      </c>
      <c r="C124" s="37">
        <f t="shared" si="31"/>
        <v>0</v>
      </c>
      <c r="D124" s="62" t="str">
        <f t="shared" si="32"/>
        <v/>
      </c>
      <c r="E124" s="62" t="str">
        <f t="shared" si="33"/>
        <v/>
      </c>
      <c r="F124" s="63" t="str">
        <f t="shared" si="34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35"/>
        <v/>
      </c>
      <c r="K124" s="63" t="str">
        <f t="shared" si="36"/>
        <v/>
      </c>
      <c r="L124" s="20" t="str">
        <f t="shared" si="37"/>
        <v/>
      </c>
      <c r="M124" s="37" t="str">
        <f t="shared" si="38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7">
        <f>Analitos!$A$43</f>
        <v>0</v>
      </c>
      <c r="B125" s="37">
        <v>2</v>
      </c>
      <c r="C125" s="37">
        <f t="shared" si="31"/>
        <v>0</v>
      </c>
      <c r="D125" s="62" t="str">
        <f t="shared" si="32"/>
        <v/>
      </c>
      <c r="E125" s="62" t="str">
        <f t="shared" si="33"/>
        <v/>
      </c>
      <c r="F125" s="63" t="str">
        <f t="shared" si="34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35"/>
        <v/>
      </c>
      <c r="K125" s="63" t="str">
        <f t="shared" si="36"/>
        <v/>
      </c>
      <c r="L125" s="20" t="str">
        <f t="shared" si="37"/>
        <v/>
      </c>
      <c r="M125" s="37" t="str">
        <f t="shared" si="38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7">
        <f>Analitos!$A$43</f>
        <v>0</v>
      </c>
      <c r="B126" s="37">
        <v>3</v>
      </c>
      <c r="C126" s="37">
        <f t="shared" si="31"/>
        <v>0</v>
      </c>
      <c r="D126" s="62" t="str">
        <f t="shared" si="32"/>
        <v/>
      </c>
      <c r="E126" s="62" t="str">
        <f t="shared" si="33"/>
        <v/>
      </c>
      <c r="F126" s="63" t="str">
        <f t="shared" si="34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35"/>
        <v/>
      </c>
      <c r="K126" s="63" t="str">
        <f t="shared" si="36"/>
        <v/>
      </c>
      <c r="L126" s="20" t="str">
        <f t="shared" si="37"/>
        <v/>
      </c>
      <c r="M126" s="37" t="str">
        <f t="shared" si="38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  <row r="127" spans="1:21" ht="15.75" x14ac:dyDescent="0.25">
      <c r="A127" s="89" t="s">
        <v>1035</v>
      </c>
    </row>
    <row r="128" spans="1:21" x14ac:dyDescent="0.25">
      <c r="A128" s="140" t="s">
        <v>1036</v>
      </c>
    </row>
    <row r="129" spans="1:3" ht="32.1" customHeight="1" x14ac:dyDescent="0.25">
      <c r="A129" s="103" t="s">
        <v>290</v>
      </c>
      <c r="B129" s="103" t="s">
        <v>1028</v>
      </c>
      <c r="C129" s="103" t="s">
        <v>1029</v>
      </c>
    </row>
    <row r="130" spans="1:3" x14ac:dyDescent="0.25">
      <c r="A130" s="148">
        <v>6</v>
      </c>
      <c r="B130" s="142">
        <f>mPlanoQC.DPMdoSigma($A130)</f>
        <v>3.3976731247387093</v>
      </c>
      <c r="C130" s="149">
        <f>mPlanoQC.RendimentoDoSigma($A130)</f>
        <v>99.999660232687532</v>
      </c>
    </row>
    <row r="131" spans="1:3" x14ac:dyDescent="0.25">
      <c r="A131" s="148">
        <v>5.5</v>
      </c>
      <c r="B131" s="142">
        <f>mPlanoQC.DPMdoSigma($A131)</f>
        <v>31.671241833119979</v>
      </c>
      <c r="C131" s="149">
        <f>mPlanoQC.RendimentoDoSigma($A131)</f>
        <v>99.996832875816693</v>
      </c>
    </row>
    <row r="132" spans="1:3" x14ac:dyDescent="0.25">
      <c r="A132" s="148">
        <v>5</v>
      </c>
      <c r="B132" s="142">
        <f>mPlanoQC.DPMdoSigma($A132)</f>
        <v>232.62907903554009</v>
      </c>
      <c r="C132" s="149">
        <f>mPlanoQC.RendimentoDoSigma($A132)</f>
        <v>99.976737092096442</v>
      </c>
    </row>
    <row r="133" spans="1:3" x14ac:dyDescent="0.25">
      <c r="A133" s="148">
        <v>4.5</v>
      </c>
      <c r="B133" s="142">
        <f>mPlanoQC.DPMdoSigma($A133)</f>
        <v>1349.8980316301036</v>
      </c>
      <c r="C133" s="149">
        <f>mPlanoQC.RendimentoDoSigma($A133)</f>
        <v>99.865010196836991</v>
      </c>
    </row>
    <row r="134" spans="1:3" x14ac:dyDescent="0.25">
      <c r="A134" s="148">
        <v>4</v>
      </c>
      <c r="B134" s="142">
        <f>mPlanoQC.DPMdoSigma($A134)</f>
        <v>6209.6653257761591</v>
      </c>
      <c r="C134" s="149">
        <f>mPlanoQC.RendimentoDoSigma($A134)</f>
        <v>99.379033467422389</v>
      </c>
    </row>
    <row r="135" spans="1:3" x14ac:dyDescent="0.25">
      <c r="A135" s="148">
        <v>3.5</v>
      </c>
      <c r="B135" s="142">
        <f>mPlanoQC.DPMdoSigma($A135)</f>
        <v>22750.131948179209</v>
      </c>
      <c r="C135" s="149">
        <f>mPlanoQC.RendimentoDoSigma($A135)</f>
        <v>97.724986805182084</v>
      </c>
    </row>
    <row r="136" spans="1:3" x14ac:dyDescent="0.25">
      <c r="A136" s="148">
        <v>3</v>
      </c>
      <c r="B136" s="142">
        <f>mPlanoQC.DPMdoSigma($A136)</f>
        <v>66807.201268858087</v>
      </c>
      <c r="C136" s="149">
        <f>mPlanoQC.RendimentoDoSigma($A136)</f>
        <v>93.319279873114198</v>
      </c>
    </row>
    <row r="137" spans="1:3" x14ac:dyDescent="0.25">
      <c r="A137" s="148">
        <v>2.5</v>
      </c>
      <c r="B137" s="142">
        <f>mPlanoQC.DPMdoSigma($A137)</f>
        <v>158655.25393145697</v>
      </c>
      <c r="C137" s="149">
        <f>mPlanoQC.RendimentoDoSigma($A137)</f>
        <v>84.134474606854297</v>
      </c>
    </row>
    <row r="138" spans="1:3" x14ac:dyDescent="0.25">
      <c r="A138" s="148">
        <v>2</v>
      </c>
      <c r="B138" s="142">
        <f>mPlanoQC.DPMdoSigma($A138)</f>
        <v>308537.5387259869</v>
      </c>
      <c r="C138" s="149">
        <f>mPlanoQC.RendimentoDoSigma($A138)</f>
        <v>69.146246127401312</v>
      </c>
    </row>
    <row r="140" spans="1:3" x14ac:dyDescent="0.25">
      <c r="A140" s="140" t="s">
        <v>1027</v>
      </c>
    </row>
  </sheetData>
  <mergeCells count="4">
    <mergeCell ref="F3:M3"/>
    <mergeCell ref="F4:M4"/>
    <mergeCell ref="A2:M2"/>
    <mergeCell ref="A1:M1"/>
  </mergeCells>
  <conditionalFormatting sqref="L7:L126">
    <cfRule type="cellIs" dxfId="3" priority="1" operator="greaterThanOrEqual">
      <formula>4</formula>
    </cfRule>
    <cfRule type="cellIs" dxfId="2" priority="2" operator="between">
      <formula>3</formula>
      <formula>4</formula>
    </cfRule>
    <cfRule type="cellIs" dxfId="1" priority="3" operator="lessThan">
      <formula>3</formula>
    </cfRule>
  </conditionalFormatting>
  <dataValidations count="3">
    <dataValidation type="list" allowBlank="1" showInputMessage="1" showErrorMessage="1" sqref="N4" xr:uid="{F7E9D925-E818-48EB-8586-1306C9528E3E}">
      <formula1>"2025"</formula1>
    </dataValidation>
    <dataValidation type="list" allowBlank="1" showInputMessage="1" showErrorMessage="1" sqref="L4" xr:uid="{94320720-703F-4E65-9241-503D110199F6}">
      <formula1>"CAP"</formula1>
    </dataValidation>
    <dataValidation type="list" allowBlank="1" showInputMessage="1" showErrorMessage="1" sqref="P4" xr:uid="{4D336E3D-1B52-4C89-B097-6C0EE6075757}">
      <mc:AlternateContent xmlns:x12ac="http://schemas.microsoft.com/office/spreadsheetml/2011/1/ac" xmlns:mc="http://schemas.openxmlformats.org/markup-compatibility/2006">
        <mc:Choice Requires="x12ac">
          <x12ac:list>"TODAS,FH9-A 2025,FH9-B 2025,FH9-C 2025"</x12ac:list>
        </mc:Choice>
        <mc:Fallback>
          <formula1>"TODAS,FH9-A 2025,FH9-B 2025,FH9-C 2025"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6" t="s">
        <v>342</v>
      </c>
      <c r="B1" s="109"/>
      <c r="C1" s="109"/>
      <c r="D1" s="109"/>
      <c r="E1" s="109"/>
      <c r="F1" s="109"/>
      <c r="G1" s="109"/>
      <c r="H1" s="109"/>
      <c r="I1" s="109"/>
      <c r="J1" s="109"/>
      <c r="M1" s="5" t="s">
        <v>343</v>
      </c>
      <c r="N1" s="65" t="s">
        <v>352</v>
      </c>
    </row>
    <row r="2" spans="1:14" ht="19.899999999999999" customHeight="1" x14ac:dyDescent="0.25">
      <c r="A2" s="117" t="s">
        <v>344</v>
      </c>
      <c r="B2" s="109"/>
      <c r="C2" s="109"/>
      <c r="D2" s="109"/>
      <c r="E2" s="109"/>
      <c r="F2" s="109"/>
      <c r="G2" s="109"/>
      <c r="H2" s="109"/>
      <c r="I2" s="109"/>
      <c r="J2" s="109"/>
      <c r="M2" s="5" t="s">
        <v>345</v>
      </c>
      <c r="N2" s="65" t="s">
        <v>354</v>
      </c>
    </row>
    <row r="3" spans="1:14" ht="28.15" customHeight="1" x14ac:dyDescent="0.25">
      <c r="A3" s="17" t="s">
        <v>346</v>
      </c>
      <c r="B3" s="17" t="s">
        <v>347</v>
      </c>
      <c r="C3" s="17" t="s">
        <v>348</v>
      </c>
      <c r="D3" s="17" t="s">
        <v>349</v>
      </c>
      <c r="E3" s="17" t="s">
        <v>350</v>
      </c>
      <c r="G3" s="130" t="s">
        <v>351</v>
      </c>
      <c r="H3" s="109"/>
      <c r="I3" s="109"/>
      <c r="J3" s="109"/>
    </row>
    <row r="4" spans="1:14" ht="40.15" customHeight="1" x14ac:dyDescent="0.25">
      <c r="A4" s="24" t="s">
        <v>352</v>
      </c>
      <c r="B4" s="25" t="s">
        <v>353</v>
      </c>
      <c r="C4" s="39" t="s">
        <v>354</v>
      </c>
      <c r="D4" s="66" t="s">
        <v>355</v>
      </c>
      <c r="E4" s="70" t="s">
        <v>356</v>
      </c>
    </row>
    <row r="5" spans="1:14" ht="40.15" customHeight="1" x14ac:dyDescent="0.25">
      <c r="A5" s="68" t="s">
        <v>357</v>
      </c>
      <c r="B5" s="25" t="s">
        <v>358</v>
      </c>
      <c r="C5" s="69" t="s">
        <v>357</v>
      </c>
      <c r="D5" s="66" t="s">
        <v>359</v>
      </c>
      <c r="E5" s="71" t="s">
        <v>360</v>
      </c>
      <c r="G5" s="46" t="s">
        <v>346</v>
      </c>
      <c r="H5" s="73"/>
    </row>
    <row r="6" spans="1:14" ht="22.15" customHeight="1" x14ac:dyDescent="0.25">
      <c r="A6" s="54"/>
      <c r="B6" s="54"/>
      <c r="C6" s="41"/>
      <c r="D6" s="67"/>
      <c r="E6" s="72"/>
      <c r="G6" s="46" t="s">
        <v>347</v>
      </c>
      <c r="H6" s="73"/>
    </row>
    <row r="7" spans="1:14" ht="22.15" customHeight="1" x14ac:dyDescent="0.25">
      <c r="A7" s="54"/>
      <c r="B7" s="54"/>
      <c r="C7" s="41"/>
      <c r="D7" s="67"/>
      <c r="E7" s="72"/>
      <c r="G7" s="46" t="s">
        <v>361</v>
      </c>
      <c r="H7" s="74"/>
    </row>
    <row r="8" spans="1:14" ht="22.15" customHeight="1" x14ac:dyDescent="0.25">
      <c r="A8" s="54"/>
      <c r="B8" s="54"/>
      <c r="C8" s="41"/>
      <c r="D8" s="67"/>
      <c r="E8" s="72"/>
      <c r="G8" s="46" t="s">
        <v>348</v>
      </c>
      <c r="H8" s="73"/>
    </row>
    <row r="9" spans="1:14" ht="22.15" customHeight="1" x14ac:dyDescent="0.25">
      <c r="A9" s="54"/>
      <c r="B9" s="54"/>
      <c r="C9" s="41"/>
      <c r="D9" s="67"/>
      <c r="E9" s="72"/>
    </row>
    <row r="10" spans="1:14" ht="22.15" customHeight="1" x14ac:dyDescent="0.25">
      <c r="A10" s="54"/>
      <c r="B10" s="54"/>
      <c r="C10" s="41"/>
      <c r="D10" s="67"/>
      <c r="E10" s="72"/>
    </row>
    <row r="11" spans="1:14" ht="22.15" customHeight="1" x14ac:dyDescent="0.25">
      <c r="A11" s="54"/>
      <c r="B11" s="54"/>
      <c r="C11" s="41"/>
      <c r="D11" s="67"/>
      <c r="E11" s="72"/>
      <c r="G11" s="129"/>
      <c r="H11" s="109"/>
      <c r="I11" s="109"/>
      <c r="J11" s="109"/>
    </row>
    <row r="12" spans="1:14" ht="22.15" customHeight="1" x14ac:dyDescent="0.25">
      <c r="A12" s="54"/>
      <c r="B12" s="54"/>
      <c r="C12" s="41"/>
      <c r="D12" s="67"/>
      <c r="E12" s="72"/>
    </row>
    <row r="13" spans="1:14" ht="22.15" customHeight="1" x14ac:dyDescent="0.25">
      <c r="A13" s="54"/>
      <c r="B13" s="54"/>
      <c r="C13" s="41"/>
      <c r="D13" s="67"/>
      <c r="E13" s="72"/>
    </row>
    <row r="14" spans="1:14" ht="22.15" customHeight="1" x14ac:dyDescent="0.25">
      <c r="A14" s="54"/>
      <c r="B14" s="54"/>
      <c r="C14" s="41"/>
      <c r="D14" s="67"/>
      <c r="E14" s="72"/>
    </row>
    <row r="15" spans="1:14" ht="22.15" customHeight="1" x14ac:dyDescent="0.25">
      <c r="A15" s="54"/>
      <c r="B15" s="54"/>
      <c r="C15" s="41"/>
      <c r="D15" s="67"/>
      <c r="E15" s="72"/>
    </row>
    <row r="16" spans="1:14" ht="22.15" customHeight="1" x14ac:dyDescent="0.25">
      <c r="A16" s="54"/>
      <c r="B16" s="54"/>
      <c r="C16" s="41"/>
      <c r="D16" s="67"/>
      <c r="E16" s="72"/>
    </row>
    <row r="17" spans="1:5" ht="22.15" customHeight="1" x14ac:dyDescent="0.25">
      <c r="A17" s="54"/>
      <c r="B17" s="54"/>
      <c r="C17" s="41"/>
      <c r="D17" s="67"/>
      <c r="E17" s="72"/>
    </row>
    <row r="18" spans="1:5" ht="22.15" customHeight="1" x14ac:dyDescent="0.25">
      <c r="A18" s="54"/>
      <c r="B18" s="54"/>
      <c r="C18" s="41"/>
      <c r="D18" s="67"/>
      <c r="E18" s="72"/>
    </row>
    <row r="19" spans="1:5" ht="22.15" customHeight="1" x14ac:dyDescent="0.25">
      <c r="A19" s="54"/>
      <c r="B19" s="54"/>
      <c r="C19" s="41"/>
      <c r="D19" s="67"/>
      <c r="E19" s="72"/>
    </row>
    <row r="20" spans="1:5" ht="22.15" customHeight="1" x14ac:dyDescent="0.25">
      <c r="A20" s="54"/>
      <c r="B20" s="54"/>
      <c r="C20" s="41"/>
      <c r="D20" s="67"/>
      <c r="E20" s="72"/>
    </row>
    <row r="21" spans="1:5" ht="22.15" customHeight="1" x14ac:dyDescent="0.25">
      <c r="A21" s="54"/>
      <c r="B21" s="54"/>
      <c r="C21" s="41"/>
      <c r="D21" s="67"/>
      <c r="E21" s="72"/>
    </row>
    <row r="22" spans="1:5" ht="22.15" customHeight="1" x14ac:dyDescent="0.25">
      <c r="A22" s="54"/>
      <c r="B22" s="54"/>
      <c r="C22" s="41"/>
      <c r="D22" s="67"/>
      <c r="E22" s="72"/>
    </row>
    <row r="23" spans="1:5" ht="22.15" customHeight="1" x14ac:dyDescent="0.25">
      <c r="A23" s="54"/>
      <c r="B23" s="54"/>
      <c r="C23" s="41"/>
      <c r="D23" s="67"/>
      <c r="E23" s="72"/>
    </row>
    <row r="24" spans="1:5" ht="22.15" customHeight="1" x14ac:dyDescent="0.25">
      <c r="A24" s="54"/>
      <c r="B24" s="54"/>
      <c r="C24" s="41"/>
      <c r="D24" s="67"/>
      <c r="E24" s="72"/>
    </row>
    <row r="25" spans="1:5" ht="22.15" customHeight="1" x14ac:dyDescent="0.25">
      <c r="A25" s="54"/>
      <c r="B25" s="54"/>
      <c r="C25" s="41"/>
      <c r="D25" s="67"/>
      <c r="E25" s="72"/>
    </row>
    <row r="26" spans="1:5" ht="22.15" customHeight="1" x14ac:dyDescent="0.25">
      <c r="A26" s="54"/>
      <c r="B26" s="54"/>
      <c r="C26" s="41"/>
      <c r="D26" s="67"/>
      <c r="E26" s="72"/>
    </row>
    <row r="27" spans="1:5" ht="22.15" customHeight="1" x14ac:dyDescent="0.25">
      <c r="A27" s="54"/>
      <c r="B27" s="54"/>
      <c r="C27" s="41"/>
      <c r="D27" s="67"/>
      <c r="E27" s="72"/>
    </row>
    <row r="28" spans="1:5" ht="22.15" customHeight="1" x14ac:dyDescent="0.25">
      <c r="A28" s="54"/>
      <c r="B28" s="54"/>
      <c r="C28" s="41"/>
      <c r="D28" s="67"/>
      <c r="E28" s="72"/>
    </row>
    <row r="29" spans="1:5" ht="22.15" customHeight="1" x14ac:dyDescent="0.25">
      <c r="A29" s="54"/>
      <c r="B29" s="54"/>
      <c r="C29" s="41"/>
      <c r="D29" s="67"/>
      <c r="E29" s="72"/>
    </row>
    <row r="30" spans="1:5" ht="22.15" customHeight="1" x14ac:dyDescent="0.25">
      <c r="A30" s="54"/>
      <c r="B30" s="54"/>
      <c r="C30" s="41"/>
      <c r="D30" s="67"/>
      <c r="E30" s="72"/>
    </row>
    <row r="31" spans="1:5" ht="22.15" customHeight="1" x14ac:dyDescent="0.25">
      <c r="A31" s="54"/>
      <c r="B31" s="54"/>
      <c r="C31" s="41"/>
      <c r="D31" s="67"/>
      <c r="E31" s="72"/>
    </row>
    <row r="32" spans="1:5" ht="22.15" customHeight="1" x14ac:dyDescent="0.25">
      <c r="A32" s="54"/>
      <c r="B32" s="54"/>
      <c r="C32" s="41"/>
      <c r="D32" s="67"/>
      <c r="E32" s="72"/>
    </row>
    <row r="33" spans="1:5" ht="22.15" customHeight="1" x14ac:dyDescent="0.25">
      <c r="A33" s="54"/>
      <c r="B33" s="54"/>
      <c r="C33" s="41"/>
      <c r="D33" s="67"/>
      <c r="E33" s="72"/>
    </row>
    <row r="34" spans="1:5" ht="22.15" customHeight="1" x14ac:dyDescent="0.25">
      <c r="A34" s="54"/>
      <c r="B34" s="54"/>
      <c r="C34" s="41"/>
      <c r="D34" s="67"/>
      <c r="E34" s="72"/>
    </row>
    <row r="35" spans="1:5" ht="22.15" customHeight="1" x14ac:dyDescent="0.25">
      <c r="A35" s="54"/>
      <c r="B35" s="54"/>
      <c r="C35" s="41"/>
      <c r="D35" s="67"/>
      <c r="E35" s="72"/>
    </row>
    <row r="36" spans="1:5" ht="22.15" customHeight="1" x14ac:dyDescent="0.25">
      <c r="A36" s="54"/>
      <c r="B36" s="54"/>
      <c r="C36" s="41"/>
      <c r="D36" s="67"/>
      <c r="E36" s="72"/>
    </row>
    <row r="37" spans="1:5" ht="22.15" customHeight="1" x14ac:dyDescent="0.25">
      <c r="A37" s="54"/>
      <c r="B37" s="54"/>
      <c r="C37" s="41"/>
      <c r="D37" s="67"/>
      <c r="E37" s="72"/>
    </row>
    <row r="38" spans="1:5" ht="22.15" customHeight="1" x14ac:dyDescent="0.25">
      <c r="A38" s="54"/>
      <c r="B38" s="54"/>
      <c r="C38" s="41"/>
      <c r="D38" s="67"/>
      <c r="E38" s="72"/>
    </row>
    <row r="39" spans="1:5" ht="22.15" customHeight="1" x14ac:dyDescent="0.25">
      <c r="A39" s="54"/>
      <c r="B39" s="54"/>
      <c r="C39" s="41"/>
      <c r="D39" s="67"/>
      <c r="E39" s="72"/>
    </row>
    <row r="40" spans="1:5" ht="22.15" customHeight="1" x14ac:dyDescent="0.25">
      <c r="A40" s="54"/>
      <c r="B40" s="54"/>
      <c r="C40" s="41"/>
      <c r="D40" s="67"/>
      <c r="E40" s="72"/>
    </row>
    <row r="41" spans="1:5" ht="22.15" customHeight="1" x14ac:dyDescent="0.25">
      <c r="A41" s="54"/>
      <c r="B41" s="54"/>
      <c r="C41" s="41"/>
      <c r="D41" s="67"/>
      <c r="E41" s="72"/>
    </row>
    <row r="42" spans="1:5" ht="22.15" customHeight="1" x14ac:dyDescent="0.25">
      <c r="A42" s="54"/>
      <c r="B42" s="54"/>
      <c r="C42" s="41"/>
      <c r="D42" s="67"/>
      <c r="E42" s="72"/>
    </row>
    <row r="43" spans="1:5" ht="22.15" customHeight="1" x14ac:dyDescent="0.25">
      <c r="A43" s="54"/>
      <c r="B43" s="54"/>
      <c r="C43" s="41"/>
      <c r="D43" s="67"/>
      <c r="E43" s="72"/>
    </row>
    <row r="44" spans="1:5" ht="22.15" customHeight="1" x14ac:dyDescent="0.25">
      <c r="A44" s="54"/>
      <c r="B44" s="54"/>
      <c r="C44" s="41"/>
      <c r="D44" s="67"/>
      <c r="E44" s="72"/>
    </row>
    <row r="45" spans="1:5" ht="22.15" customHeight="1" x14ac:dyDescent="0.25">
      <c r="A45" s="54"/>
      <c r="B45" s="54"/>
      <c r="C45" s="41"/>
      <c r="D45" s="67"/>
      <c r="E45" s="72"/>
    </row>
    <row r="46" spans="1:5" ht="22.15" customHeight="1" x14ac:dyDescent="0.25">
      <c r="A46" s="54"/>
      <c r="B46" s="54"/>
      <c r="C46" s="41"/>
      <c r="D46" s="67"/>
      <c r="E46" s="72"/>
    </row>
    <row r="47" spans="1:5" ht="22.15" customHeight="1" x14ac:dyDescent="0.25">
      <c r="A47" s="54"/>
      <c r="B47" s="54"/>
      <c r="C47" s="41"/>
      <c r="D47" s="67"/>
      <c r="E47" s="72"/>
    </row>
    <row r="48" spans="1:5" ht="22.15" customHeight="1" x14ac:dyDescent="0.25">
      <c r="A48" s="54"/>
      <c r="B48" s="54"/>
      <c r="C48" s="41"/>
      <c r="D48" s="67"/>
      <c r="E48" s="72"/>
    </row>
    <row r="49" spans="1:5" ht="22.15" customHeight="1" x14ac:dyDescent="0.25">
      <c r="A49" s="54"/>
      <c r="B49" s="54"/>
      <c r="C49" s="41"/>
      <c r="D49" s="67"/>
      <c r="E49" s="72"/>
    </row>
    <row r="50" spans="1:5" ht="22.15" customHeight="1" x14ac:dyDescent="0.25">
      <c r="A50" s="54"/>
      <c r="B50" s="54"/>
      <c r="C50" s="41"/>
      <c r="D50" s="67"/>
      <c r="E50" s="72"/>
    </row>
    <row r="51" spans="1:5" ht="22.15" customHeight="1" x14ac:dyDescent="0.25">
      <c r="A51" s="54"/>
      <c r="B51" s="54"/>
      <c r="C51" s="41"/>
      <c r="D51" s="67"/>
      <c r="E51" s="72"/>
    </row>
    <row r="52" spans="1:5" ht="22.15" customHeight="1" x14ac:dyDescent="0.25">
      <c r="A52" s="54"/>
      <c r="B52" s="54"/>
      <c r="C52" s="41"/>
      <c r="D52" s="67"/>
      <c r="E52" s="72"/>
    </row>
    <row r="53" spans="1:5" ht="22.15" customHeight="1" x14ac:dyDescent="0.25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6" t="s">
        <v>362</v>
      </c>
      <c r="B1" s="109"/>
      <c r="C1" s="109"/>
      <c r="D1" s="109"/>
      <c r="E1" s="109"/>
      <c r="F1" s="109"/>
      <c r="H1" s="131" t="str">
        <f>"Assinaturas do lote em uso: "&amp;loteAtivo</f>
        <v>Assinaturas do lote em uso: 522611</v>
      </c>
      <c r="I1" s="114"/>
      <c r="J1" s="115"/>
    </row>
    <row r="2" spans="1:10" ht="19.899999999999999" customHeight="1" x14ac:dyDescent="0.25">
      <c r="A2" s="117" t="s">
        <v>363</v>
      </c>
      <c r="B2" s="109"/>
      <c r="C2" s="109"/>
      <c r="D2" s="109"/>
      <c r="E2" s="109"/>
      <c r="F2" s="109"/>
    </row>
    <row r="3" spans="1:10" ht="28.15" customHeight="1" x14ac:dyDescent="0.25">
      <c r="A3" s="17" t="s">
        <v>383</v>
      </c>
      <c r="B3" s="17" t="s">
        <v>199</v>
      </c>
      <c r="C3" s="17" t="s">
        <v>364</v>
      </c>
      <c r="D3" s="17" t="s">
        <v>365</v>
      </c>
      <c r="E3" s="17" t="s">
        <v>366</v>
      </c>
      <c r="F3" s="17" t="s">
        <v>367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364</v>
      </c>
      <c r="B1" s="30" t="s">
        <v>368</v>
      </c>
      <c r="C1" s="30" t="s">
        <v>366</v>
      </c>
      <c r="D1" s="30" t="s">
        <v>369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370</v>
      </c>
      <c r="F1" s="30" t="s">
        <v>371</v>
      </c>
      <c r="G1" s="30" t="s">
        <v>372</v>
      </c>
      <c r="H1" s="30" t="s">
        <v>373</v>
      </c>
      <c r="I1" s="30" t="s">
        <v>374</v>
      </c>
      <c r="J1" s="30" t="s">
        <v>375</v>
      </c>
      <c r="K1" s="30" t="s">
        <v>376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381</v>
      </c>
      <c r="I2" s="32" t="s">
        <v>311</v>
      </c>
      <c r="J2" s="32"/>
      <c r="K2" s="32"/>
      <c r="L2" s="32" t="s">
        <v>312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2" t="s">
        <v>377</v>
      </c>
      <c r="D8" s="109"/>
      <c r="E8" s="109"/>
      <c r="F8" s="109"/>
      <c r="G8" s="109"/>
      <c r="H8" s="109"/>
      <c r="I8" s="109"/>
    </row>
    <row r="9" spans="3:9" ht="18" customHeight="1" x14ac:dyDescent="0.25">
      <c r="C9" s="109"/>
      <c r="D9" s="109"/>
      <c r="E9" s="109"/>
      <c r="F9" s="109"/>
      <c r="G9" s="109"/>
      <c r="H9" s="109"/>
      <c r="I9" s="109"/>
    </row>
    <row r="10" spans="3:9" ht="18" customHeight="1" x14ac:dyDescent="0.25">
      <c r="C10" s="137" t="s">
        <v>378</v>
      </c>
      <c r="D10" s="109"/>
      <c r="E10" s="109"/>
      <c r="F10" s="109"/>
      <c r="G10" s="109"/>
      <c r="H10" s="109"/>
      <c r="I10" s="109"/>
    </row>
    <row r="11" spans="3:9" ht="18" customHeight="1" x14ac:dyDescent="0.25"/>
    <row r="12" spans="3:9" ht="18" customHeight="1" x14ac:dyDescent="0.25"/>
    <row r="13" spans="3:9" ht="18" customHeight="1" x14ac:dyDescent="0.25">
      <c r="C13" s="133" t="s">
        <v>379</v>
      </c>
      <c r="D13" s="109"/>
      <c r="E13" s="138" t="s">
        <v>352</v>
      </c>
      <c r="F13" s="136"/>
      <c r="G13" s="136"/>
      <c r="H13" s="136"/>
    </row>
    <row r="14" spans="3:9" ht="18" customHeight="1" x14ac:dyDescent="0.25"/>
    <row r="15" spans="3:9" ht="18" customHeight="1" x14ac:dyDescent="0.25">
      <c r="C15" s="133" t="s">
        <v>361</v>
      </c>
      <c r="D15" s="109"/>
      <c r="E15" s="135"/>
      <c r="F15" s="136"/>
      <c r="G15" s="136"/>
      <c r="H15" s="13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4"/>
      <c r="D20" s="109"/>
      <c r="E20" s="109"/>
      <c r="F20" s="109"/>
      <c r="G20" s="109"/>
      <c r="H20" s="109"/>
      <c r="I20" s="109"/>
    </row>
    <row r="21" spans="3:9" ht="18" customHeight="1" x14ac:dyDescent="0.25"/>
    <row r="22" spans="3:9" ht="18" customHeight="1" x14ac:dyDescent="0.25">
      <c r="C22" s="120" t="s">
        <v>380</v>
      </c>
      <c r="D22" s="109"/>
      <c r="E22" s="109"/>
      <c r="F22" s="109"/>
      <c r="G22" s="109"/>
      <c r="H22" s="109"/>
      <c r="I22" s="109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50</vt:i4>
      </vt:variant>
    </vt:vector>
  </HeadingPairs>
  <TitlesOfParts>
    <vt:vector size="7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EQA.CAP_Dados</vt:lpstr>
      <vt:lpstr>EQA.CAP_Resumo</vt:lpstr>
      <vt:lpstr>EQA.CAP_Nao_Aceitaveis</vt:lpstr>
      <vt:lpstr>EQA.Controllab_Dados</vt:lpstr>
      <vt:lpstr>EQA.Controllab_Resumo</vt:lpstr>
      <vt:lpstr>Cfg_PlanoQC</vt:lpstr>
      <vt:lpstr>EQA.Controllab_Desvios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eqAnoEP</vt:lpstr>
      <vt:lpstr>eqProvedor</vt:lpstr>
      <vt:lpstr>eqRodada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2026-08-24T18:56:09Z</dcterms:modified>
</cp:coreProperties>
</file>