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FF1C8AEA-BD83-4771-82FB-19D16B60862C}" xr6:coauthVersionLast="47" xr6:coauthVersionMax="47" xr10:uidLastSave="{00000000-0000-0000-0000-000000000000}"/>
  <workbookProtection workbookAlgorithmName="SHA-512" workbookHashValue="sxgmvMXnnjedUShxEJvAvq8rUQsN9xSEL0VGPK+TZGLoSCwii7UBQzUbzp4yPK5v2puBDOKb4M9RqQDq8PgWPw==" workbookSaltValue="En5gbaKdLP94qRG5i01uKw==" workbookSpinCount="100000" lockStructure="1"/>
  <bookViews>
    <workbookView xWindow="-108" yWindow="-108" windowWidth="23256" windowHeight="12456" firstSheet="6" activeTab="1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C86" i="10" s="1"/>
  <c r="A85" i="10"/>
  <c r="C85" i="10" s="1"/>
  <c r="A84" i="10"/>
  <c r="C84" i="10" s="1"/>
  <c r="A83" i="10"/>
  <c r="C83" i="10" s="1"/>
  <c r="A82" i="10"/>
  <c r="C82" i="10" s="1"/>
  <c r="A81" i="10"/>
  <c r="C81" i="10" s="1"/>
  <c r="A80" i="10"/>
  <c r="C80" i="10" s="1"/>
  <c r="A79" i="10"/>
  <c r="C79" i="10" s="1"/>
  <c r="A78" i="10"/>
  <c r="C78" i="10" s="1"/>
  <c r="A77" i="10"/>
  <c r="C77" i="10" s="1"/>
  <c r="A76" i="10"/>
  <c r="C76" i="10" s="1"/>
  <c r="A75" i="10"/>
  <c r="C75" i="10" s="1"/>
  <c r="A74" i="10"/>
  <c r="C74" i="10" s="1"/>
  <c r="A73" i="10"/>
  <c r="C73" i="10" s="1"/>
  <c r="A72" i="10"/>
  <c r="C72" i="10" s="1"/>
  <c r="A71" i="10"/>
  <c r="C71" i="10" s="1"/>
  <c r="A70" i="10"/>
  <c r="C70" i="10" s="1"/>
  <c r="A69" i="10"/>
  <c r="C69" i="10" s="1"/>
  <c r="A68" i="10"/>
  <c r="C68" i="10" s="1"/>
  <c r="A67" i="10"/>
  <c r="C67" i="10" s="1"/>
  <c r="A66" i="10"/>
  <c r="C66" i="10" s="1"/>
  <c r="A65" i="10"/>
  <c r="C65" i="10" s="1"/>
  <c r="A64" i="10"/>
  <c r="C64" i="10" s="1"/>
  <c r="A63" i="10"/>
  <c r="C63" i="10" s="1"/>
  <c r="A62" i="10"/>
  <c r="C62" i="10" s="1"/>
  <c r="A61" i="10"/>
  <c r="C61" i="10" s="1"/>
  <c r="A60" i="10"/>
  <c r="C60" i="10" s="1"/>
  <c r="A59" i="10"/>
  <c r="C59" i="10" s="1"/>
  <c r="A58" i="10"/>
  <c r="C58" i="10" s="1"/>
  <c r="A57" i="10"/>
  <c r="C57" i="10" s="1"/>
  <c r="A56" i="10"/>
  <c r="C56" i="10" s="1"/>
  <c r="A55" i="10"/>
  <c r="C55" i="10" s="1"/>
  <c r="A54" i="10"/>
  <c r="C54" i="10" s="1"/>
  <c r="A53" i="10"/>
  <c r="C53" i="10" s="1"/>
  <c r="A52" i="10"/>
  <c r="C52" i="10" s="1"/>
  <c r="A51" i="10"/>
  <c r="C51" i="10" s="1"/>
  <c r="A50" i="10"/>
  <c r="C50" i="10" s="1"/>
  <c r="A49" i="10"/>
  <c r="C49" i="10" s="1"/>
  <c r="A48" i="10"/>
  <c r="A47" i="10"/>
  <c r="C47" i="10" s="1"/>
  <c r="A46" i="10"/>
  <c r="C46" i="10" s="1"/>
  <c r="A45" i="10"/>
  <c r="C45" i="10" s="1"/>
  <c r="A44" i="10"/>
  <c r="C44" i="10" s="1"/>
  <c r="A43" i="10"/>
  <c r="C43" i="10" s="1"/>
  <c r="A42" i="10"/>
  <c r="C42" i="10" s="1"/>
  <c r="A41" i="10"/>
  <c r="C41" i="10" s="1"/>
  <c r="A40" i="10"/>
  <c r="C40" i="10" s="1"/>
  <c r="A39" i="10"/>
  <c r="C39" i="10" s="1"/>
  <c r="A38" i="10"/>
  <c r="C38" i="10" s="1"/>
  <c r="A37" i="10"/>
  <c r="C37" i="10" s="1"/>
  <c r="A36" i="10"/>
  <c r="C36" i="10" s="1"/>
  <c r="A35" i="10"/>
  <c r="C35" i="10" s="1"/>
  <c r="A34" i="10"/>
  <c r="C34" i="10" s="1"/>
  <c r="A33" i="10"/>
  <c r="C33" i="10" s="1"/>
  <c r="A32" i="10"/>
  <c r="C32" i="10" s="1"/>
  <c r="A31" i="10"/>
  <c r="C31" i="10" s="1"/>
  <c r="A30" i="10"/>
  <c r="C30" i="10" s="1"/>
  <c r="A29" i="10"/>
  <c r="C29" i="10" s="1"/>
  <c r="A28" i="10"/>
  <c r="C28" i="10" s="1"/>
  <c r="A27" i="10"/>
  <c r="C27" i="10" s="1"/>
  <c r="A26" i="10"/>
  <c r="C26" i="10" s="1"/>
  <c r="A25" i="10"/>
  <c r="C25" i="10" s="1"/>
  <c r="A24" i="10"/>
  <c r="C24" i="10" s="1"/>
  <c r="A23" i="10"/>
  <c r="C23" i="10" s="1"/>
  <c r="A22" i="10"/>
  <c r="C22" i="10" s="1"/>
  <c r="A21" i="10"/>
  <c r="C21" i="10" s="1"/>
  <c r="A20" i="10"/>
  <c r="C20" i="10" s="1"/>
  <c r="A19" i="10"/>
  <c r="C19" i="10" s="1"/>
  <c r="A18" i="10"/>
  <c r="C18" i="10" s="1"/>
  <c r="A17" i="10"/>
  <c r="C17" i="10" s="1"/>
  <c r="A16" i="10"/>
  <c r="C16" i="10" s="1"/>
  <c r="A15" i="10"/>
  <c r="C15" i="10" s="1"/>
  <c r="A14" i="10"/>
  <c r="C14" i="10" s="1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G48" i="10" l="1"/>
  <c r="C48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H8" i="10"/>
  <c r="D7" i="10"/>
  <c r="E7" i="10" s="1"/>
  <c r="D8" i="10"/>
  <c r="E8" i="10" s="1"/>
  <c r="D9" i="10"/>
  <c r="E9" i="10" s="1"/>
  <c r="D10" i="10"/>
  <c r="E10" i="10" s="1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 s="1"/>
  <c r="E18" i="10"/>
  <c r="D18" i="10"/>
  <c r="D19" i="10"/>
  <c r="E19" i="10"/>
  <c r="D20" i="10"/>
  <c r="E20" i="10"/>
  <c r="D21" i="10"/>
  <c r="E21" i="10" s="1"/>
  <c r="E22" i="10"/>
  <c r="D22" i="10"/>
  <c r="E23" i="10"/>
  <c r="D23" i="10"/>
  <c r="E24" i="10"/>
  <c r="D24" i="10"/>
  <c r="E25" i="10"/>
  <c r="D25" i="10"/>
  <c r="D26" i="10"/>
  <c r="E26" i="10" s="1"/>
  <c r="E27" i="10"/>
  <c r="D27" i="10"/>
  <c r="D28" i="10"/>
  <c r="E28" i="10"/>
  <c r="D29" i="10"/>
  <c r="E29" i="10"/>
  <c r="D30" i="10"/>
  <c r="E30" i="10"/>
  <c r="D31" i="10"/>
  <c r="E31" i="10"/>
  <c r="D32" i="10"/>
  <c r="E32" i="10"/>
  <c r="E33" i="10"/>
  <c r="D33" i="10"/>
  <c r="E34" i="10"/>
  <c r="D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E44" i="10"/>
  <c r="D44" i="10"/>
  <c r="E45" i="10"/>
  <c r="D45" i="10"/>
  <c r="D46" i="10"/>
  <c r="E46" i="10" s="1"/>
  <c r="D47" i="10"/>
  <c r="E47" i="10" s="1"/>
  <c r="D49" i="10"/>
  <c r="E49" i="10" s="1"/>
  <c r="D50" i="10"/>
  <c r="E50" i="10" s="1"/>
  <c r="E51" i="10"/>
  <c r="D51" i="10"/>
  <c r="D52" i="10"/>
  <c r="E52" i="10"/>
  <c r="E53" i="10"/>
  <c r="D53" i="10"/>
  <c r="D54" i="10"/>
  <c r="E54" i="10"/>
  <c r="D55" i="10"/>
  <c r="E55" i="10"/>
  <c r="D56" i="10"/>
  <c r="E56" i="10" s="1"/>
  <c r="D57" i="10"/>
  <c r="E57" i="10"/>
  <c r="D58" i="10"/>
  <c r="E58" i="10" s="1"/>
  <c r="E59" i="10"/>
  <c r="D59" i="10"/>
  <c r="E60" i="10"/>
  <c r="D60" i="10"/>
  <c r="E61" i="10"/>
  <c r="D61" i="10"/>
  <c r="E62" i="10"/>
  <c r="D62" i="10"/>
  <c r="D63" i="10"/>
  <c r="E63" i="10" s="1"/>
  <c r="D64" i="10"/>
  <c r="E64" i="10"/>
  <c r="E65" i="10"/>
  <c r="D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E72" i="10"/>
  <c r="D72" i="10"/>
  <c r="D73" i="10"/>
  <c r="E73" i="10"/>
  <c r="E74" i="10"/>
  <c r="D74" i="10"/>
  <c r="E75" i="10"/>
  <c r="D75" i="10"/>
  <c r="D76" i="10"/>
  <c r="E76" i="10"/>
  <c r="D77" i="10"/>
  <c r="E77" i="10"/>
  <c r="E78" i="10"/>
  <c r="D78" i="10"/>
  <c r="D79" i="10"/>
  <c r="E79" i="10"/>
  <c r="E80" i="10"/>
  <c r="D80" i="10"/>
  <c r="E81" i="10"/>
  <c r="D81" i="10"/>
  <c r="E82" i="10"/>
  <c r="D82" i="10"/>
  <c r="E83" i="10"/>
  <c r="D83" i="10"/>
  <c r="D84" i="10"/>
  <c r="E84" i="10"/>
  <c r="D85" i="10"/>
  <c r="E85" i="10"/>
  <c r="E86" i="10"/>
  <c r="D86" i="10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I86" i="10"/>
  <c r="Q86" i="10"/>
  <c r="J86" i="10" s="1"/>
  <c r="S86" i="10"/>
  <c r="U86" i="10"/>
  <c r="T86" i="10"/>
  <c r="P86" i="10"/>
  <c r="R86" i="10"/>
  <c r="H86" i="10"/>
  <c r="G86" i="10"/>
  <c r="H85" i="10"/>
  <c r="P85" i="10"/>
  <c r="Q85" i="10"/>
  <c r="S85" i="10"/>
  <c r="U85" i="10"/>
  <c r="R85" i="10"/>
  <c r="T85" i="10"/>
  <c r="I85" i="10"/>
  <c r="G85" i="10"/>
  <c r="G84" i="10"/>
  <c r="P84" i="10"/>
  <c r="Q84" i="10"/>
  <c r="R84" i="10"/>
  <c r="T84" i="10"/>
  <c r="S84" i="10"/>
  <c r="U84" i="10"/>
  <c r="H84" i="10"/>
  <c r="I84" i="10"/>
  <c r="S83" i="10"/>
  <c r="I83" i="10"/>
  <c r="H83" i="10"/>
  <c r="G83" i="10"/>
  <c r="T83" i="10"/>
  <c r="U83" i="10"/>
  <c r="Q83" i="10"/>
  <c r="P83" i="10"/>
  <c r="R83" i="10"/>
  <c r="P82" i="10"/>
  <c r="T82" i="10"/>
  <c r="S82" i="10"/>
  <c r="R82" i="10"/>
  <c r="U82" i="10"/>
  <c r="I82" i="10"/>
  <c r="G82" i="10"/>
  <c r="Q82" i="10"/>
  <c r="H82" i="10"/>
  <c r="G81" i="10"/>
  <c r="H81" i="10"/>
  <c r="Q81" i="10"/>
  <c r="U81" i="10"/>
  <c r="P81" i="10"/>
  <c r="I81" i="10"/>
  <c r="R81" i="10"/>
  <c r="T81" i="10"/>
  <c r="S81" i="10"/>
  <c r="R80" i="10"/>
  <c r="I80" i="10"/>
  <c r="G80" i="10"/>
  <c r="Q80" i="10"/>
  <c r="T80" i="10"/>
  <c r="U80" i="10"/>
  <c r="P80" i="10"/>
  <c r="H80" i="10"/>
  <c r="S80" i="10"/>
  <c r="P79" i="10"/>
  <c r="Q79" i="10"/>
  <c r="H79" i="10"/>
  <c r="S79" i="10"/>
  <c r="U79" i="10"/>
  <c r="G79" i="10"/>
  <c r="T79" i="10"/>
  <c r="I79" i="10"/>
  <c r="R79" i="10"/>
  <c r="J79" i="10" s="1"/>
  <c r="Q78" i="10"/>
  <c r="R78" i="10"/>
  <c r="I78" i="10"/>
  <c r="G78" i="10"/>
  <c r="S78" i="10"/>
  <c r="H78" i="10"/>
  <c r="P78" i="10"/>
  <c r="T78" i="10"/>
  <c r="U78" i="10"/>
  <c r="G77" i="10"/>
  <c r="Q77" i="10"/>
  <c r="U77" i="10"/>
  <c r="S77" i="10"/>
  <c r="H77" i="10"/>
  <c r="T77" i="10"/>
  <c r="R77" i="10"/>
  <c r="P77" i="10"/>
  <c r="J77" i="10" s="1"/>
  <c r="I77" i="10"/>
  <c r="S76" i="10"/>
  <c r="I76" i="10"/>
  <c r="P76" i="10"/>
  <c r="Q76" i="10"/>
  <c r="H76" i="10"/>
  <c r="T76" i="10"/>
  <c r="R76" i="10"/>
  <c r="G76" i="10"/>
  <c r="U76" i="10"/>
  <c r="G75" i="10"/>
  <c r="T75" i="10"/>
  <c r="R75" i="10"/>
  <c r="P75" i="10"/>
  <c r="U75" i="10"/>
  <c r="Q75" i="10"/>
  <c r="I75" i="10"/>
  <c r="S75" i="10"/>
  <c r="H75" i="10"/>
  <c r="Q74" i="10"/>
  <c r="I74" i="10"/>
  <c r="P74" i="10"/>
  <c r="H74" i="10"/>
  <c r="T74" i="10"/>
  <c r="R74" i="10"/>
  <c r="S74" i="10"/>
  <c r="U74" i="10"/>
  <c r="G74" i="10"/>
  <c r="P73" i="10"/>
  <c r="S73" i="10"/>
  <c r="H73" i="10"/>
  <c r="G73" i="10"/>
  <c r="Q73" i="10"/>
  <c r="I73" i="10"/>
  <c r="R73" i="10"/>
  <c r="U73" i="10"/>
  <c r="T73" i="10"/>
  <c r="P72" i="10"/>
  <c r="U72" i="10"/>
  <c r="G72" i="10"/>
  <c r="Q72" i="10"/>
  <c r="I72" i="10"/>
  <c r="T72" i="10"/>
  <c r="R72" i="10"/>
  <c r="H72" i="10"/>
  <c r="S72" i="10"/>
  <c r="Q71" i="10"/>
  <c r="U71" i="10"/>
  <c r="H71" i="10"/>
  <c r="S71" i="10"/>
  <c r="T71" i="10"/>
  <c r="P71" i="10"/>
  <c r="I71" i="10"/>
  <c r="G71" i="10"/>
  <c r="R71" i="10"/>
  <c r="H70" i="10"/>
  <c r="R70" i="10"/>
  <c r="I70" i="10"/>
  <c r="S70" i="10"/>
  <c r="G70" i="10"/>
  <c r="T70" i="10"/>
  <c r="U70" i="10"/>
  <c r="Q70" i="10"/>
  <c r="P70" i="10"/>
  <c r="J70" i="10" s="1"/>
  <c r="P69" i="10"/>
  <c r="U69" i="10"/>
  <c r="S69" i="10"/>
  <c r="I69" i="10"/>
  <c r="Q69" i="10"/>
  <c r="R69" i="10"/>
  <c r="H69" i="10"/>
  <c r="G69" i="10"/>
  <c r="T69" i="10"/>
  <c r="Q68" i="10"/>
  <c r="S68" i="10"/>
  <c r="P68" i="10"/>
  <c r="R68" i="10"/>
  <c r="T68" i="10"/>
  <c r="U68" i="10"/>
  <c r="G68" i="10"/>
  <c r="I68" i="10"/>
  <c r="H68" i="10"/>
  <c r="S67" i="10"/>
  <c r="T67" i="10"/>
  <c r="Q67" i="10"/>
  <c r="H67" i="10"/>
  <c r="U67" i="10"/>
  <c r="R67" i="10"/>
  <c r="G67" i="10"/>
  <c r="I67" i="10"/>
  <c r="P67" i="10"/>
  <c r="U66" i="10"/>
  <c r="R66" i="10"/>
  <c r="G66" i="10"/>
  <c r="S66" i="10"/>
  <c r="T66" i="10"/>
  <c r="I66" i="10"/>
  <c r="H66" i="10"/>
  <c r="Q66" i="10"/>
  <c r="P66" i="10"/>
  <c r="J66" i="10" s="1"/>
  <c r="I65" i="10"/>
  <c r="G65" i="10"/>
  <c r="P65" i="10"/>
  <c r="Q65" i="10"/>
  <c r="U65" i="10"/>
  <c r="R65" i="10"/>
  <c r="H65" i="10"/>
  <c r="T65" i="10"/>
  <c r="S65" i="10"/>
  <c r="S64" i="10"/>
  <c r="T64" i="10"/>
  <c r="Q64" i="10"/>
  <c r="R64" i="10"/>
  <c r="G64" i="10"/>
  <c r="U64" i="10"/>
  <c r="H64" i="10"/>
  <c r="P64" i="10"/>
  <c r="I64" i="10"/>
  <c r="U63" i="10"/>
  <c r="Q63" i="10"/>
  <c r="T63" i="10"/>
  <c r="H63" i="10"/>
  <c r="P63" i="10"/>
  <c r="G63" i="10"/>
  <c r="I63" i="10"/>
  <c r="R63" i="10"/>
  <c r="S63" i="10"/>
  <c r="P62" i="10"/>
  <c r="U62" i="10"/>
  <c r="Q62" i="10"/>
  <c r="S62" i="10"/>
  <c r="G62" i="10"/>
  <c r="R62" i="10"/>
  <c r="T62" i="10"/>
  <c r="H62" i="10"/>
  <c r="I62" i="10"/>
  <c r="G61" i="10"/>
  <c r="T61" i="10"/>
  <c r="U61" i="10"/>
  <c r="R61" i="10"/>
  <c r="I61" i="10"/>
  <c r="P61" i="10"/>
  <c r="H61" i="10"/>
  <c r="S61" i="10"/>
  <c r="Q61" i="10"/>
  <c r="J61" i="10" s="1"/>
  <c r="T60" i="10"/>
  <c r="I60" i="10"/>
  <c r="U60" i="10"/>
  <c r="G60" i="10"/>
  <c r="Q60" i="10"/>
  <c r="H60" i="10"/>
  <c r="R60" i="10"/>
  <c r="S60" i="10"/>
  <c r="P60" i="10"/>
  <c r="P59" i="10"/>
  <c r="S59" i="10"/>
  <c r="H59" i="10"/>
  <c r="G59" i="10"/>
  <c r="U59" i="10"/>
  <c r="I59" i="10"/>
  <c r="Q59" i="10"/>
  <c r="T59" i="10"/>
  <c r="R59" i="10"/>
  <c r="P58" i="10"/>
  <c r="I58" i="10"/>
  <c r="R58" i="10"/>
  <c r="T58" i="10"/>
  <c r="S58" i="10"/>
  <c r="U58" i="10"/>
  <c r="Q58" i="10"/>
  <c r="J58" i="10" s="1"/>
  <c r="H58" i="10"/>
  <c r="G58" i="10"/>
  <c r="I57" i="10"/>
  <c r="S57" i="10"/>
  <c r="R57" i="10"/>
  <c r="U57" i="10"/>
  <c r="P57" i="10"/>
  <c r="Q57" i="10"/>
  <c r="G57" i="10"/>
  <c r="H57" i="10"/>
  <c r="T57" i="10"/>
  <c r="I56" i="10"/>
  <c r="U56" i="10"/>
  <c r="H56" i="10"/>
  <c r="Q56" i="10"/>
  <c r="S56" i="10"/>
  <c r="T56" i="10"/>
  <c r="P56" i="10"/>
  <c r="R56" i="10"/>
  <c r="G56" i="10"/>
  <c r="J56" i="10"/>
  <c r="G55" i="10"/>
  <c r="Q55" i="10"/>
  <c r="S55" i="10"/>
  <c r="P55" i="10"/>
  <c r="H55" i="10"/>
  <c r="I55" i="10"/>
  <c r="R55" i="10"/>
  <c r="T55" i="10"/>
  <c r="U55" i="10"/>
  <c r="Q54" i="10"/>
  <c r="H54" i="10"/>
  <c r="P54" i="10"/>
  <c r="R54" i="10"/>
  <c r="G54" i="10"/>
  <c r="U54" i="10"/>
  <c r="S54" i="10"/>
  <c r="T54" i="10"/>
  <c r="I54" i="10"/>
  <c r="J54" i="10"/>
  <c r="I53" i="10"/>
  <c r="S53" i="10"/>
  <c r="P53" i="10"/>
  <c r="R53" i="10"/>
  <c r="U53" i="10"/>
  <c r="Q53" i="10"/>
  <c r="T53" i="10"/>
  <c r="G53" i="10"/>
  <c r="H53" i="10"/>
  <c r="S52" i="10"/>
  <c r="R52" i="10"/>
  <c r="I52" i="10"/>
  <c r="T52" i="10"/>
  <c r="P52" i="10"/>
  <c r="Q52" i="10"/>
  <c r="U52" i="10"/>
  <c r="G52" i="10"/>
  <c r="H52" i="10"/>
  <c r="R51" i="10"/>
  <c r="P51" i="10"/>
  <c r="G51" i="10"/>
  <c r="S51" i="10"/>
  <c r="H51" i="10"/>
  <c r="U51" i="10"/>
  <c r="I51" i="10"/>
  <c r="Q51" i="10"/>
  <c r="T51" i="10"/>
  <c r="R50" i="10"/>
  <c r="Q50" i="10"/>
  <c r="S50" i="10"/>
  <c r="H50" i="10"/>
  <c r="I50" i="10"/>
  <c r="P50" i="10"/>
  <c r="T50" i="10"/>
  <c r="G50" i="10"/>
  <c r="U50" i="10"/>
  <c r="J50" i="10" s="1"/>
  <c r="G49" i="10"/>
  <c r="P49" i="10"/>
  <c r="S49" i="10"/>
  <c r="H49" i="10"/>
  <c r="T49" i="10"/>
  <c r="Q49" i="10"/>
  <c r="I49" i="10"/>
  <c r="R49" i="10"/>
  <c r="U49" i="10"/>
  <c r="S48" i="10"/>
  <c r="U48" i="10"/>
  <c r="R48" i="10"/>
  <c r="T48" i="10"/>
  <c r="P48" i="10"/>
  <c r="I48" i="10"/>
  <c r="Q48" i="10"/>
  <c r="H48" i="10"/>
  <c r="H47" i="10"/>
  <c r="I47" i="10"/>
  <c r="P47" i="10"/>
  <c r="S47" i="10"/>
  <c r="G47" i="10"/>
  <c r="R47" i="10"/>
  <c r="T47" i="10"/>
  <c r="U47" i="10"/>
  <c r="Q47" i="10"/>
  <c r="R46" i="10"/>
  <c r="G46" i="10"/>
  <c r="U46" i="10"/>
  <c r="I46" i="10"/>
  <c r="P46" i="10"/>
  <c r="T46" i="10"/>
  <c r="H46" i="10"/>
  <c r="S46" i="10"/>
  <c r="Q46" i="10"/>
  <c r="R45" i="10"/>
  <c r="H45" i="10"/>
  <c r="Q45" i="10"/>
  <c r="U45" i="10"/>
  <c r="S45" i="10"/>
  <c r="I45" i="10"/>
  <c r="P45" i="10"/>
  <c r="G45" i="10"/>
  <c r="T45" i="10"/>
  <c r="H44" i="10"/>
  <c r="P44" i="10"/>
  <c r="U44" i="10"/>
  <c r="G44" i="10"/>
  <c r="R44" i="10"/>
  <c r="S44" i="10"/>
  <c r="I44" i="10"/>
  <c r="T44" i="10"/>
  <c r="Q44" i="10"/>
  <c r="R43" i="10"/>
  <c r="S43" i="10"/>
  <c r="H43" i="10"/>
  <c r="P43" i="10"/>
  <c r="U43" i="10"/>
  <c r="T43" i="10"/>
  <c r="Q43" i="10"/>
  <c r="I43" i="10"/>
  <c r="G43" i="10"/>
  <c r="P42" i="10"/>
  <c r="T42" i="10"/>
  <c r="G42" i="10"/>
  <c r="H42" i="10"/>
  <c r="I42" i="10"/>
  <c r="R42" i="10"/>
  <c r="U42" i="10"/>
  <c r="Q42" i="10"/>
  <c r="S42" i="10"/>
  <c r="H41" i="10"/>
  <c r="R41" i="10"/>
  <c r="G41" i="10"/>
  <c r="P41" i="10"/>
  <c r="T41" i="10"/>
  <c r="I41" i="10"/>
  <c r="S41" i="10"/>
  <c r="U41" i="10"/>
  <c r="Q41" i="10"/>
  <c r="J41" i="10" s="1"/>
  <c r="P40" i="10"/>
  <c r="R40" i="10"/>
  <c r="T40" i="10"/>
  <c r="G40" i="10"/>
  <c r="Q40" i="10"/>
  <c r="U40" i="10"/>
  <c r="I40" i="10"/>
  <c r="S40" i="10"/>
  <c r="H40" i="10"/>
  <c r="G39" i="10"/>
  <c r="H39" i="10"/>
  <c r="T39" i="10"/>
  <c r="P39" i="10"/>
  <c r="I39" i="10"/>
  <c r="S39" i="10"/>
  <c r="U39" i="10"/>
  <c r="Q39" i="10"/>
  <c r="R39" i="10"/>
  <c r="Q38" i="10"/>
  <c r="T38" i="10"/>
  <c r="P38" i="10"/>
  <c r="R38" i="10"/>
  <c r="U38" i="10"/>
  <c r="S38" i="10"/>
  <c r="J38" i="10" s="1"/>
  <c r="H38" i="10"/>
  <c r="I38" i="10"/>
  <c r="G38" i="10"/>
  <c r="P37" i="10"/>
  <c r="R37" i="10"/>
  <c r="U37" i="10"/>
  <c r="G37" i="10"/>
  <c r="Q37" i="10"/>
  <c r="T37" i="10"/>
  <c r="I37" i="10"/>
  <c r="S37" i="10"/>
  <c r="H37" i="10"/>
  <c r="U36" i="10"/>
  <c r="H36" i="10"/>
  <c r="G36" i="10"/>
  <c r="I36" i="10"/>
  <c r="P36" i="10"/>
  <c r="Q36" i="10"/>
  <c r="S36" i="10"/>
  <c r="R36" i="10"/>
  <c r="T36" i="10"/>
  <c r="J36" i="10" s="1"/>
  <c r="Q35" i="10"/>
  <c r="G35" i="10"/>
  <c r="R35" i="10"/>
  <c r="H35" i="10"/>
  <c r="P35" i="10"/>
  <c r="I35" i="10"/>
  <c r="U35" i="10"/>
  <c r="T35" i="10"/>
  <c r="S35" i="10"/>
  <c r="H34" i="10"/>
  <c r="I34" i="10"/>
  <c r="P34" i="10"/>
  <c r="G34" i="10"/>
  <c r="U34" i="10"/>
  <c r="T34" i="10"/>
  <c r="Q34" i="10"/>
  <c r="S34" i="10"/>
  <c r="R34" i="10"/>
  <c r="Q33" i="10"/>
  <c r="U33" i="10"/>
  <c r="I33" i="10"/>
  <c r="H33" i="10"/>
  <c r="P33" i="10"/>
  <c r="T33" i="10"/>
  <c r="S33" i="10"/>
  <c r="R33" i="10"/>
  <c r="G33" i="10"/>
  <c r="G32" i="10"/>
  <c r="Q32" i="10"/>
  <c r="T32" i="10"/>
  <c r="H32" i="10"/>
  <c r="R32" i="10"/>
  <c r="P32" i="10"/>
  <c r="S32" i="10"/>
  <c r="I32" i="10"/>
  <c r="U32" i="10"/>
  <c r="Q31" i="10"/>
  <c r="G31" i="10"/>
  <c r="U31" i="10"/>
  <c r="P31" i="10"/>
  <c r="S31" i="10"/>
  <c r="T31" i="10"/>
  <c r="I31" i="10"/>
  <c r="R31" i="10"/>
  <c r="H31" i="10"/>
  <c r="S30" i="10"/>
  <c r="H30" i="10"/>
  <c r="G30" i="10"/>
  <c r="U30" i="10"/>
  <c r="T30" i="10"/>
  <c r="R30" i="10"/>
  <c r="Q30" i="10"/>
  <c r="I30" i="10"/>
  <c r="P30" i="10"/>
  <c r="J30" i="10" s="1"/>
  <c r="T29" i="10"/>
  <c r="P29" i="10"/>
  <c r="R29" i="10"/>
  <c r="U29" i="10"/>
  <c r="G29" i="10"/>
  <c r="I29" i="10"/>
  <c r="Q29" i="10"/>
  <c r="S29" i="10"/>
  <c r="H29" i="10"/>
  <c r="T28" i="10"/>
  <c r="P28" i="10"/>
  <c r="I28" i="10"/>
  <c r="G28" i="10"/>
  <c r="H28" i="10"/>
  <c r="S28" i="10"/>
  <c r="U28" i="10"/>
  <c r="Q28" i="10"/>
  <c r="R28" i="10"/>
  <c r="T27" i="10"/>
  <c r="Q27" i="10"/>
  <c r="H27" i="10"/>
  <c r="U27" i="10"/>
  <c r="S27" i="10"/>
  <c r="G27" i="10"/>
  <c r="I27" i="10"/>
  <c r="P27" i="10"/>
  <c r="R27" i="10"/>
  <c r="R26" i="10"/>
  <c r="U26" i="10"/>
  <c r="Q26" i="10"/>
  <c r="P26" i="10"/>
  <c r="T26" i="10"/>
  <c r="I26" i="10"/>
  <c r="H26" i="10"/>
  <c r="S26" i="10"/>
  <c r="J26" i="10" s="1"/>
  <c r="G26" i="10"/>
  <c r="R25" i="10"/>
  <c r="H25" i="10"/>
  <c r="Q25" i="10"/>
  <c r="P25" i="10"/>
  <c r="I25" i="10"/>
  <c r="G25" i="10"/>
  <c r="U25" i="10"/>
  <c r="S25" i="10"/>
  <c r="T25" i="10"/>
  <c r="Q24" i="10"/>
  <c r="T24" i="10"/>
  <c r="R24" i="10"/>
  <c r="H24" i="10"/>
  <c r="U24" i="10"/>
  <c r="I24" i="10"/>
  <c r="P24" i="10"/>
  <c r="S24" i="10"/>
  <c r="G24" i="10"/>
  <c r="U23" i="10"/>
  <c r="S23" i="10"/>
  <c r="P23" i="10"/>
  <c r="H23" i="10"/>
  <c r="Q23" i="10"/>
  <c r="G23" i="10"/>
  <c r="T23" i="10"/>
  <c r="R23" i="10"/>
  <c r="I23" i="10"/>
  <c r="P22" i="10"/>
  <c r="I22" i="10"/>
  <c r="H22" i="10"/>
  <c r="T22" i="10"/>
  <c r="R22" i="10"/>
  <c r="S22" i="10"/>
  <c r="U22" i="10"/>
  <c r="Q22" i="10"/>
  <c r="J22" i="10"/>
  <c r="G22" i="10"/>
  <c r="S21" i="10"/>
  <c r="T21" i="10"/>
  <c r="P21" i="10"/>
  <c r="U21" i="10"/>
  <c r="R21" i="10"/>
  <c r="H21" i="10"/>
  <c r="Q21" i="10"/>
  <c r="I21" i="10"/>
  <c r="G21" i="10"/>
  <c r="S20" i="10"/>
  <c r="P20" i="10"/>
  <c r="I20" i="10"/>
  <c r="T20" i="10"/>
  <c r="Q20" i="10"/>
  <c r="G20" i="10"/>
  <c r="H20" i="10"/>
  <c r="U20" i="10"/>
  <c r="R20" i="10"/>
  <c r="I19" i="10"/>
  <c r="S19" i="10"/>
  <c r="P19" i="10"/>
  <c r="Q19" i="10"/>
  <c r="U19" i="10"/>
  <c r="R19" i="10"/>
  <c r="T19" i="10"/>
  <c r="H19" i="10"/>
  <c r="G19" i="10"/>
  <c r="H18" i="10"/>
  <c r="I18" i="10"/>
  <c r="Q18" i="10"/>
  <c r="U18" i="10"/>
  <c r="P18" i="10"/>
  <c r="R18" i="10"/>
  <c r="T18" i="10"/>
  <c r="S18" i="10"/>
  <c r="J18" i="10" s="1"/>
  <c r="G18" i="10"/>
  <c r="P17" i="10"/>
  <c r="H17" i="10"/>
  <c r="T17" i="10"/>
  <c r="R17" i="10"/>
  <c r="G17" i="10"/>
  <c r="Q17" i="10"/>
  <c r="S17" i="10"/>
  <c r="I17" i="10"/>
  <c r="U17" i="10"/>
  <c r="S16" i="10"/>
  <c r="I16" i="10"/>
  <c r="U16" i="10"/>
  <c r="H16" i="10"/>
  <c r="G16" i="10"/>
  <c r="R16" i="10"/>
  <c r="P16" i="10"/>
  <c r="T16" i="10"/>
  <c r="Q16" i="10"/>
  <c r="I15" i="10"/>
  <c r="P15" i="10"/>
  <c r="S15" i="10"/>
  <c r="Q15" i="10"/>
  <c r="H15" i="10"/>
  <c r="G15" i="10"/>
  <c r="U15" i="10"/>
  <c r="T15" i="10"/>
  <c r="R15" i="10"/>
  <c r="J15" i="10" s="1"/>
  <c r="P14" i="10"/>
  <c r="T14" i="10"/>
  <c r="I14" i="10"/>
  <c r="H14" i="10"/>
  <c r="S14" i="10"/>
  <c r="U14" i="10"/>
  <c r="G14" i="10"/>
  <c r="Q14" i="10"/>
  <c r="R14" i="10"/>
  <c r="T13" i="10"/>
  <c r="Q13" i="10"/>
  <c r="G13" i="10"/>
  <c r="H13" i="10"/>
  <c r="U13" i="10"/>
  <c r="S13" i="10"/>
  <c r="P13" i="10"/>
  <c r="I13" i="10"/>
  <c r="R13" i="10"/>
  <c r="J13" i="10" s="1"/>
  <c r="Q12" i="10"/>
  <c r="R12" i="10"/>
  <c r="P12" i="10"/>
  <c r="U12" i="10"/>
  <c r="I12" i="10"/>
  <c r="G12" i="10"/>
  <c r="T12" i="10"/>
  <c r="S12" i="10"/>
  <c r="H12" i="10"/>
  <c r="U11" i="10"/>
  <c r="R11" i="10"/>
  <c r="T11" i="10"/>
  <c r="Q11" i="10"/>
  <c r="G11" i="10"/>
  <c r="I11" i="10"/>
  <c r="P11" i="10"/>
  <c r="S11" i="10"/>
  <c r="H11" i="10"/>
  <c r="R10" i="10"/>
  <c r="T10" i="10"/>
  <c r="I10" i="10"/>
  <c r="Q10" i="10"/>
  <c r="H10" i="10"/>
  <c r="P10" i="10"/>
  <c r="G10" i="10"/>
  <c r="U10" i="10"/>
  <c r="S10" i="10"/>
  <c r="P9" i="10"/>
  <c r="H9" i="10"/>
  <c r="Q9" i="10"/>
  <c r="G9" i="10"/>
  <c r="U9" i="10"/>
  <c r="S9" i="10"/>
  <c r="R9" i="10"/>
  <c r="I9" i="10"/>
  <c r="T9" i="10"/>
  <c r="U8" i="10"/>
  <c r="S8" i="10"/>
  <c r="T8" i="10"/>
  <c r="Q8" i="10"/>
  <c r="I8" i="10"/>
  <c r="G8" i="10"/>
  <c r="P8" i="10"/>
  <c r="R8" i="10"/>
  <c r="R7" i="10"/>
  <c r="H7" i="10"/>
  <c r="G7" i="10"/>
  <c r="Q7" i="10"/>
  <c r="T7" i="10"/>
  <c r="S7" i="10"/>
  <c r="U7" i="10"/>
  <c r="P7" i="10"/>
  <c r="I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F7" i="7"/>
  <c r="F8" i="7"/>
  <c r="J73" i="10" l="1"/>
  <c r="J67" i="10"/>
  <c r="J64" i="10"/>
  <c r="J60" i="10"/>
  <c r="J7" i="10"/>
  <c r="J8" i="10"/>
  <c r="J28" i="10"/>
  <c r="D48" i="10"/>
  <c r="E4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F86" i="10"/>
  <c r="F84" i="10"/>
  <c r="F80" i="10"/>
  <c r="F76" i="10"/>
  <c r="F75" i="10"/>
  <c r="F70" i="10"/>
  <c r="F69" i="10"/>
  <c r="F65" i="10"/>
  <c r="F61" i="10"/>
  <c r="F58" i="10"/>
  <c r="F56" i="10"/>
  <c r="F54" i="10"/>
  <c r="F50" i="10"/>
  <c r="F43" i="10"/>
  <c r="F32" i="10"/>
  <c r="F31" i="10"/>
  <c r="F25" i="10"/>
  <c r="F24" i="10"/>
  <c r="F10" i="10"/>
  <c r="F9" i="10"/>
  <c r="F8" i="10"/>
  <c r="G8" i="7"/>
  <c r="G7" i="7"/>
  <c r="F71" i="10" l="1"/>
  <c r="F82" i="10"/>
  <c r="F66" i="10"/>
  <c r="F63" i="10"/>
  <c r="F51" i="10"/>
  <c r="D165" i="6"/>
  <c r="D157" i="6"/>
  <c r="D174" i="6"/>
  <c r="D163" i="6"/>
  <c r="D158" i="6"/>
  <c r="F74" i="10"/>
  <c r="D182" i="6"/>
  <c r="D173" i="6"/>
  <c r="D155" i="6"/>
  <c r="D164" i="6"/>
  <c r="D167" i="6"/>
  <c r="D179" i="6"/>
  <c r="F53" i="10"/>
  <c r="D168" i="6"/>
  <c r="D156" i="6"/>
  <c r="D144" i="6"/>
  <c r="F49" i="10"/>
  <c r="L86" i="10"/>
  <c r="M86" i="10" s="1"/>
  <c r="K86" i="10"/>
  <c r="K84" i="10"/>
  <c r="L84" i="10"/>
  <c r="M84" i="10" s="1"/>
  <c r="K82" i="10"/>
  <c r="L82" i="10"/>
  <c r="M82" i="10" s="1"/>
  <c r="K80" i="10"/>
  <c r="L80" i="10"/>
  <c r="M80" i="10" s="1"/>
  <c r="L76" i="10"/>
  <c r="M76" i="10" s="1"/>
  <c r="K76" i="10"/>
  <c r="K75" i="10"/>
  <c r="L75" i="10"/>
  <c r="M75" i="10" s="1"/>
  <c r="K74" i="10"/>
  <c r="L74" i="10"/>
  <c r="M74" i="10" s="1"/>
  <c r="L71" i="10"/>
  <c r="M71" i="10" s="1"/>
  <c r="K71" i="10"/>
  <c r="K70" i="10"/>
  <c r="L70" i="10"/>
  <c r="M70" i="10" s="1"/>
  <c r="K69" i="10"/>
  <c r="L69" i="10"/>
  <c r="M69" i="10" s="1"/>
  <c r="K66" i="10"/>
  <c r="L66" i="10"/>
  <c r="M66" i="10" s="1"/>
  <c r="L65" i="10"/>
  <c r="M65" i="10" s="1"/>
  <c r="K65" i="10"/>
  <c r="L63" i="10"/>
  <c r="M63" i="10" s="1"/>
  <c r="K63" i="10"/>
  <c r="L61" i="10"/>
  <c r="M61" i="10" s="1"/>
  <c r="K61" i="10"/>
  <c r="K58" i="10"/>
  <c r="L58" i="10"/>
  <c r="M58" i="10" s="1"/>
  <c r="K56" i="10"/>
  <c r="L56" i="10"/>
  <c r="M56" i="10" s="1"/>
  <c r="L54" i="10"/>
  <c r="M54" i="10" s="1"/>
  <c r="K54" i="10"/>
  <c r="L53" i="10"/>
  <c r="M53" i="10" s="1"/>
  <c r="K53" i="10"/>
  <c r="L51" i="10"/>
  <c r="M51" i="10" s="1"/>
  <c r="K51" i="10"/>
  <c r="K50" i="10"/>
  <c r="L50" i="10"/>
  <c r="M50" i="10" s="1"/>
  <c r="L49" i="10"/>
  <c r="M49" i="10" s="1"/>
  <c r="K49" i="10"/>
  <c r="K43" i="10"/>
  <c r="L43" i="10"/>
  <c r="M43" i="10" s="1"/>
  <c r="K32" i="10"/>
  <c r="L32" i="10"/>
  <c r="M32" i="10" s="1"/>
  <c r="K31" i="10"/>
  <c r="L31" i="10"/>
  <c r="M31" i="10" s="1"/>
  <c r="K25" i="10"/>
  <c r="L25" i="10"/>
  <c r="M25" i="10" s="1"/>
  <c r="L24" i="10"/>
  <c r="M24" i="10" s="1"/>
  <c r="K24" i="10"/>
  <c r="K10" i="10"/>
  <c r="L10" i="10"/>
  <c r="M10" i="10" s="1"/>
  <c r="K9" i="10"/>
  <c r="L9" i="10"/>
  <c r="M9" i="10" s="1"/>
  <c r="K8" i="10"/>
  <c r="L8" i="10"/>
  <c r="M8" i="10" s="1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F85" i="10"/>
  <c r="F83" i="10"/>
  <c r="F81" i="10"/>
  <c r="F79" i="10"/>
  <c r="F78" i="10"/>
  <c r="F77" i="10"/>
  <c r="F73" i="10"/>
  <c r="F72" i="10"/>
  <c r="F68" i="10"/>
  <c r="F67" i="10"/>
  <c r="F64" i="10"/>
  <c r="F62" i="10"/>
  <c r="F60" i="10"/>
  <c r="F59" i="10"/>
  <c r="F57" i="10"/>
  <c r="F55" i="10"/>
  <c r="F52" i="10"/>
  <c r="F48" i="10"/>
  <c r="F47" i="10"/>
  <c r="F46" i="10"/>
  <c r="F44" i="10"/>
  <c r="F42" i="10"/>
  <c r="F38" i="10"/>
  <c r="F37" i="10"/>
  <c r="F33" i="10"/>
  <c r="F30" i="10"/>
  <c r="F26" i="10"/>
  <c r="F21" i="10"/>
  <c r="F16" i="10"/>
  <c r="F15" i="10"/>
  <c r="F34" i="10"/>
  <c r="F27" i="10"/>
  <c r="F20" i="10"/>
  <c r="F45" i="10"/>
  <c r="F41" i="10"/>
  <c r="F39" i="10"/>
  <c r="F36" i="10"/>
  <c r="F35" i="10"/>
  <c r="F28" i="10"/>
  <c r="F19" i="10"/>
  <c r="F40" i="10"/>
  <c r="F29" i="10"/>
  <c r="F18" i="10"/>
  <c r="F17" i="10"/>
  <c r="F23" i="10"/>
  <c r="F22" i="10"/>
  <c r="F7" i="10"/>
  <c r="F13" i="10"/>
  <c r="F12" i="10"/>
  <c r="F14" i="10"/>
  <c r="F11" i="10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D3" i="6"/>
  <c r="AG3" i="6"/>
  <c r="AJ3" i="6"/>
  <c r="AK3" i="6"/>
  <c r="G3" i="6"/>
  <c r="H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AH32" i="6"/>
  <c r="AI32" i="6"/>
  <c r="AJ32" i="6"/>
  <c r="AK32" i="6"/>
  <c r="AL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D36" i="6"/>
  <c r="AG36" i="6"/>
  <c r="AH36" i="6"/>
  <c r="AI36" i="6"/>
  <c r="AJ36" i="6"/>
  <c r="AK36" i="6"/>
  <c r="AL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AH29" i="6"/>
  <c r="AI29" i="6"/>
  <c r="AJ29" i="6"/>
  <c r="AK29" i="6"/>
  <c r="AL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M6" i="6" s="1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AH35" i="6"/>
  <c r="AI35" i="6"/>
  <c r="AJ35" i="6"/>
  <c r="AK35" i="6"/>
  <c r="AL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D33" i="6"/>
  <c r="AG33" i="6"/>
  <c r="AH33" i="6"/>
  <c r="AI33" i="6"/>
  <c r="AJ33" i="6"/>
  <c r="AK33" i="6"/>
  <c r="AL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K20" i="6" s="1"/>
  <c r="H20" i="6"/>
  <c r="M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AH31" i="6"/>
  <c r="AI31" i="6"/>
  <c r="AJ31" i="6"/>
  <c r="AK31" i="6"/>
  <c r="AL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D34" i="6"/>
  <c r="AG34" i="6"/>
  <c r="AH34" i="6"/>
  <c r="AI34" i="6"/>
  <c r="AJ34" i="6"/>
  <c r="AK34" i="6"/>
  <c r="AL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D37" i="6"/>
  <c r="AG37" i="6"/>
  <c r="AH37" i="6"/>
  <c r="AI37" i="6"/>
  <c r="AJ37" i="6"/>
  <c r="AK37" i="6"/>
  <c r="AL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D10" i="6"/>
  <c r="AG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G27" i="6" s="1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AG28" i="6"/>
  <c r="AH28" i="6"/>
  <c r="AI28" i="6"/>
  <c r="AJ28" i="6"/>
  <c r="AK28" i="6"/>
  <c r="AL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K5" i="6" s="1"/>
  <c r="H5" i="6"/>
  <c r="M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D30" i="6"/>
  <c r="AG30" i="6"/>
  <c r="AH30" i="6"/>
  <c r="AI30" i="6"/>
  <c r="AJ30" i="6"/>
  <c r="AK30" i="6"/>
  <c r="AL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AH38" i="6"/>
  <c r="AI38" i="6"/>
  <c r="AJ38" i="6"/>
  <c r="AK38" i="6"/>
  <c r="AL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G11" i="6" s="1"/>
  <c r="AD11" i="6"/>
  <c r="G11" i="6"/>
  <c r="H11" i="6"/>
  <c r="K11" i="6"/>
  <c r="M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K85" i="10"/>
  <c r="L85" i="10"/>
  <c r="M85" i="10" s="1"/>
  <c r="L83" i="10"/>
  <c r="M83" i="10" s="1"/>
  <c r="K83" i="10"/>
  <c r="K81" i="10"/>
  <c r="L81" i="10"/>
  <c r="M81" i="10" s="1"/>
  <c r="K79" i="10"/>
  <c r="L79" i="10"/>
  <c r="M79" i="10" s="1"/>
  <c r="L78" i="10"/>
  <c r="M78" i="10" s="1"/>
  <c r="K78" i="10"/>
  <c r="L77" i="10"/>
  <c r="M77" i="10" s="1"/>
  <c r="K77" i="10"/>
  <c r="L73" i="10"/>
  <c r="M73" i="10" s="1"/>
  <c r="K73" i="10"/>
  <c r="K72" i="10"/>
  <c r="L72" i="10"/>
  <c r="M72" i="10" s="1"/>
  <c r="L68" i="10"/>
  <c r="M68" i="10" s="1"/>
  <c r="K68" i="10"/>
  <c r="K67" i="10"/>
  <c r="L67" i="10"/>
  <c r="M67" i="10" s="1"/>
  <c r="K64" i="10"/>
  <c r="L64" i="10"/>
  <c r="M64" i="10" s="1"/>
  <c r="L62" i="10"/>
  <c r="M62" i="10" s="1"/>
  <c r="K62" i="10"/>
  <c r="L60" i="10"/>
  <c r="M60" i="10" s="1"/>
  <c r="K60" i="10"/>
  <c r="L59" i="10"/>
  <c r="M59" i="10" s="1"/>
  <c r="K59" i="10"/>
  <c r="L57" i="10"/>
  <c r="M57" i="10" s="1"/>
  <c r="K57" i="10"/>
  <c r="L55" i="10"/>
  <c r="M55" i="10" s="1"/>
  <c r="K55" i="10"/>
  <c r="K52" i="10"/>
  <c r="L52" i="10"/>
  <c r="M52" i="10" s="1"/>
  <c r="L48" i="10"/>
  <c r="M48" i="10" s="1"/>
  <c r="K48" i="10"/>
  <c r="K47" i="10"/>
  <c r="L47" i="10"/>
  <c r="M47" i="10" s="1"/>
  <c r="L46" i="10"/>
  <c r="M46" i="10" s="1"/>
  <c r="K46" i="10"/>
  <c r="K44" i="10"/>
  <c r="L44" i="10"/>
  <c r="M44" i="10" s="1"/>
  <c r="L42" i="10"/>
  <c r="M42" i="10" s="1"/>
  <c r="K42" i="10"/>
  <c r="K38" i="10"/>
  <c r="L38" i="10"/>
  <c r="M38" i="10" s="1"/>
  <c r="K37" i="10"/>
  <c r="L37" i="10"/>
  <c r="M37" i="10" s="1"/>
  <c r="K33" i="10"/>
  <c r="L33" i="10"/>
  <c r="M33" i="10" s="1"/>
  <c r="K30" i="10"/>
  <c r="L30" i="10"/>
  <c r="M30" i="10" s="1"/>
  <c r="K26" i="10"/>
  <c r="L26" i="10"/>
  <c r="M26" i="10" s="1"/>
  <c r="K21" i="10"/>
  <c r="L21" i="10"/>
  <c r="M21" i="10" s="1"/>
  <c r="K16" i="10"/>
  <c r="L16" i="10"/>
  <c r="M16" i="10" s="1"/>
  <c r="K15" i="10"/>
  <c r="L15" i="10"/>
  <c r="M15" i="10" s="1"/>
  <c r="K34" i="10"/>
  <c r="L34" i="10"/>
  <c r="M34" i="10" s="1"/>
  <c r="L27" i="10"/>
  <c r="M27" i="10" s="1"/>
  <c r="K27" i="10"/>
  <c r="L20" i="10"/>
  <c r="M20" i="10" s="1"/>
  <c r="K20" i="10"/>
  <c r="K45" i="10"/>
  <c r="L45" i="10"/>
  <c r="M45" i="10" s="1"/>
  <c r="L41" i="10"/>
  <c r="M41" i="10" s="1"/>
  <c r="K41" i="10"/>
  <c r="L39" i="10"/>
  <c r="M39" i="10" s="1"/>
  <c r="K39" i="10"/>
  <c r="L36" i="10"/>
  <c r="M36" i="10" s="1"/>
  <c r="K36" i="10"/>
  <c r="L35" i="10"/>
  <c r="M35" i="10" s="1"/>
  <c r="K35" i="10"/>
  <c r="K28" i="10"/>
  <c r="L28" i="10"/>
  <c r="M28" i="10" s="1"/>
  <c r="L19" i="10"/>
  <c r="M19" i="10" s="1"/>
  <c r="K19" i="10"/>
  <c r="K40" i="10"/>
  <c r="L40" i="10"/>
  <c r="M40" i="10" s="1"/>
  <c r="L29" i="10"/>
  <c r="M29" i="10" s="1"/>
  <c r="K29" i="10"/>
  <c r="K18" i="10"/>
  <c r="L18" i="10"/>
  <c r="M18" i="10" s="1"/>
  <c r="K17" i="10"/>
  <c r="L17" i="10"/>
  <c r="M17" i="10" s="1"/>
  <c r="K23" i="10"/>
  <c r="L23" i="10"/>
  <c r="M23" i="10" s="1"/>
  <c r="K22" i="10"/>
  <c r="L22" i="10"/>
  <c r="M22" i="10" s="1"/>
  <c r="L7" i="10"/>
  <c r="M7" i="10" s="1"/>
  <c r="K7" i="10"/>
  <c r="L13" i="10"/>
  <c r="M13" i="10" s="1"/>
  <c r="K13" i="10"/>
  <c r="K12" i="10"/>
  <c r="L12" i="10"/>
  <c r="M12" i="10" s="1"/>
  <c r="L14" i="10"/>
  <c r="M14" i="10" s="1"/>
  <c r="K14" i="10"/>
  <c r="L11" i="10"/>
  <c r="M11" i="10" s="1"/>
  <c r="K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14" i="6" l="1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J25" i="6"/>
  <c r="AK25" i="6"/>
  <c r="AI24" i="6"/>
  <c r="AH24" i="6"/>
  <c r="L25" i="6"/>
  <c r="N25" i="6"/>
  <c r="O25" i="6"/>
  <c r="AH11" i="6"/>
  <c r="AI11" i="6"/>
  <c r="P8" i="6" l="1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<sst xmlns="http://schemas.openxmlformats.org/spreadsheetml/2006/main" count="6918" uniqueCount="391">
  <si>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</si>
  <si>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</si>
  <si>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</si>
  <si>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</si>
  <si>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</si>
  <si>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</si>
  <si>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</si>
  <si>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</si>
  <si>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</si>
  <si>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</si>
  <si>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</si>
  <si>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</si>
  <si>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</si>
  <si>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</si>
  <si>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</si>
  <si>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</si>
  <si>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</si>
  <si>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</si>
  <si>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</si>
  <si>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</si>
  <si>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</si>
  <si>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</si>
  <si>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</si>
  <si>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</si>
  <si>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</si>
  <si>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</si>
  <si>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</si>
  <si>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</si>
  <si>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</si>
  <si>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</si>
  <si>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</si>
  <si>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</si>
  <si>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</si>
  <si>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</si>
  <si>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</si>
  <si>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</si>
  <si>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</si>
  <si>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</si>
  <si>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</si>
  <si>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</si>
  <si>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</si>
  <si>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</si>
  <si>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</si>
  <si>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</si>
  <si>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</si>
  <si>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</si>
  <si>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</si>
  <si>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</si>
  <si>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</si>
  <si>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</si>
  <si>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</si>
  <si>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</si>
  <si>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</si>
  <si>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</si>
  <si>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</si>
  <si>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</si>
  <si>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</si>
  <si>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</si>
  <si>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</si>
  <si>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</si>
  <si>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</si>
  <si>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</si>
  <si>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</si>
  <si>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</si>
  <si>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</si>
  <si>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</si>
  <si>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</si>
  <si>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</si>
  <si>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</si>
  <si>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</si>
  <si>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</si>
  <si>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</si>
  <si>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</si>
  <si>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</si>
  <si>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</si>
  <si>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</si>
  <si>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</si>
  <si>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</si>
  <si>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</si>
  <si>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</si>
  <si>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</si>
  <si>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</si>
  <si>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</si>
  <si>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</si>
  <si>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</si>
  <si>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</si>
  <si>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</si>
  <si>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</si>
  <si>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</si>
  <si>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</si>
  <si>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</si>
  <si>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</si>
  <si>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</si>
  <si>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</si>
  <si>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</si>
  <si>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</si>
  <si>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</si>
  <si>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</si>
  <si>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</si>
  <si>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</si>
  <si>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</si>
  <si>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</si>
  <si>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</si>
  <si>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</si>
  <si>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</si>
  <si>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</si>
  <si>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</si>
  <si>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</si>
  <si>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</si>
  <si>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</si>
  <si>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</si>
  <si>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</si>
  <si>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</si>
  <si>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</si>
  <si>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</si>
  <si>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</si>
  <si>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</si>
  <si>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</si>
  <si>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</si>
  <si>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</si>
  <si>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</si>
  <si>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</si>
  <si>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</si>
  <si>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</si>
  <si>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</si>
  <si>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</si>
  <si>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</si>
  <si>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</si>
  <si>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</si>
  <si>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</si>
  <si>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</si>
  <si>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</si>
  <si>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</si>
  <si>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</si>
  <si>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</si>
  <si>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</si>
  <si>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</si>
  <si>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</si>
  <si>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</si>
  <si>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</si>
  <si>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</si>
  <si>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</si>
  <si>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</si>
  <si>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</si>
  <si>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</si>
  <si>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</si>
  <si>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</si>
  <si>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</si>
  <si>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</si>
  <si>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</si>
  <si>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</si>
  <si>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</si>
  <si>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</si>
  <si>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</si>
  <si>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</si>
  <si>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</si>
  <si>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</si>
  <si>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</si>
  <si>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</si>
  <si>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</si>
  <si>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</si>
  <si>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</si>
  <si>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</si>
  <si>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</si>
  <si>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</si>
  <si>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</si>
  <si>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</si>
  <si>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</si>
  <si>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</si>
  <si>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</si>
  <si>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</si>
  <si>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</si>
  <si>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</si>
  <si>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</si>
  <si>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</si>
  <si>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</si>
  <si>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</si>
  <si>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</si>
  <si>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</si>
  <si>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</si>
  <si>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</si>
  <si>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</si>
  <si>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</si>
  <si>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</si>
  <si>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</si>
  <si>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</si>
  <si>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</si>
  <si>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</si>
  <si>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</si>
  <si>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</si>
  <si>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</si>
  <si>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</si>
  <si>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</si>
  <si>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</si>
  <si>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</si>
  <si>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</si>
  <si>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</si>
  <si>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</si>
  <si>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</si>
  <si>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</si>
  <si>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</si>
  <si>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</si>
  <si>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</si>
  <si>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</si>
  <si>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</si>
  <si>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</si>
  <si>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</si>
  <si>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</si>
  <si>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</si>
  <si>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</si>
  <si>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</si>
  <si>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</si>
  <si>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</si>
  <si>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</si>
  <si>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</si>
  <si>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</si>
  <si>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</si>
  <si>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</si>
  <si>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</si>
  <si>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</si>
  <si>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</si>
  <si>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</si>
  <si>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</si>
  <si>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</si>
  <si>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</si>
  <si>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</si>
  <si>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</si>
  <si>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</si>
  <si>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</si>
  <si>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</si>
  <si>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</si>
  <si>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</si>
  <si>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</si>
  <si>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</si>
  <si>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</si>
  <si>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</si>
  <si>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</si>
  <si>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</si>
  <si>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</si>
  <si>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</si>
  <si>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</si>
  <si>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</si>
  <si>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</si>
  <si>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</si>
  <si>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</si>
  <si>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</si>
  <si>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</si>
  <si>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</si>
  <si>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</si>
  <si>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</si>
  <si>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</si>
  <si>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</si>
  <si>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</si>
  <si>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</si>
  <si>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</si>
  <si>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</si>
  <si>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</si>
  <si>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</si>
  <si>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</si>
  <si>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</si>
  <si>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</si>
  <si>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</si>
  <si>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</si>
  <si>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</si>
  <si>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</si>
  <si>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</si>
  <si>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</si>
  <si>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</si>
  <si>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</si>
  <si>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</si>
  <si>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</si>
  <si>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</si>
  <si>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</si>
  <si>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</si>
  <si>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</si>
  <si>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</si>
  <si>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</si>
  <si>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</si>
  <si>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</si>
  <si>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</si>
  <si>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</si>
  <si>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</si>
  <si>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</si>
  <si>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</si>
  <si>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</si>
  <si>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</si>
  <si>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</si>
  <si>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</si>
  <si>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</si>
  <si>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</si>
  <si>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</si>
  <si>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</si>
  <si>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</si>
  <si>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</si>
  <si>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</si>
  <si>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</si>
  <si>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</si>
  <si>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</si>
  <si>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</si>
  <si>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</si>
  <si>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</si>
  <si>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</si>
  <si>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</si>
  <si>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</si>
  <si>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</si>
  <si>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</si>
  <si>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</si>
  <si>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</si>
  <si>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</si>
  <si>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</si>
  <si>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</si>
  <si>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</si>
  <si>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</si>
  <si>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</si>
  <si>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</si>
  <si>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</si>
  <si>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</si>
  <si>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</si>
  <si>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</si>
  <si>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</si>
  <si>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</si>
  <si>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</si>
  <si>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</si>
  <si>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</si>
  <si>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</si>
  <si>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</si>
  <si>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</si>
  <si>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</si>
  <si>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</si>
  <si>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Excluído</t>
  </si>
  <si>
    <t>vitor.santos</t>
  </si>
  <si>
    <t>Vítor Santos</t>
  </si>
  <si>
    <t>a665a45920422f9d417e4867efdc4fb8a04a1f3fff1fa07e998e86f7f7a27ae3</t>
  </si>
  <si>
    <t>vitor.santos · 05/08/2026 06:27</t>
  </si>
  <si>
    <t>vitor.santos · 05/08/2026 06:28</t>
  </si>
  <si>
    <t>EDSON.BEYKER</t>
  </si>
  <si>
    <t>EDSON BEYKER</t>
  </si>
  <si>
    <t>Usuario 'EDSON.BEYKER' salvo (ANALISTA).</t>
  </si>
  <si>
    <t>EDSON.BEYKER · 05/08/2026 08:30</t>
  </si>
  <si>
    <t>vitor.santos · 05/08/2026 08:40</t>
  </si>
  <si>
    <t>EDSON.BEYKER · 05/08/2026 08:40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</si>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</sst>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7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46" fillId="10" borderId="8" xfId="0" applyFont="1" applyFill="1" applyBorder="1" applyAlignment="1">
      <alignment horizontal="center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85.1</c:v>
                </c:pt>
                <c:pt idx="1">
                  <c:v>85.1</c:v>
                </c:pt>
                <c:pt idx="2">
                  <c:v>85.1</c:v>
                </c:pt>
                <c:pt idx="3">
                  <c:v>85.1</c:v>
                </c:pt>
                <c:pt idx="4">
                  <c:v>85.1</c:v>
                </c:pt>
                <c:pt idx="5">
                  <c:v>85.1</c:v>
                </c:pt>
                <c:pt idx="6">
                  <c:v>85.1</c:v>
                </c:pt>
                <c:pt idx="7">
                  <c:v>85.1</c:v>
                </c:pt>
                <c:pt idx="8">
                  <c:v>85.1</c:v>
                </c:pt>
                <c:pt idx="9">
                  <c:v>85.1</c:v>
                </c:pt>
                <c:pt idx="10">
                  <c:v>85.1</c:v>
                </c:pt>
                <c:pt idx="11">
                  <c:v>85.1</c:v>
                </c:pt>
                <c:pt idx="12">
                  <c:v>85.1</c:v>
                </c:pt>
                <c:pt idx="13">
                  <c:v>85.1</c:v>
                </c:pt>
                <c:pt idx="14">
                  <c:v>85.1</c:v>
                </c:pt>
                <c:pt idx="15">
                  <c:v>85.1</c:v>
                </c:pt>
                <c:pt idx="16">
                  <c:v>85.1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  <c:pt idx="20">
                  <c:v>85.1</c:v>
                </c:pt>
                <c:pt idx="21">
                  <c:v>85.1</c:v>
                </c:pt>
                <c:pt idx="22">
                  <c:v>85.1</c:v>
                </c:pt>
                <c:pt idx="23">
                  <c:v>85.1</c:v>
                </c:pt>
                <c:pt idx="24">
                  <c:v>85.1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87.4</c:v>
                </c:pt>
                <c:pt idx="1">
                  <c:v>87.4</c:v>
                </c:pt>
                <c:pt idx="2">
                  <c:v>87.4</c:v>
                </c:pt>
                <c:pt idx="3">
                  <c:v>87.4</c:v>
                </c:pt>
                <c:pt idx="4">
                  <c:v>87.4</c:v>
                </c:pt>
                <c:pt idx="5">
                  <c:v>87.4</c:v>
                </c:pt>
                <c:pt idx="6">
                  <c:v>87.4</c:v>
                </c:pt>
                <c:pt idx="7">
                  <c:v>87.4</c:v>
                </c:pt>
                <c:pt idx="8">
                  <c:v>87.4</c:v>
                </c:pt>
                <c:pt idx="9">
                  <c:v>87.4</c:v>
                </c:pt>
                <c:pt idx="10">
                  <c:v>87.4</c:v>
                </c:pt>
                <c:pt idx="11">
                  <c:v>87.4</c:v>
                </c:pt>
                <c:pt idx="12">
                  <c:v>87.4</c:v>
                </c:pt>
                <c:pt idx="13">
                  <c:v>87.4</c:v>
                </c:pt>
                <c:pt idx="14">
                  <c:v>87.4</c:v>
                </c:pt>
                <c:pt idx="15">
                  <c:v>87.4</c:v>
                </c:pt>
                <c:pt idx="16">
                  <c:v>87.4</c:v>
                </c:pt>
                <c:pt idx="17">
                  <c:v>87.4</c:v>
                </c:pt>
                <c:pt idx="18">
                  <c:v>87.4</c:v>
                </c:pt>
                <c:pt idx="19">
                  <c:v>87.4</c:v>
                </c:pt>
                <c:pt idx="20">
                  <c:v>87.4</c:v>
                </c:pt>
                <c:pt idx="21">
                  <c:v>87.4</c:v>
                </c:pt>
                <c:pt idx="22">
                  <c:v>87.4</c:v>
                </c:pt>
                <c:pt idx="23">
                  <c:v>87.4</c:v>
                </c:pt>
                <c:pt idx="24">
                  <c:v>87.4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89.7</c:v>
                </c:pt>
                <c:pt idx="1">
                  <c:v>89.7</c:v>
                </c:pt>
                <c:pt idx="2">
                  <c:v>89.7</c:v>
                </c:pt>
                <c:pt idx="3">
                  <c:v>89.7</c:v>
                </c:pt>
                <c:pt idx="4">
                  <c:v>89.7</c:v>
                </c:pt>
                <c:pt idx="5">
                  <c:v>89.7</c:v>
                </c:pt>
                <c:pt idx="6">
                  <c:v>89.7</c:v>
                </c:pt>
                <c:pt idx="7">
                  <c:v>89.7</c:v>
                </c:pt>
                <c:pt idx="8">
                  <c:v>89.7</c:v>
                </c:pt>
                <c:pt idx="9">
                  <c:v>89.7</c:v>
                </c:pt>
                <c:pt idx="10">
                  <c:v>89.7</c:v>
                </c:pt>
                <c:pt idx="11">
                  <c:v>89.7</c:v>
                </c:pt>
                <c:pt idx="12">
                  <c:v>89.7</c:v>
                </c:pt>
                <c:pt idx="13">
                  <c:v>89.7</c:v>
                </c:pt>
                <c:pt idx="14">
                  <c:v>89.7</c:v>
                </c:pt>
                <c:pt idx="15">
                  <c:v>89.7</c:v>
                </c:pt>
                <c:pt idx="16">
                  <c:v>89.7</c:v>
                </c:pt>
                <c:pt idx="17">
                  <c:v>89.7</c:v>
                </c:pt>
                <c:pt idx="18">
                  <c:v>89.7</c:v>
                </c:pt>
                <c:pt idx="19">
                  <c:v>89.7</c:v>
                </c:pt>
                <c:pt idx="20">
                  <c:v>89.7</c:v>
                </c:pt>
                <c:pt idx="21">
                  <c:v>89.7</c:v>
                </c:pt>
                <c:pt idx="22">
                  <c:v>89.7</c:v>
                </c:pt>
                <c:pt idx="23">
                  <c:v>89.7</c:v>
                </c:pt>
                <c:pt idx="24">
                  <c:v>89.7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94.3</c:v>
                </c:pt>
                <c:pt idx="1">
                  <c:v>94.3</c:v>
                </c:pt>
                <c:pt idx="2">
                  <c:v>94.3</c:v>
                </c:pt>
                <c:pt idx="3">
                  <c:v>94.3</c:v>
                </c:pt>
                <c:pt idx="4">
                  <c:v>94.3</c:v>
                </c:pt>
                <c:pt idx="5">
                  <c:v>94.3</c:v>
                </c:pt>
                <c:pt idx="6">
                  <c:v>94.3</c:v>
                </c:pt>
                <c:pt idx="7">
                  <c:v>94.3</c:v>
                </c:pt>
                <c:pt idx="8">
                  <c:v>94.3</c:v>
                </c:pt>
                <c:pt idx="9">
                  <c:v>94.3</c:v>
                </c:pt>
                <c:pt idx="10">
                  <c:v>94.3</c:v>
                </c:pt>
                <c:pt idx="11">
                  <c:v>94.3</c:v>
                </c:pt>
                <c:pt idx="12">
                  <c:v>94.3</c:v>
                </c:pt>
                <c:pt idx="13">
                  <c:v>94.3</c:v>
                </c:pt>
                <c:pt idx="14">
                  <c:v>94.3</c:v>
                </c:pt>
                <c:pt idx="15">
                  <c:v>94.3</c:v>
                </c:pt>
                <c:pt idx="16">
                  <c:v>94.3</c:v>
                </c:pt>
                <c:pt idx="17">
                  <c:v>94.3</c:v>
                </c:pt>
                <c:pt idx="18">
                  <c:v>94.3</c:v>
                </c:pt>
                <c:pt idx="19">
                  <c:v>94.3</c:v>
                </c:pt>
                <c:pt idx="20">
                  <c:v>94.3</c:v>
                </c:pt>
                <c:pt idx="21">
                  <c:v>94.3</c:v>
                </c:pt>
                <c:pt idx="22">
                  <c:v>94.3</c:v>
                </c:pt>
                <c:pt idx="23">
                  <c:v>94.3</c:v>
                </c:pt>
                <c:pt idx="24">
                  <c:v>94.3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96.6</c:v>
                </c:pt>
                <c:pt idx="1">
                  <c:v>96.6</c:v>
                </c:pt>
                <c:pt idx="2">
                  <c:v>96.6</c:v>
                </c:pt>
                <c:pt idx="3">
                  <c:v>96.6</c:v>
                </c:pt>
                <c:pt idx="4">
                  <c:v>96.6</c:v>
                </c:pt>
                <c:pt idx="5">
                  <c:v>96.6</c:v>
                </c:pt>
                <c:pt idx="6">
                  <c:v>96.6</c:v>
                </c:pt>
                <c:pt idx="7">
                  <c:v>96.6</c:v>
                </c:pt>
                <c:pt idx="8">
                  <c:v>96.6</c:v>
                </c:pt>
                <c:pt idx="9">
                  <c:v>96.6</c:v>
                </c:pt>
                <c:pt idx="10">
                  <c:v>96.6</c:v>
                </c:pt>
                <c:pt idx="11">
                  <c:v>96.6</c:v>
                </c:pt>
                <c:pt idx="12">
                  <c:v>96.6</c:v>
                </c:pt>
                <c:pt idx="13">
                  <c:v>96.6</c:v>
                </c:pt>
                <c:pt idx="14">
                  <c:v>96.6</c:v>
                </c:pt>
                <c:pt idx="15">
                  <c:v>96.6</c:v>
                </c:pt>
                <c:pt idx="16">
                  <c:v>96.6</c:v>
                </c:pt>
                <c:pt idx="17">
                  <c:v>96.6</c:v>
                </c:pt>
                <c:pt idx="18">
                  <c:v>96.6</c:v>
                </c:pt>
                <c:pt idx="19">
                  <c:v>96.6</c:v>
                </c:pt>
                <c:pt idx="20">
                  <c:v>96.6</c:v>
                </c:pt>
                <c:pt idx="21">
                  <c:v>96.6</c:v>
                </c:pt>
                <c:pt idx="22">
                  <c:v>96.6</c:v>
                </c:pt>
                <c:pt idx="23">
                  <c:v>96.6</c:v>
                </c:pt>
                <c:pt idx="24">
                  <c:v>96.6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98.9</c:v>
                </c:pt>
                <c:pt idx="1">
                  <c:v>98.9</c:v>
                </c:pt>
                <c:pt idx="2">
                  <c:v>98.9</c:v>
                </c:pt>
                <c:pt idx="3">
                  <c:v>98.9</c:v>
                </c:pt>
                <c:pt idx="4">
                  <c:v>98.9</c:v>
                </c:pt>
                <c:pt idx="5">
                  <c:v>98.9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98.9</c:v>
                </c:pt>
                <c:pt idx="11">
                  <c:v>98.9</c:v>
                </c:pt>
                <c:pt idx="12">
                  <c:v>98.9</c:v>
                </c:pt>
                <c:pt idx="13">
                  <c:v>98.9</c:v>
                </c:pt>
                <c:pt idx="14">
                  <c:v>98.9</c:v>
                </c:pt>
                <c:pt idx="15">
                  <c:v>98.9</c:v>
                </c:pt>
                <c:pt idx="16">
                  <c:v>98.9</c:v>
                </c:pt>
                <c:pt idx="17">
                  <c:v>98.9</c:v>
                </c:pt>
                <c:pt idx="18">
                  <c:v>98.9</c:v>
                </c:pt>
                <c:pt idx="19">
                  <c:v>98.9</c:v>
                </c:pt>
                <c:pt idx="20">
                  <c:v>98.9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97.29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97.52</c:v>
                </c:pt>
                <c:pt idx="18">
                  <c:v>87.627200000000002</c:v>
                </c:pt>
                <c:pt idx="19">
                  <c:v>100.28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#N/A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#N/A</c:v>
                </c:pt>
                <c:pt idx="18">
                  <c:v>87.627200000000002</c:v>
                </c:pt>
                <c:pt idx="19">
                  <c:v>#N/A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97.29</c:v>
                </c:pt>
                <c:pt idx="15">
                  <c:v>#N/A</c:v>
                </c:pt>
                <c:pt idx="16">
                  <c:v>#N/A</c:v>
                </c:pt>
                <c:pt idx="17">
                  <c:v>97.52</c:v>
                </c:pt>
                <c:pt idx="18">
                  <c:v>#N/A</c:v>
                </c:pt>
                <c:pt idx="19">
                  <c:v>100.28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92.92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92.23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235.8</c:v>
                </c:pt>
                <c:pt idx="1">
                  <c:v>235.8</c:v>
                </c:pt>
                <c:pt idx="2">
                  <c:v>235.8</c:v>
                </c:pt>
                <c:pt idx="3">
                  <c:v>235.8</c:v>
                </c:pt>
                <c:pt idx="4">
                  <c:v>235.8</c:v>
                </c:pt>
                <c:pt idx="5">
                  <c:v>235.8</c:v>
                </c:pt>
                <c:pt idx="6">
                  <c:v>235.8</c:v>
                </c:pt>
                <c:pt idx="7">
                  <c:v>235.8</c:v>
                </c:pt>
                <c:pt idx="8">
                  <c:v>235.8</c:v>
                </c:pt>
                <c:pt idx="9">
                  <c:v>235.8</c:v>
                </c:pt>
                <c:pt idx="10">
                  <c:v>235.8</c:v>
                </c:pt>
                <c:pt idx="11">
                  <c:v>235.8</c:v>
                </c:pt>
                <c:pt idx="12">
                  <c:v>235.8</c:v>
                </c:pt>
                <c:pt idx="13">
                  <c:v>235.8</c:v>
                </c:pt>
                <c:pt idx="14">
                  <c:v>235.8</c:v>
                </c:pt>
                <c:pt idx="15">
                  <c:v>235.8</c:v>
                </c:pt>
                <c:pt idx="16">
                  <c:v>235.8</c:v>
                </c:pt>
                <c:pt idx="17">
                  <c:v>235.8</c:v>
                </c:pt>
                <c:pt idx="18">
                  <c:v>235.8</c:v>
                </c:pt>
                <c:pt idx="19">
                  <c:v>235.8</c:v>
                </c:pt>
                <c:pt idx="20">
                  <c:v>235.8</c:v>
                </c:pt>
                <c:pt idx="21">
                  <c:v>235.8</c:v>
                </c:pt>
                <c:pt idx="22">
                  <c:v>235.8</c:v>
                </c:pt>
                <c:pt idx="23">
                  <c:v>235.8</c:v>
                </c:pt>
                <c:pt idx="24">
                  <c:v>235.8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242.2</c:v>
                </c:pt>
                <c:pt idx="1">
                  <c:v>242.2</c:v>
                </c:pt>
                <c:pt idx="2">
                  <c:v>242.2</c:v>
                </c:pt>
                <c:pt idx="3">
                  <c:v>242.2</c:v>
                </c:pt>
                <c:pt idx="4">
                  <c:v>242.2</c:v>
                </c:pt>
                <c:pt idx="5">
                  <c:v>242.2</c:v>
                </c:pt>
                <c:pt idx="6">
                  <c:v>242.2</c:v>
                </c:pt>
                <c:pt idx="7">
                  <c:v>242.2</c:v>
                </c:pt>
                <c:pt idx="8">
                  <c:v>242.2</c:v>
                </c:pt>
                <c:pt idx="9">
                  <c:v>242.2</c:v>
                </c:pt>
                <c:pt idx="10">
                  <c:v>242.2</c:v>
                </c:pt>
                <c:pt idx="11">
                  <c:v>242.2</c:v>
                </c:pt>
                <c:pt idx="12">
                  <c:v>242.2</c:v>
                </c:pt>
                <c:pt idx="13">
                  <c:v>242.2</c:v>
                </c:pt>
                <c:pt idx="14">
                  <c:v>242.2</c:v>
                </c:pt>
                <c:pt idx="15">
                  <c:v>242.2</c:v>
                </c:pt>
                <c:pt idx="16">
                  <c:v>242.2</c:v>
                </c:pt>
                <c:pt idx="17">
                  <c:v>242.2</c:v>
                </c:pt>
                <c:pt idx="18">
                  <c:v>242.2</c:v>
                </c:pt>
                <c:pt idx="19">
                  <c:v>242.2</c:v>
                </c:pt>
                <c:pt idx="20">
                  <c:v>242.2</c:v>
                </c:pt>
                <c:pt idx="21">
                  <c:v>242.2</c:v>
                </c:pt>
                <c:pt idx="22">
                  <c:v>242.2</c:v>
                </c:pt>
                <c:pt idx="23">
                  <c:v>242.2</c:v>
                </c:pt>
                <c:pt idx="24">
                  <c:v>242.2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248.6</c:v>
                </c:pt>
                <c:pt idx="1">
                  <c:v>248.6</c:v>
                </c:pt>
                <c:pt idx="2">
                  <c:v>248.6</c:v>
                </c:pt>
                <c:pt idx="3">
                  <c:v>248.6</c:v>
                </c:pt>
                <c:pt idx="4">
                  <c:v>248.6</c:v>
                </c:pt>
                <c:pt idx="5">
                  <c:v>248.6</c:v>
                </c:pt>
                <c:pt idx="6">
                  <c:v>248.6</c:v>
                </c:pt>
                <c:pt idx="7">
                  <c:v>248.6</c:v>
                </c:pt>
                <c:pt idx="8">
                  <c:v>248.6</c:v>
                </c:pt>
                <c:pt idx="9">
                  <c:v>248.6</c:v>
                </c:pt>
                <c:pt idx="10">
                  <c:v>248.6</c:v>
                </c:pt>
                <c:pt idx="11">
                  <c:v>248.6</c:v>
                </c:pt>
                <c:pt idx="12">
                  <c:v>248.6</c:v>
                </c:pt>
                <c:pt idx="13">
                  <c:v>248.6</c:v>
                </c:pt>
                <c:pt idx="14">
                  <c:v>248.6</c:v>
                </c:pt>
                <c:pt idx="15">
                  <c:v>248.6</c:v>
                </c:pt>
                <c:pt idx="16">
                  <c:v>248.6</c:v>
                </c:pt>
                <c:pt idx="17">
                  <c:v>248.6</c:v>
                </c:pt>
                <c:pt idx="18">
                  <c:v>248.6</c:v>
                </c:pt>
                <c:pt idx="19">
                  <c:v>248.6</c:v>
                </c:pt>
                <c:pt idx="20">
                  <c:v>248.6</c:v>
                </c:pt>
                <c:pt idx="21">
                  <c:v>248.6</c:v>
                </c:pt>
                <c:pt idx="22">
                  <c:v>248.6</c:v>
                </c:pt>
                <c:pt idx="23">
                  <c:v>248.6</c:v>
                </c:pt>
                <c:pt idx="24">
                  <c:v>248.6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261.39999999999998</c:v>
                </c:pt>
                <c:pt idx="1">
                  <c:v>261.39999999999998</c:v>
                </c:pt>
                <c:pt idx="2">
                  <c:v>261.39999999999998</c:v>
                </c:pt>
                <c:pt idx="3">
                  <c:v>261.39999999999998</c:v>
                </c:pt>
                <c:pt idx="4">
                  <c:v>261.39999999999998</c:v>
                </c:pt>
                <c:pt idx="5">
                  <c:v>261.39999999999998</c:v>
                </c:pt>
                <c:pt idx="6">
                  <c:v>261.39999999999998</c:v>
                </c:pt>
                <c:pt idx="7">
                  <c:v>261.39999999999998</c:v>
                </c:pt>
                <c:pt idx="8">
                  <c:v>261.39999999999998</c:v>
                </c:pt>
                <c:pt idx="9">
                  <c:v>261.39999999999998</c:v>
                </c:pt>
                <c:pt idx="10">
                  <c:v>261.39999999999998</c:v>
                </c:pt>
                <c:pt idx="11">
                  <c:v>261.39999999999998</c:v>
                </c:pt>
                <c:pt idx="12">
                  <c:v>261.39999999999998</c:v>
                </c:pt>
                <c:pt idx="13">
                  <c:v>261.39999999999998</c:v>
                </c:pt>
                <c:pt idx="14">
                  <c:v>261.39999999999998</c:v>
                </c:pt>
                <c:pt idx="15">
                  <c:v>261.39999999999998</c:v>
                </c:pt>
                <c:pt idx="16">
                  <c:v>261.39999999999998</c:v>
                </c:pt>
                <c:pt idx="17">
                  <c:v>261.39999999999998</c:v>
                </c:pt>
                <c:pt idx="18">
                  <c:v>261.39999999999998</c:v>
                </c:pt>
                <c:pt idx="19">
                  <c:v>261.39999999999998</c:v>
                </c:pt>
                <c:pt idx="20">
                  <c:v>261.39999999999998</c:v>
                </c:pt>
                <c:pt idx="21">
                  <c:v>261.39999999999998</c:v>
                </c:pt>
                <c:pt idx="22">
                  <c:v>261.39999999999998</c:v>
                </c:pt>
                <c:pt idx="23">
                  <c:v>261.39999999999998</c:v>
                </c:pt>
                <c:pt idx="24">
                  <c:v>261.39999999999998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267.8</c:v>
                </c:pt>
                <c:pt idx="1">
                  <c:v>267.8</c:v>
                </c:pt>
                <c:pt idx="2">
                  <c:v>267.8</c:v>
                </c:pt>
                <c:pt idx="3">
                  <c:v>267.8</c:v>
                </c:pt>
                <c:pt idx="4">
                  <c:v>267.8</c:v>
                </c:pt>
                <c:pt idx="5">
                  <c:v>267.8</c:v>
                </c:pt>
                <c:pt idx="6">
                  <c:v>267.8</c:v>
                </c:pt>
                <c:pt idx="7">
                  <c:v>267.8</c:v>
                </c:pt>
                <c:pt idx="8">
                  <c:v>267.8</c:v>
                </c:pt>
                <c:pt idx="9">
                  <c:v>267.8</c:v>
                </c:pt>
                <c:pt idx="10">
                  <c:v>267.8</c:v>
                </c:pt>
                <c:pt idx="11">
                  <c:v>267.8</c:v>
                </c:pt>
                <c:pt idx="12">
                  <c:v>267.8</c:v>
                </c:pt>
                <c:pt idx="13">
                  <c:v>267.8</c:v>
                </c:pt>
                <c:pt idx="14">
                  <c:v>267.8</c:v>
                </c:pt>
                <c:pt idx="15">
                  <c:v>267.8</c:v>
                </c:pt>
                <c:pt idx="16">
                  <c:v>267.8</c:v>
                </c:pt>
                <c:pt idx="17">
                  <c:v>267.8</c:v>
                </c:pt>
                <c:pt idx="18">
                  <c:v>267.8</c:v>
                </c:pt>
                <c:pt idx="19">
                  <c:v>267.8</c:v>
                </c:pt>
                <c:pt idx="20">
                  <c:v>267.8</c:v>
                </c:pt>
                <c:pt idx="21">
                  <c:v>267.8</c:v>
                </c:pt>
                <c:pt idx="22">
                  <c:v>267.8</c:v>
                </c:pt>
                <c:pt idx="23">
                  <c:v>267.8</c:v>
                </c:pt>
                <c:pt idx="24">
                  <c:v>267.8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274.2</c:v>
                </c:pt>
                <c:pt idx="1">
                  <c:v>274.2</c:v>
                </c:pt>
                <c:pt idx="2">
                  <c:v>274.2</c:v>
                </c:pt>
                <c:pt idx="3">
                  <c:v>274.2</c:v>
                </c:pt>
                <c:pt idx="4">
                  <c:v>274.2</c:v>
                </c:pt>
                <c:pt idx="5">
                  <c:v>274.2</c:v>
                </c:pt>
                <c:pt idx="6">
                  <c:v>274.2</c:v>
                </c:pt>
                <c:pt idx="7">
                  <c:v>274.2</c:v>
                </c:pt>
                <c:pt idx="8">
                  <c:v>274.2</c:v>
                </c:pt>
                <c:pt idx="9">
                  <c:v>274.2</c:v>
                </c:pt>
                <c:pt idx="10">
                  <c:v>274.2</c:v>
                </c:pt>
                <c:pt idx="11">
                  <c:v>274.2</c:v>
                </c:pt>
                <c:pt idx="12">
                  <c:v>274.2</c:v>
                </c:pt>
                <c:pt idx="13">
                  <c:v>274.2</c:v>
                </c:pt>
                <c:pt idx="14">
                  <c:v>274.2</c:v>
                </c:pt>
                <c:pt idx="15">
                  <c:v>274.2</c:v>
                </c:pt>
                <c:pt idx="16">
                  <c:v>274.2</c:v>
                </c:pt>
                <c:pt idx="17">
                  <c:v>274.2</c:v>
                </c:pt>
                <c:pt idx="18">
                  <c:v>274.2</c:v>
                </c:pt>
                <c:pt idx="19">
                  <c:v>274.2</c:v>
                </c:pt>
                <c:pt idx="20">
                  <c:v>274.2</c:v>
                </c:pt>
                <c:pt idx="21">
                  <c:v>274.2</c:v>
                </c:pt>
                <c:pt idx="22">
                  <c:v>274.2</c:v>
                </c:pt>
                <c:pt idx="23">
                  <c:v>274.2</c:v>
                </c:pt>
                <c:pt idx="24">
                  <c:v>274.2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269.72000000000003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239.64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#N/A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#N/A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269.72000000000003</c:v>
                </c:pt>
                <c:pt idx="15">
                  <c:v>#N/A</c:v>
                </c:pt>
                <c:pt idx="16">
                  <c:v>#N/A</c:v>
                </c:pt>
                <c:pt idx="17">
                  <c:v>239.64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255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167640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167640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167640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167640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167640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03" t="s">
        <v>0</v>
      </c>
      <c r="B1" s="99"/>
      <c r="C1" s="99"/>
      <c r="D1" s="99"/>
      <c r="E1" s="99"/>
      <c r="F1" s="99"/>
      <c r="G1" s="99"/>
      <c r="H1" s="99"/>
    </row>
    <row r="2" spans="1:8" ht="19.95" customHeight="1" x14ac:dyDescent="0.3">
      <c r="A2" s="104" t="s">
        <v>1</v>
      </c>
      <c r="B2" s="99"/>
      <c r="C2" s="99"/>
      <c r="D2" s="99"/>
      <c r="E2" s="99"/>
      <c r="F2" s="99"/>
      <c r="G2" s="99"/>
      <c r="H2" s="99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00" t="s">
        <v>15</v>
      </c>
      <c r="D12" s="101"/>
      <c r="E12" s="101"/>
      <c r="F12" s="101"/>
      <c r="G12" s="102"/>
    </row>
    <row r="13" spans="1:8" x14ac:dyDescent="0.3">
      <c r="B13" s="4" t="s">
        <v>16</v>
      </c>
      <c r="C13" s="100" t="s">
        <v>17</v>
      </c>
      <c r="D13" s="101"/>
      <c r="E13" s="101"/>
      <c r="F13" s="101"/>
      <c r="G13" s="102"/>
    </row>
    <row r="14" spans="1:8" x14ac:dyDescent="0.3">
      <c r="B14" s="4" t="s">
        <v>18</v>
      </c>
      <c r="C14" s="100" t="s">
        <v>19</v>
      </c>
      <c r="D14" s="101"/>
      <c r="E14" s="101"/>
      <c r="F14" s="101"/>
      <c r="G14" s="102"/>
    </row>
    <row r="15" spans="1:8" x14ac:dyDescent="0.3">
      <c r="B15" s="4" t="s">
        <v>20</v>
      </c>
      <c r="C15" s="100" t="s">
        <v>21</v>
      </c>
      <c r="D15" s="101"/>
      <c r="E15" s="101"/>
      <c r="F15" s="101"/>
      <c r="G15" s="102"/>
    </row>
    <row r="16" spans="1:8" x14ac:dyDescent="0.3">
      <c r="B16" s="4" t="s">
        <v>22</v>
      </c>
      <c r="C16" s="100" t="s">
        <v>23</v>
      </c>
      <c r="D16" s="101"/>
      <c r="E16" s="101"/>
      <c r="F16" s="101"/>
      <c r="G16" s="102"/>
    </row>
    <row r="17" spans="2:7" x14ac:dyDescent="0.3">
      <c r="B17" s="4" t="s">
        <v>24</v>
      </c>
      <c r="C17" s="100" t="s">
        <v>25</v>
      </c>
      <c r="D17" s="101"/>
      <c r="E17" s="101"/>
      <c r="F17" s="101"/>
      <c r="G17" s="102"/>
    </row>
    <row r="18" spans="2:7" x14ac:dyDescent="0.3">
      <c r="B18" s="4" t="s">
        <v>26</v>
      </c>
      <c r="C18" s="100" t="s">
        <v>27</v>
      </c>
      <c r="D18" s="101"/>
      <c r="E18" s="101"/>
      <c r="F18" s="101"/>
      <c r="G18" s="102"/>
    </row>
    <row r="19" spans="2:7" x14ac:dyDescent="0.3">
      <c r="B19" s="4" t="s">
        <v>28</v>
      </c>
      <c r="C19" s="100" t="s">
        <v>29</v>
      </c>
      <c r="D19" s="101"/>
      <c r="E19" s="101"/>
      <c r="F19" s="101"/>
      <c r="G19" s="102"/>
    </row>
    <row r="20" spans="2:7" x14ac:dyDescent="0.3">
      <c r="B20" s="4" t="s">
        <v>30</v>
      </c>
      <c r="C20" s="100" t="s">
        <v>31</v>
      </c>
      <c r="D20" s="101"/>
      <c r="E20" s="101"/>
      <c r="F20" s="101"/>
      <c r="G20" s="102"/>
    </row>
    <row r="22" spans="2:7" ht="15.6" x14ac:dyDescent="0.3">
      <c r="B22" s="1" t="s">
        <v>32</v>
      </c>
    </row>
    <row r="23" spans="2:7" x14ac:dyDescent="0.3">
      <c r="B23" s="98" t="s">
        <v>33</v>
      </c>
      <c r="C23" s="99"/>
      <c r="D23" s="99"/>
      <c r="E23" s="99"/>
      <c r="F23" s="99"/>
      <c r="G23" s="99"/>
    </row>
    <row r="24" spans="2:7" x14ac:dyDescent="0.3">
      <c r="B24" s="98" t="s">
        <v>34</v>
      </c>
      <c r="C24" s="99"/>
      <c r="D24" s="99"/>
      <c r="E24" s="99"/>
      <c r="F24" s="99"/>
      <c r="G24" s="99"/>
    </row>
    <row r="25" spans="2:7" x14ac:dyDescent="0.3">
      <c r="B25" s="98" t="s">
        <v>35</v>
      </c>
      <c r="C25" s="99"/>
      <c r="D25" s="99"/>
      <c r="E25" s="99"/>
      <c r="F25" s="99"/>
      <c r="G25" s="99"/>
    </row>
    <row r="26" spans="2:7" x14ac:dyDescent="0.3">
      <c r="B26" s="98" t="s">
        <v>36</v>
      </c>
      <c r="C26" s="99"/>
      <c r="D26" s="99"/>
      <c r="E26" s="99"/>
      <c r="F26" s="99"/>
      <c r="G26" s="99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03" t="s">
        <v>37</v>
      </c>
      <c r="B1" s="99"/>
      <c r="C1" s="99"/>
      <c r="D1" s="99"/>
      <c r="E1" s="99"/>
      <c r="F1" s="5" t="s">
        <v>38</v>
      </c>
      <c r="G1" s="6" t="s">
        <v>39</v>
      </c>
    </row>
    <row r="4" spans="1:7" ht="15.6" x14ac:dyDescent="0.3">
      <c r="B4" s="1" t="s">
        <v>40</v>
      </c>
      <c r="C4" s="12"/>
    </row>
    <row r="5" spans="1:7" x14ac:dyDescent="0.3">
      <c r="B5" s="7" t="s">
        <v>41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42</v>
      </c>
      <c r="C7" s="13" t="s">
        <v>12</v>
      </c>
    </row>
    <row r="8" spans="1:7" x14ac:dyDescent="0.3">
      <c r="B8" s="7" t="s">
        <v>43</v>
      </c>
      <c r="C8" s="13" t="s">
        <v>44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45</v>
      </c>
      <c r="C10" s="13" t="s">
        <v>46</v>
      </c>
    </row>
    <row r="11" spans="1:7" x14ac:dyDescent="0.3">
      <c r="B11" s="7" t="s">
        <v>47</v>
      </c>
      <c r="C11" s="13" t="s">
        <v>10</v>
      </c>
    </row>
    <row r="12" spans="1:7" x14ac:dyDescent="0.3">
      <c r="B12" s="7" t="s">
        <v>48</v>
      </c>
      <c r="C12" s="13" t="s">
        <v>49</v>
      </c>
    </row>
    <row r="13" spans="1:7" x14ac:dyDescent="0.3">
      <c r="C13" s="12"/>
    </row>
    <row r="14" spans="1:7" ht="15.6" x14ac:dyDescent="0.3">
      <c r="B14" s="1" t="s">
        <v>50</v>
      </c>
      <c r="C14" s="12"/>
    </row>
    <row r="15" spans="1:7" x14ac:dyDescent="0.3">
      <c r="B15" s="7" t="s">
        <v>51</v>
      </c>
      <c r="C15" s="13">
        <v>1.65</v>
      </c>
    </row>
    <row r="16" spans="1:7" x14ac:dyDescent="0.3">
      <c r="B16" s="7" t="s">
        <v>52</v>
      </c>
      <c r="C16" s="13">
        <v>20</v>
      </c>
    </row>
    <row r="18" spans="2:4" ht="15.6" x14ac:dyDescent="0.3">
      <c r="B18" s="1" t="s">
        <v>53</v>
      </c>
    </row>
    <row r="19" spans="2:4" x14ac:dyDescent="0.3">
      <c r="B19" s="105" t="s">
        <v>54</v>
      </c>
      <c r="C19" s="99"/>
      <c r="D19" s="99"/>
    </row>
    <row r="20" spans="2:4" ht="17.399999999999999" x14ac:dyDescent="0.3">
      <c r="B20" s="7" t="s">
        <v>55</v>
      </c>
      <c r="C20" s="14" t="s">
        <v>39</v>
      </c>
    </row>
    <row r="21" spans="2:4" ht="15.6" x14ac:dyDescent="0.3">
      <c r="B21" s="7" t="s">
        <v>56</v>
      </c>
      <c r="C21" s="9">
        <f>IFERROR(INDEX(Configuração!$D$26:$D$50,MATCH($C$20,Configuração!$C$26:$C$50,0)),"")</f>
        <v>46112</v>
      </c>
    </row>
    <row r="23" spans="2:4" ht="15.6" x14ac:dyDescent="0.3">
      <c r="B23" s="1" t="s">
        <v>57</v>
      </c>
    </row>
    <row r="24" spans="2:4" x14ac:dyDescent="0.3">
      <c r="B24" s="105" t="s">
        <v>58</v>
      </c>
      <c r="C24" s="99"/>
      <c r="D24" s="99"/>
    </row>
    <row r="25" spans="2:4" x14ac:dyDescent="0.3">
      <c r="C25" s="10" t="s">
        <v>59</v>
      </c>
      <c r="D25" s="10" t="s">
        <v>60</v>
      </c>
    </row>
    <row r="26" spans="2:4" x14ac:dyDescent="0.3">
      <c r="B26" s="11" t="s">
        <v>61</v>
      </c>
      <c r="C26" s="15" t="s">
        <v>39</v>
      </c>
      <c r="D26" s="16">
        <v>46112</v>
      </c>
    </row>
    <row r="27" spans="2:4" x14ac:dyDescent="0.3">
      <c r="B27" s="11" t="s">
        <v>62</v>
      </c>
      <c r="C27" s="15"/>
      <c r="D27" s="16"/>
    </row>
    <row r="28" spans="2:4" x14ac:dyDescent="0.3">
      <c r="B28" s="11" t="s">
        <v>63</v>
      </c>
      <c r="C28" s="15"/>
      <c r="D28" s="16"/>
    </row>
    <row r="29" spans="2:4" x14ac:dyDescent="0.3">
      <c r="B29" s="11" t="s">
        <v>64</v>
      </c>
      <c r="C29" s="15"/>
      <c r="D29" s="16"/>
    </row>
    <row r="30" spans="2:4" x14ac:dyDescent="0.3">
      <c r="B30" s="11" t="s">
        <v>65</v>
      </c>
      <c r="C30" s="15"/>
      <c r="D30" s="16"/>
    </row>
    <row r="31" spans="2:4" x14ac:dyDescent="0.3">
      <c r="B31" s="11" t="s">
        <v>66</v>
      </c>
      <c r="C31" s="15"/>
      <c r="D31" s="16"/>
    </row>
    <row r="32" spans="2:4" x14ac:dyDescent="0.3">
      <c r="B32" s="11" t="s">
        <v>67</v>
      </c>
      <c r="C32" s="15"/>
      <c r="D32" s="16"/>
    </row>
    <row r="33" spans="2:4" x14ac:dyDescent="0.3">
      <c r="B33" s="11" t="s">
        <v>68</v>
      </c>
      <c r="C33" s="15"/>
      <c r="D33" s="16"/>
    </row>
    <row r="34" spans="2:4" x14ac:dyDescent="0.3">
      <c r="B34" s="11" t="s">
        <v>69</v>
      </c>
      <c r="C34" s="15"/>
      <c r="D34" s="16"/>
    </row>
    <row r="35" spans="2:4" x14ac:dyDescent="0.3">
      <c r="B35" s="11" t="s">
        <v>70</v>
      </c>
      <c r="C35" s="15"/>
      <c r="D35" s="16"/>
    </row>
    <row r="36" spans="2:4" x14ac:dyDescent="0.3">
      <c r="B36" s="11" t="s">
        <v>71</v>
      </c>
      <c r="C36" s="15"/>
      <c r="D36" s="16"/>
    </row>
    <row r="37" spans="2:4" x14ac:dyDescent="0.3">
      <c r="B37" s="11" t="s">
        <v>72</v>
      </c>
      <c r="C37" s="15"/>
      <c r="D37" s="16"/>
    </row>
    <row r="38" spans="2:4" x14ac:dyDescent="0.3">
      <c r="B38" s="11" t="s">
        <v>73</v>
      </c>
      <c r="C38" s="15"/>
      <c r="D38" s="16"/>
    </row>
    <row r="39" spans="2:4" x14ac:dyDescent="0.3">
      <c r="B39" s="11" t="s">
        <v>74</v>
      </c>
      <c r="C39" s="15"/>
      <c r="D39" s="16"/>
    </row>
    <row r="40" spans="2:4" x14ac:dyDescent="0.3">
      <c r="B40" s="11" t="s">
        <v>75</v>
      </c>
      <c r="C40" s="15"/>
      <c r="D40" s="16"/>
    </row>
    <row r="41" spans="2:4" x14ac:dyDescent="0.3">
      <c r="B41" s="11" t="s">
        <v>76</v>
      </c>
      <c r="C41" s="15"/>
      <c r="D41" s="16"/>
    </row>
    <row r="42" spans="2:4" x14ac:dyDescent="0.3">
      <c r="B42" s="11" t="s">
        <v>77</v>
      </c>
      <c r="C42" s="15"/>
      <c r="D42" s="16"/>
    </row>
    <row r="43" spans="2:4" x14ac:dyDescent="0.3">
      <c r="B43" s="11" t="s">
        <v>78</v>
      </c>
      <c r="C43" s="15"/>
      <c r="D43" s="16"/>
    </row>
    <row r="44" spans="2:4" x14ac:dyDescent="0.3">
      <c r="B44" s="11" t="s">
        <v>79</v>
      </c>
      <c r="C44" s="15"/>
      <c r="D44" s="16"/>
    </row>
    <row r="45" spans="2:4" x14ac:dyDescent="0.3">
      <c r="B45" s="11" t="s">
        <v>80</v>
      </c>
      <c r="C45" s="15"/>
      <c r="D45" s="16"/>
    </row>
    <row r="46" spans="2:4" x14ac:dyDescent="0.3">
      <c r="B46" s="11" t="s">
        <v>81</v>
      </c>
      <c r="C46" s="15"/>
      <c r="D46" s="16"/>
    </row>
    <row r="47" spans="2:4" x14ac:dyDescent="0.3">
      <c r="B47" s="11" t="s">
        <v>82</v>
      </c>
      <c r="C47" s="15"/>
      <c r="D47" s="16"/>
    </row>
    <row r="48" spans="2:4" x14ac:dyDescent="0.3">
      <c r="B48" s="11" t="s">
        <v>83</v>
      </c>
      <c r="C48" s="15"/>
      <c r="D48" s="16"/>
    </row>
    <row r="49" spans="2:4" x14ac:dyDescent="0.3">
      <c r="B49" s="11" t="s">
        <v>84</v>
      </c>
      <c r="C49" s="15"/>
      <c r="D49" s="16"/>
    </row>
    <row r="50" spans="2:4" x14ac:dyDescent="0.3">
      <c r="B50" s="11" t="s">
        <v>85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03" t="s">
        <v>86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</row>
    <row r="2" spans="1:32" ht="19.95" customHeight="1" x14ac:dyDescent="0.3">
      <c r="A2" s="106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U2" s="8" t="s">
        <v>87</v>
      </c>
      <c r="Y2" s="8" t="s">
        <v>88</v>
      </c>
    </row>
    <row r="3" spans="1:32" ht="28.05" customHeight="1" x14ac:dyDescent="0.3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3">
      <c r="A4" s="24" t="s">
        <v>376</v>
      </c>
      <c r="B4" s="25" t="s">
        <v>377</v>
      </c>
      <c r="C4" s="25" t="s">
        <v>120</v>
      </c>
      <c r="D4" s="26">
        <v>1</v>
      </c>
      <c r="E4" s="27"/>
      <c r="F4" s="27"/>
      <c r="G4" s="27"/>
      <c r="H4" s="27"/>
      <c r="I4" s="28"/>
      <c r="J4" s="28"/>
      <c r="K4" s="29"/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 t="str">
        <f t="shared" ref="Y4:Y43" si="4">IF($A4="","",IF($E4="","",$E4-3*$F4))</f>
        <v/>
      </c>
      <c r="Z4" s="22" t="str">
        <f t="shared" ref="Z4:Z43" si="5">IF($A4="","",IF($E4="","",$E4+3*$F4))</f>
        <v/>
      </c>
      <c r="AA4" s="23" t="str">
        <f t="shared" ref="AA4:AA43" si="6">IF($Y4="","",$E4-($E4-$Y4)*1.1)</f>
        <v/>
      </c>
      <c r="AB4" s="23" t="str">
        <f t="shared" ref="AB4:AB43" si="7">IF($Z4="","",$E4+($Z4-$E4)*1.1)</f>
        <v/>
      </c>
      <c r="AC4" s="22" t="str">
        <f t="shared" ref="AC4:AC43" si="8">IF($A4="","",IF($G4="","",$G4-3*$H4))</f>
        <v/>
      </c>
      <c r="AD4" s="22" t="str">
        <f t="shared" ref="AD4:AD43" si="9">IF($A4="","",IF($G4="","",$G4+3*$H4))</f>
        <v/>
      </c>
      <c r="AE4" s="23" t="str">
        <f t="shared" ref="AE4:AE43" si="10">IF($AC4="","",$G4-($G4-$AC4)*1.1)</f>
        <v/>
      </c>
      <c r="AF4" s="23" t="str">
        <f t="shared" ref="AF4:AF43" si="11">IF($AD4="","",$G4+($AD4-$G4)*1.1)</f>
        <v/>
      </c>
    </row>
    <row r="5" spans="1:32" x14ac:dyDescent="0.3">
      <c r="A5" s="24" t="s">
        <v>126</v>
      </c>
      <c r="B5" s="25" t="s">
        <v>6</v>
      </c>
      <c r="C5" s="25" t="s">
        <v>120</v>
      </c>
      <c r="D5" s="26">
        <v>1</v>
      </c>
      <c r="E5" s="27">
        <v>4.2</v>
      </c>
      <c r="F5" s="27">
        <v>0.15</v>
      </c>
      <c r="G5" s="27">
        <v>9.5</v>
      </c>
      <c r="H5" s="27">
        <v>0.3</v>
      </c>
      <c r="I5" s="28"/>
      <c r="J5" s="28"/>
      <c r="K5" s="29">
        <v>17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3.75</v>
      </c>
      <c r="Z5" s="22">
        <f t="shared" si="5"/>
        <v>4.6500000000000004</v>
      </c>
      <c r="AA5" s="23">
        <f t="shared" si="6"/>
        <v>3.7050000000000001</v>
      </c>
      <c r="AB5" s="23">
        <f t="shared" si="7"/>
        <v>4.6950000000000003</v>
      </c>
      <c r="AC5" s="22">
        <f t="shared" si="8"/>
        <v>8.6</v>
      </c>
      <c r="AD5" s="22">
        <f t="shared" si="9"/>
        <v>10.4</v>
      </c>
      <c r="AE5" s="23">
        <f t="shared" si="10"/>
        <v>8.51</v>
      </c>
      <c r="AF5" s="23">
        <f t="shared" si="11"/>
        <v>10.49</v>
      </c>
    </row>
    <row r="6" spans="1:32" x14ac:dyDescent="0.3">
      <c r="A6" s="24" t="s">
        <v>138</v>
      </c>
      <c r="B6" s="25" t="s">
        <v>6</v>
      </c>
      <c r="C6" s="25" t="s">
        <v>137</v>
      </c>
      <c r="D6" s="26">
        <v>1</v>
      </c>
      <c r="E6" s="27">
        <v>3.8</v>
      </c>
      <c r="F6" s="27">
        <v>0.12</v>
      </c>
      <c r="G6" s="27">
        <v>5.2</v>
      </c>
      <c r="H6" s="27">
        <v>0.16</v>
      </c>
      <c r="I6" s="28"/>
      <c r="J6" s="28"/>
      <c r="K6" s="29">
        <v>10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3.44</v>
      </c>
      <c r="Z6" s="22">
        <f t="shared" si="5"/>
        <v>4.16</v>
      </c>
      <c r="AA6" s="23">
        <f t="shared" si="6"/>
        <v>3.4039999999999999</v>
      </c>
      <c r="AB6" s="23">
        <f t="shared" si="7"/>
        <v>4.1960000000000006</v>
      </c>
      <c r="AC6" s="22">
        <f t="shared" si="8"/>
        <v>4.7200000000000006</v>
      </c>
      <c r="AD6" s="22">
        <f t="shared" si="9"/>
        <v>5.68</v>
      </c>
      <c r="AE6" s="23">
        <f t="shared" si="10"/>
        <v>4.6720000000000006</v>
      </c>
      <c r="AF6" s="23">
        <f t="shared" si="11"/>
        <v>5.7279999999999998</v>
      </c>
    </row>
    <row r="7" spans="1:32" x14ac:dyDescent="0.3">
      <c r="A7" s="24" t="s">
        <v>378</v>
      </c>
      <c r="B7" s="25" t="s">
        <v>377</v>
      </c>
      <c r="C7" s="25" t="s">
        <v>120</v>
      </c>
      <c r="D7" s="26">
        <v>2</v>
      </c>
      <c r="E7" s="27"/>
      <c r="F7" s="27"/>
      <c r="G7" s="27"/>
      <c r="H7" s="27"/>
      <c r="I7" s="28"/>
      <c r="J7" s="28"/>
      <c r="K7" s="29"/>
      <c r="L7" s="29"/>
      <c r="M7" s="29"/>
      <c r="N7" s="29"/>
      <c r="O7" s="26" t="s">
        <v>121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 t="str">
        <f t="shared" si="4"/>
        <v/>
      </c>
      <c r="Z7" s="22" t="str">
        <f t="shared" si="5"/>
        <v/>
      </c>
      <c r="AA7" s="23" t="str">
        <f t="shared" si="6"/>
        <v/>
      </c>
      <c r="AB7" s="23" t="str">
        <f t="shared" si="7"/>
        <v/>
      </c>
      <c r="AC7" s="22" t="str">
        <f t="shared" si="8"/>
        <v/>
      </c>
      <c r="AD7" s="22" t="str">
        <f t="shared" si="9"/>
        <v/>
      </c>
      <c r="AE7" s="23" t="str">
        <f t="shared" si="10"/>
        <v/>
      </c>
      <c r="AF7" s="23" t="str">
        <f t="shared" si="11"/>
        <v/>
      </c>
    </row>
    <row r="8" spans="1:32" x14ac:dyDescent="0.3">
      <c r="A8" s="24" t="s">
        <v>135</v>
      </c>
      <c r="B8" s="25" t="s">
        <v>6</v>
      </c>
      <c r="C8" s="25" t="s">
        <v>120</v>
      </c>
      <c r="D8" s="26">
        <v>2</v>
      </c>
      <c r="E8" s="27">
        <v>1</v>
      </c>
      <c r="F8" s="27">
        <v>0.06</v>
      </c>
      <c r="G8" s="27">
        <v>5</v>
      </c>
      <c r="H8" s="27">
        <v>0.22</v>
      </c>
      <c r="I8" s="28"/>
      <c r="J8" s="28"/>
      <c r="K8" s="29">
        <v>20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0.82000000000000006</v>
      </c>
      <c r="Z8" s="22">
        <f t="shared" si="5"/>
        <v>1.18</v>
      </c>
      <c r="AA8" s="23">
        <f t="shared" si="6"/>
        <v>0.80200000000000005</v>
      </c>
      <c r="AB8" s="23">
        <f t="shared" si="7"/>
        <v>1.198</v>
      </c>
      <c r="AC8" s="22">
        <f t="shared" si="8"/>
        <v>4.34</v>
      </c>
      <c r="AD8" s="22">
        <f t="shared" si="9"/>
        <v>5.66</v>
      </c>
      <c r="AE8" s="23">
        <f t="shared" si="10"/>
        <v>4.274</v>
      </c>
      <c r="AF8" s="23">
        <f t="shared" si="11"/>
        <v>5.726</v>
      </c>
    </row>
    <row r="9" spans="1:32" x14ac:dyDescent="0.3">
      <c r="A9" s="24" t="s">
        <v>139</v>
      </c>
      <c r="B9" s="25" t="s">
        <v>6</v>
      </c>
      <c r="C9" s="25" t="s">
        <v>120</v>
      </c>
      <c r="D9" s="26">
        <v>1</v>
      </c>
      <c r="E9" s="27">
        <v>9</v>
      </c>
      <c r="F9" s="27">
        <v>0.25</v>
      </c>
      <c r="G9" s="27">
        <v>12.5</v>
      </c>
      <c r="H9" s="27">
        <v>0.35</v>
      </c>
      <c r="I9" s="28"/>
      <c r="J9" s="28"/>
      <c r="K9" s="29">
        <v>10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8.25</v>
      </c>
      <c r="Z9" s="22">
        <f t="shared" si="5"/>
        <v>9.75</v>
      </c>
      <c r="AA9" s="23">
        <f t="shared" si="6"/>
        <v>8.1750000000000007</v>
      </c>
      <c r="AB9" s="23">
        <f t="shared" si="7"/>
        <v>9.8249999999999993</v>
      </c>
      <c r="AC9" s="22">
        <f t="shared" si="8"/>
        <v>11.45</v>
      </c>
      <c r="AD9" s="22">
        <f t="shared" si="9"/>
        <v>13.55</v>
      </c>
      <c r="AE9" s="23">
        <f t="shared" si="10"/>
        <v>11.344999999999999</v>
      </c>
      <c r="AF9" s="23">
        <f t="shared" si="11"/>
        <v>13.655000000000001</v>
      </c>
    </row>
    <row r="10" spans="1:32" x14ac:dyDescent="0.3">
      <c r="A10" s="24" t="s">
        <v>379</v>
      </c>
      <c r="B10" s="25" t="s">
        <v>377</v>
      </c>
      <c r="C10" s="25" t="s">
        <v>380</v>
      </c>
      <c r="D10" s="26">
        <v>0</v>
      </c>
      <c r="E10" s="27"/>
      <c r="F10" s="27"/>
      <c r="G10" s="27"/>
      <c r="H10" s="27"/>
      <c r="I10" s="28"/>
      <c r="J10" s="28"/>
      <c r="K10" s="29"/>
      <c r="L10" s="29"/>
      <c r="M10" s="29"/>
      <c r="N10" s="29"/>
      <c r="O10" s="26" t="s">
        <v>121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 t="str">
        <f t="shared" si="4"/>
        <v/>
      </c>
      <c r="Z10" s="22" t="str">
        <f t="shared" si="5"/>
        <v/>
      </c>
      <c r="AA10" s="23" t="str">
        <f t="shared" si="6"/>
        <v/>
      </c>
      <c r="AB10" s="23" t="str">
        <f t="shared" si="7"/>
        <v/>
      </c>
      <c r="AC10" s="22" t="str">
        <f t="shared" si="8"/>
        <v/>
      </c>
      <c r="AD10" s="22" t="str">
        <f t="shared" si="9"/>
        <v/>
      </c>
      <c r="AE10" s="23" t="str">
        <f t="shared" si="10"/>
        <v/>
      </c>
      <c r="AF10" s="23" t="str">
        <f t="shared" si="11"/>
        <v/>
      </c>
    </row>
    <row r="11" spans="1:32" x14ac:dyDescent="0.3">
      <c r="A11" s="24" t="s">
        <v>127</v>
      </c>
      <c r="B11" s="25" t="s">
        <v>6</v>
      </c>
      <c r="C11" s="25" t="s">
        <v>120</v>
      </c>
      <c r="D11" s="26">
        <v>0</v>
      </c>
      <c r="E11" s="27">
        <v>155</v>
      </c>
      <c r="F11" s="27">
        <v>4</v>
      </c>
      <c r="G11" s="27">
        <v>255</v>
      </c>
      <c r="H11" s="27">
        <v>6.5</v>
      </c>
      <c r="I11" s="28"/>
      <c r="J11" s="28"/>
      <c r="K11" s="29">
        <v>10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143</v>
      </c>
      <c r="Z11" s="22">
        <f t="shared" si="5"/>
        <v>167</v>
      </c>
      <c r="AA11" s="23">
        <f t="shared" si="6"/>
        <v>141.80000000000001</v>
      </c>
      <c r="AB11" s="23">
        <f t="shared" si="7"/>
        <v>168.2</v>
      </c>
      <c r="AC11" s="22">
        <f t="shared" si="8"/>
        <v>235.5</v>
      </c>
      <c r="AD11" s="22">
        <f t="shared" si="9"/>
        <v>274.5</v>
      </c>
      <c r="AE11" s="23">
        <f t="shared" si="10"/>
        <v>233.55</v>
      </c>
      <c r="AF11" s="23">
        <f t="shared" si="11"/>
        <v>276.45</v>
      </c>
    </row>
    <row r="12" spans="1:32" x14ac:dyDescent="0.3">
      <c r="A12" s="24" t="s">
        <v>128</v>
      </c>
      <c r="B12" s="25" t="s">
        <v>6</v>
      </c>
      <c r="C12" s="25" t="s">
        <v>120</v>
      </c>
      <c r="D12" s="26">
        <v>0</v>
      </c>
      <c r="E12" s="27">
        <v>45</v>
      </c>
      <c r="F12" s="27">
        <v>2</v>
      </c>
      <c r="G12" s="27">
        <v>72</v>
      </c>
      <c r="H12" s="27">
        <v>3</v>
      </c>
      <c r="I12" s="28"/>
      <c r="J12" s="28"/>
      <c r="K12" s="29">
        <v>30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39</v>
      </c>
      <c r="Z12" s="22">
        <f t="shared" si="5"/>
        <v>51</v>
      </c>
      <c r="AA12" s="23">
        <f t="shared" si="6"/>
        <v>38.4</v>
      </c>
      <c r="AB12" s="23">
        <f t="shared" si="7"/>
        <v>51.6</v>
      </c>
      <c r="AC12" s="22">
        <f t="shared" si="8"/>
        <v>63</v>
      </c>
      <c r="AD12" s="22">
        <f t="shared" si="9"/>
        <v>81</v>
      </c>
      <c r="AE12" s="23">
        <f t="shared" si="10"/>
        <v>62.1</v>
      </c>
      <c r="AF12" s="23">
        <f t="shared" si="11"/>
        <v>81.900000000000006</v>
      </c>
    </row>
    <row r="13" spans="1:32" x14ac:dyDescent="0.3">
      <c r="A13" s="24" t="s">
        <v>125</v>
      </c>
      <c r="B13" s="25" t="s">
        <v>6</v>
      </c>
      <c r="C13" s="25" t="s">
        <v>120</v>
      </c>
      <c r="D13" s="26">
        <v>2</v>
      </c>
      <c r="E13" s="27">
        <v>1.02</v>
      </c>
      <c r="F13" s="27">
        <v>0.05</v>
      </c>
      <c r="G13" s="27">
        <v>5.0999999999999996</v>
      </c>
      <c r="H13" s="27">
        <v>0.18</v>
      </c>
      <c r="I13" s="28"/>
      <c r="J13" s="28"/>
      <c r="K13" s="29">
        <v>15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0.87</v>
      </c>
      <c r="Z13" s="22">
        <f t="shared" si="5"/>
        <v>1.17</v>
      </c>
      <c r="AA13" s="23">
        <f t="shared" si="6"/>
        <v>0.85499999999999998</v>
      </c>
      <c r="AB13" s="23">
        <f t="shared" si="7"/>
        <v>1.1850000000000001</v>
      </c>
      <c r="AC13" s="22">
        <f t="shared" si="8"/>
        <v>4.5599999999999996</v>
      </c>
      <c r="AD13" s="22">
        <f t="shared" si="9"/>
        <v>5.64</v>
      </c>
      <c r="AE13" s="23">
        <f t="shared" si="10"/>
        <v>4.5059999999999993</v>
      </c>
      <c r="AF13" s="23">
        <f t="shared" si="11"/>
        <v>5.694</v>
      </c>
    </row>
    <row r="14" spans="1:32" x14ac:dyDescent="0.3">
      <c r="A14" s="24" t="s">
        <v>381</v>
      </c>
      <c r="B14" s="25" t="s">
        <v>377</v>
      </c>
      <c r="C14" s="25" t="s">
        <v>380</v>
      </c>
      <c r="D14" s="26">
        <v>0</v>
      </c>
      <c r="E14" s="27"/>
      <c r="F14" s="27"/>
      <c r="G14" s="27"/>
      <c r="H14" s="27"/>
      <c r="I14" s="28"/>
      <c r="J14" s="28"/>
      <c r="K14" s="29"/>
      <c r="L14" s="29"/>
      <c r="M14" s="29"/>
      <c r="N14" s="29"/>
      <c r="O14" s="26" t="s">
        <v>121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</row>
    <row r="15" spans="1:32" x14ac:dyDescent="0.3">
      <c r="A15" s="24" t="s">
        <v>140</v>
      </c>
      <c r="B15" s="25" t="s">
        <v>6</v>
      </c>
      <c r="C15" s="25" t="s">
        <v>120</v>
      </c>
      <c r="D15" s="26">
        <v>1</v>
      </c>
      <c r="E15" s="27">
        <v>3.5</v>
      </c>
      <c r="F15" s="27">
        <v>0.15</v>
      </c>
      <c r="G15" s="27">
        <v>7</v>
      </c>
      <c r="H15" s="27">
        <v>0.25</v>
      </c>
      <c r="I15" s="28"/>
      <c r="J15" s="28"/>
      <c r="K15" s="29">
        <v>11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3.05</v>
      </c>
      <c r="Z15" s="22">
        <f t="shared" si="5"/>
        <v>3.95</v>
      </c>
      <c r="AA15" s="23">
        <f t="shared" si="6"/>
        <v>3.0049999999999999</v>
      </c>
      <c r="AB15" s="23">
        <f t="shared" si="7"/>
        <v>3.9950000000000001</v>
      </c>
      <c r="AC15" s="22">
        <f t="shared" si="8"/>
        <v>6.25</v>
      </c>
      <c r="AD15" s="22">
        <f t="shared" si="9"/>
        <v>7.75</v>
      </c>
      <c r="AE15" s="23">
        <f t="shared" si="10"/>
        <v>6.1749999999999998</v>
      </c>
      <c r="AF15" s="23">
        <f t="shared" si="11"/>
        <v>7.8250000000000002</v>
      </c>
    </row>
    <row r="16" spans="1:32" x14ac:dyDescent="0.3">
      <c r="A16" s="24" t="s">
        <v>119</v>
      </c>
      <c r="B16" s="25" t="s">
        <v>6</v>
      </c>
      <c r="C16" s="25" t="s">
        <v>120</v>
      </c>
      <c r="D16" s="26">
        <v>0</v>
      </c>
      <c r="E16" s="27">
        <v>92</v>
      </c>
      <c r="F16" s="27">
        <v>2.2999999999999998</v>
      </c>
      <c r="G16" s="27">
        <v>255</v>
      </c>
      <c r="H16" s="27">
        <v>6.4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85.1</v>
      </c>
      <c r="Z16" s="22">
        <f t="shared" si="5"/>
        <v>98.9</v>
      </c>
      <c r="AA16" s="23">
        <f t="shared" si="6"/>
        <v>84.41</v>
      </c>
      <c r="AB16" s="23">
        <f t="shared" si="7"/>
        <v>99.59</v>
      </c>
      <c r="AC16" s="22">
        <f t="shared" si="8"/>
        <v>235.8</v>
      </c>
      <c r="AD16" s="22">
        <f t="shared" si="9"/>
        <v>274.2</v>
      </c>
      <c r="AE16" s="23">
        <f t="shared" si="10"/>
        <v>233.88</v>
      </c>
      <c r="AF16" s="23">
        <f t="shared" si="11"/>
        <v>276.12</v>
      </c>
    </row>
    <row r="17" spans="1:32" x14ac:dyDescent="0.3">
      <c r="A17" s="24" t="s">
        <v>382</v>
      </c>
      <c r="B17" s="25" t="s">
        <v>377</v>
      </c>
      <c r="C17" s="25" t="s">
        <v>383</v>
      </c>
      <c r="D17" s="26">
        <v>1</v>
      </c>
      <c r="E17" s="27"/>
      <c r="F17" s="27"/>
      <c r="G17" s="27"/>
      <c r="H17" s="27"/>
      <c r="I17" s="28"/>
      <c r="J17" s="28"/>
      <c r="K17" s="29"/>
      <c r="L17" s="29"/>
      <c r="M17" s="29"/>
      <c r="N17" s="29"/>
      <c r="O17" s="26" t="s">
        <v>121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 t="str">
        <f t="shared" si="4"/>
        <v/>
      </c>
      <c r="Z17" s="22" t="str">
        <f t="shared" si="5"/>
        <v/>
      </c>
      <c r="AA17" s="23" t="str">
        <f t="shared" si="6"/>
        <v/>
      </c>
      <c r="AB17" s="23" t="str">
        <f t="shared" si="7"/>
        <v/>
      </c>
      <c r="AC17" s="22" t="str">
        <f t="shared" si="8"/>
        <v/>
      </c>
      <c r="AD17" s="22" t="str">
        <f t="shared" si="9"/>
        <v/>
      </c>
      <c r="AE17" s="23" t="str">
        <f t="shared" si="10"/>
        <v/>
      </c>
      <c r="AF17" s="23" t="str">
        <f t="shared" si="11"/>
        <v/>
      </c>
    </row>
    <row r="18" spans="1:32" x14ac:dyDescent="0.3">
      <c r="A18" s="24" t="s">
        <v>384</v>
      </c>
      <c r="B18" s="25" t="s">
        <v>377</v>
      </c>
      <c r="C18" s="25" t="s">
        <v>120</v>
      </c>
      <c r="D18" s="26">
        <v>2</v>
      </c>
      <c r="E18" s="27"/>
      <c r="F18" s="27"/>
      <c r="G18" s="27"/>
      <c r="H18" s="27"/>
      <c r="I18" s="28"/>
      <c r="J18" s="28"/>
      <c r="K18" s="29"/>
      <c r="L18" s="29"/>
      <c r="M18" s="29"/>
      <c r="N18" s="29"/>
      <c r="O18" s="26" t="s">
        <v>121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 t="str">
        <f t="shared" si="4"/>
        <v/>
      </c>
      <c r="Z18" s="22" t="str">
        <f t="shared" si="5"/>
        <v/>
      </c>
      <c r="AA18" s="23" t="str">
        <f t="shared" si="6"/>
        <v/>
      </c>
      <c r="AB18" s="23" t="str">
        <f t="shared" si="7"/>
        <v/>
      </c>
      <c r="AC18" s="22" t="str">
        <f t="shared" si="8"/>
        <v/>
      </c>
      <c r="AD18" s="22" t="str">
        <f t="shared" si="9"/>
        <v/>
      </c>
      <c r="AE18" s="23" t="str">
        <f t="shared" si="10"/>
        <v/>
      </c>
      <c r="AF18" s="23" t="str">
        <f t="shared" si="11"/>
        <v/>
      </c>
    </row>
    <row r="19" spans="1:32" x14ac:dyDescent="0.3">
      <c r="A19" s="24" t="s">
        <v>136</v>
      </c>
      <c r="B19" s="25" t="s">
        <v>6</v>
      </c>
      <c r="C19" s="25" t="s">
        <v>137</v>
      </c>
      <c r="D19" s="26">
        <v>1</v>
      </c>
      <c r="E19" s="27">
        <v>6.5</v>
      </c>
      <c r="F19" s="27">
        <v>0.15</v>
      </c>
      <c r="G19" s="27">
        <v>8.5</v>
      </c>
      <c r="H19" s="27">
        <v>0.22</v>
      </c>
      <c r="I19" s="28"/>
      <c r="J19" s="28"/>
      <c r="K19" s="29">
        <v>10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6.05</v>
      </c>
      <c r="Z19" s="22">
        <f t="shared" si="5"/>
        <v>6.95</v>
      </c>
      <c r="AA19" s="23">
        <f t="shared" si="6"/>
        <v>6.0049999999999999</v>
      </c>
      <c r="AB19" s="23">
        <f t="shared" si="7"/>
        <v>6.9950000000000001</v>
      </c>
      <c r="AC19" s="22">
        <f t="shared" si="8"/>
        <v>7.84</v>
      </c>
      <c r="AD19" s="22">
        <f t="shared" si="9"/>
        <v>9.16</v>
      </c>
      <c r="AE19" s="23">
        <f t="shared" si="10"/>
        <v>7.774</v>
      </c>
      <c r="AF19" s="23">
        <f t="shared" si="11"/>
        <v>9.2260000000000009</v>
      </c>
    </row>
    <row r="20" spans="1:32" x14ac:dyDescent="0.3">
      <c r="A20" s="24" t="s">
        <v>129</v>
      </c>
      <c r="B20" s="25" t="s">
        <v>6</v>
      </c>
      <c r="C20" s="25" t="s">
        <v>120</v>
      </c>
      <c r="D20" s="26">
        <v>0</v>
      </c>
      <c r="E20" s="27">
        <v>105</v>
      </c>
      <c r="F20" s="27">
        <v>3.5</v>
      </c>
      <c r="G20" s="27">
        <v>205</v>
      </c>
      <c r="H20" s="27">
        <v>6.5</v>
      </c>
      <c r="I20" s="28"/>
      <c r="J20" s="28"/>
      <c r="K20" s="29">
        <v>25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94.5</v>
      </c>
      <c r="Z20" s="22">
        <f t="shared" si="5"/>
        <v>115.5</v>
      </c>
      <c r="AA20" s="23">
        <f t="shared" si="6"/>
        <v>93.45</v>
      </c>
      <c r="AB20" s="23">
        <f t="shared" si="7"/>
        <v>116.55</v>
      </c>
      <c r="AC20" s="22">
        <f t="shared" si="8"/>
        <v>185.5</v>
      </c>
      <c r="AD20" s="22">
        <f t="shared" si="9"/>
        <v>224.5</v>
      </c>
      <c r="AE20" s="23">
        <f t="shared" si="10"/>
        <v>183.55</v>
      </c>
      <c r="AF20" s="23">
        <f t="shared" si="11"/>
        <v>226.45</v>
      </c>
    </row>
    <row r="21" spans="1:32" x14ac:dyDescent="0.3">
      <c r="A21" s="24" t="s">
        <v>123</v>
      </c>
      <c r="B21" s="25" t="s">
        <v>6</v>
      </c>
      <c r="C21" s="25" t="s">
        <v>120</v>
      </c>
      <c r="D21" s="26">
        <v>0</v>
      </c>
      <c r="E21" s="27">
        <v>28</v>
      </c>
      <c r="F21" s="27">
        <v>1.1000000000000001</v>
      </c>
      <c r="G21" s="27">
        <v>78</v>
      </c>
      <c r="H21" s="27">
        <v>2.6</v>
      </c>
      <c r="I21" s="28"/>
      <c r="J21" s="28"/>
      <c r="K21" s="29">
        <v>9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24.7</v>
      </c>
      <c r="Z21" s="22">
        <f t="shared" si="5"/>
        <v>31.3</v>
      </c>
      <c r="AA21" s="23">
        <f t="shared" si="6"/>
        <v>24.369999999999997</v>
      </c>
      <c r="AB21" s="23">
        <f t="shared" si="7"/>
        <v>31.630000000000003</v>
      </c>
      <c r="AC21" s="22">
        <f t="shared" si="8"/>
        <v>70.2</v>
      </c>
      <c r="AD21" s="22">
        <f t="shared" si="9"/>
        <v>85.8</v>
      </c>
      <c r="AE21" s="23">
        <f t="shared" si="10"/>
        <v>69.42</v>
      </c>
      <c r="AF21" s="23">
        <f t="shared" si="11"/>
        <v>86.58</v>
      </c>
    </row>
    <row r="22" spans="1:32" x14ac:dyDescent="0.3">
      <c r="A22" s="24" t="s">
        <v>145</v>
      </c>
      <c r="B22" s="25" t="s">
        <v>6</v>
      </c>
      <c r="C22" s="25" t="s">
        <v>131</v>
      </c>
      <c r="D22" s="26">
        <v>0</v>
      </c>
      <c r="E22" s="27">
        <v>80</v>
      </c>
      <c r="F22" s="27">
        <v>3</v>
      </c>
      <c r="G22" s="27">
        <v>300</v>
      </c>
      <c r="H22" s="27">
        <v>10</v>
      </c>
      <c r="I22" s="28"/>
      <c r="J22" s="28"/>
      <c r="K22" s="29">
        <v>30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</v>
      </c>
      <c r="Z22" s="22">
        <f t="shared" si="5"/>
        <v>89</v>
      </c>
      <c r="AA22" s="23">
        <f t="shared" si="6"/>
        <v>70.099999999999994</v>
      </c>
      <c r="AB22" s="23">
        <f t="shared" si="7"/>
        <v>89.9</v>
      </c>
      <c r="AC22" s="22">
        <f t="shared" si="8"/>
        <v>270</v>
      </c>
      <c r="AD22" s="22">
        <f t="shared" si="9"/>
        <v>330</v>
      </c>
      <c r="AE22" s="23">
        <f t="shared" si="10"/>
        <v>267</v>
      </c>
      <c r="AF22" s="23">
        <f t="shared" si="11"/>
        <v>333</v>
      </c>
    </row>
    <row r="23" spans="1:32" x14ac:dyDescent="0.3">
      <c r="A23" s="24" t="s">
        <v>385</v>
      </c>
      <c r="B23" s="25" t="s">
        <v>377</v>
      </c>
      <c r="C23" s="25" t="s">
        <v>131</v>
      </c>
      <c r="D23" s="26">
        <v>0</v>
      </c>
      <c r="E23" s="27"/>
      <c r="F23" s="27"/>
      <c r="G23" s="27"/>
      <c r="H23" s="27"/>
      <c r="I23" s="28"/>
      <c r="J23" s="28"/>
      <c r="K23" s="29"/>
      <c r="L23" s="29"/>
      <c r="M23" s="29"/>
      <c r="N23" s="29"/>
      <c r="O23" s="26" t="s">
        <v>121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 t="str">
        <f t="shared" si="4"/>
        <v/>
      </c>
      <c r="Z23" s="22" t="str">
        <f t="shared" si="5"/>
        <v/>
      </c>
      <c r="AA23" s="23" t="str">
        <f t="shared" si="6"/>
        <v/>
      </c>
      <c r="AB23" s="23" t="str">
        <f t="shared" si="7"/>
        <v/>
      </c>
      <c r="AC23" s="22" t="str">
        <f t="shared" si="8"/>
        <v/>
      </c>
      <c r="AD23" s="22" t="str">
        <f t="shared" si="9"/>
        <v/>
      </c>
      <c r="AE23" s="23" t="str">
        <f t="shared" si="10"/>
        <v/>
      </c>
      <c r="AF23" s="23" t="str">
        <f t="shared" si="11"/>
        <v/>
      </c>
    </row>
    <row r="24" spans="1:32" x14ac:dyDescent="0.3">
      <c r="A24" s="24" t="s">
        <v>133</v>
      </c>
      <c r="B24" s="25" t="s">
        <v>6</v>
      </c>
      <c r="C24" s="25" t="s">
        <v>131</v>
      </c>
      <c r="D24" s="26">
        <v>0</v>
      </c>
      <c r="E24" s="27">
        <v>90</v>
      </c>
      <c r="F24" s="27">
        <v>3.5</v>
      </c>
      <c r="G24" s="27">
        <v>320</v>
      </c>
      <c r="H24" s="27">
        <v>10</v>
      </c>
      <c r="I24" s="28"/>
      <c r="J24" s="28"/>
      <c r="K24" s="29">
        <v>30</v>
      </c>
      <c r="L24" s="29"/>
      <c r="M24" s="29"/>
      <c r="N24" s="29"/>
      <c r="O24" s="26" t="s">
        <v>121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79.5</v>
      </c>
      <c r="Z24" s="22">
        <f t="shared" si="5"/>
        <v>100.5</v>
      </c>
      <c r="AA24" s="23">
        <f t="shared" si="6"/>
        <v>78.45</v>
      </c>
      <c r="AB24" s="23">
        <f t="shared" si="7"/>
        <v>101.55</v>
      </c>
      <c r="AC24" s="22">
        <f t="shared" si="8"/>
        <v>290</v>
      </c>
      <c r="AD24" s="22">
        <f t="shared" si="9"/>
        <v>350</v>
      </c>
      <c r="AE24" s="23">
        <f t="shared" si="10"/>
        <v>287</v>
      </c>
      <c r="AF24" s="23">
        <f t="shared" si="11"/>
        <v>353</v>
      </c>
    </row>
    <row r="25" spans="1:32" x14ac:dyDescent="0.3">
      <c r="A25" s="24" t="s">
        <v>134</v>
      </c>
      <c r="B25" s="25" t="s">
        <v>6</v>
      </c>
      <c r="C25" s="25" t="s">
        <v>131</v>
      </c>
      <c r="D25" s="26">
        <v>0</v>
      </c>
      <c r="E25" s="27">
        <v>35</v>
      </c>
      <c r="F25" s="27">
        <v>1.6</v>
      </c>
      <c r="G25" s="27">
        <v>160</v>
      </c>
      <c r="H25" s="27">
        <v>6</v>
      </c>
      <c r="I25" s="28"/>
      <c r="J25" s="28"/>
      <c r="K25" s="29">
        <v>22</v>
      </c>
      <c r="L25" s="29"/>
      <c r="M25" s="29"/>
      <c r="N25" s="29"/>
      <c r="O25" s="26" t="s">
        <v>121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30.2</v>
      </c>
      <c r="Z25" s="22">
        <f t="shared" si="5"/>
        <v>39.799999999999997</v>
      </c>
      <c r="AA25" s="23">
        <f t="shared" si="6"/>
        <v>29.72</v>
      </c>
      <c r="AB25" s="23">
        <f t="shared" si="7"/>
        <v>40.28</v>
      </c>
      <c r="AC25" s="22">
        <f t="shared" si="8"/>
        <v>142</v>
      </c>
      <c r="AD25" s="22">
        <f t="shared" si="9"/>
        <v>178</v>
      </c>
      <c r="AE25" s="23">
        <f t="shared" si="10"/>
        <v>140.19999999999999</v>
      </c>
      <c r="AF25" s="23">
        <f t="shared" si="11"/>
        <v>179.8</v>
      </c>
    </row>
    <row r="26" spans="1:32" x14ac:dyDescent="0.3">
      <c r="A26" s="24" t="s">
        <v>386</v>
      </c>
      <c r="B26" s="25" t="s">
        <v>377</v>
      </c>
      <c r="C26" s="25" t="s">
        <v>131</v>
      </c>
      <c r="D26" s="26">
        <v>0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 t="s">
        <v>121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 t="s">
        <v>387</v>
      </c>
      <c r="B27" s="25" t="s">
        <v>377</v>
      </c>
      <c r="C27" s="25" t="s">
        <v>131</v>
      </c>
      <c r="D27" s="26">
        <v>0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 t="s">
        <v>121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 t="s">
        <v>130</v>
      </c>
      <c r="B28" s="25" t="s">
        <v>6</v>
      </c>
      <c r="C28" s="25" t="s">
        <v>131</v>
      </c>
      <c r="D28" s="26">
        <v>0</v>
      </c>
      <c r="E28" s="27">
        <v>38</v>
      </c>
      <c r="F28" s="27">
        <v>1.6</v>
      </c>
      <c r="G28" s="27">
        <v>150</v>
      </c>
      <c r="H28" s="27">
        <v>5</v>
      </c>
      <c r="I28" s="28"/>
      <c r="J28" s="28"/>
      <c r="K28" s="29">
        <v>20</v>
      </c>
      <c r="L28" s="29"/>
      <c r="M28" s="29"/>
      <c r="N28" s="29"/>
      <c r="O28" s="26" t="s">
        <v>121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33.200000000000003</v>
      </c>
      <c r="Z28" s="22">
        <f t="shared" si="5"/>
        <v>42.8</v>
      </c>
      <c r="AA28" s="23">
        <f t="shared" si="6"/>
        <v>32.72</v>
      </c>
      <c r="AB28" s="23">
        <f t="shared" si="7"/>
        <v>43.28</v>
      </c>
      <c r="AC28" s="22">
        <f t="shared" si="8"/>
        <v>135</v>
      </c>
      <c r="AD28" s="22">
        <f t="shared" si="9"/>
        <v>165</v>
      </c>
      <c r="AE28" s="23">
        <f t="shared" si="10"/>
        <v>133.5</v>
      </c>
      <c r="AF28" s="23">
        <f t="shared" si="11"/>
        <v>166.5</v>
      </c>
    </row>
    <row r="29" spans="1:32" x14ac:dyDescent="0.3">
      <c r="A29" s="24" t="s">
        <v>132</v>
      </c>
      <c r="B29" s="25" t="s">
        <v>6</v>
      </c>
      <c r="C29" s="25" t="s">
        <v>131</v>
      </c>
      <c r="D29" s="26">
        <v>0</v>
      </c>
      <c r="E29" s="27">
        <v>40</v>
      </c>
      <c r="F29" s="27">
        <v>1.8</v>
      </c>
      <c r="G29" s="27">
        <v>152</v>
      </c>
      <c r="H29" s="27">
        <v>5.2</v>
      </c>
      <c r="I29" s="28"/>
      <c r="J29" s="28"/>
      <c r="K29" s="29">
        <v>20</v>
      </c>
      <c r="L29" s="29"/>
      <c r="M29" s="29"/>
      <c r="N29" s="29"/>
      <c r="O29" s="26" t="s">
        <v>121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34.6</v>
      </c>
      <c r="Z29" s="22">
        <f t="shared" si="5"/>
        <v>45.4</v>
      </c>
      <c r="AA29" s="23">
        <f t="shared" si="6"/>
        <v>34.06</v>
      </c>
      <c r="AB29" s="23">
        <f t="shared" si="7"/>
        <v>45.94</v>
      </c>
      <c r="AC29" s="22">
        <f t="shared" si="8"/>
        <v>136.4</v>
      </c>
      <c r="AD29" s="22">
        <f t="shared" si="9"/>
        <v>167.6</v>
      </c>
      <c r="AE29" s="23">
        <f t="shared" si="10"/>
        <v>134.84</v>
      </c>
      <c r="AF29" s="23">
        <f t="shared" si="11"/>
        <v>169.16</v>
      </c>
    </row>
    <row r="30" spans="1:32" x14ac:dyDescent="0.3">
      <c r="A30" s="24" t="s">
        <v>388</v>
      </c>
      <c r="B30" s="25" t="s">
        <v>377</v>
      </c>
      <c r="C30" s="25" t="s">
        <v>389</v>
      </c>
      <c r="D30" s="26">
        <v>1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 t="s">
        <v>121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 t="s">
        <v>390</v>
      </c>
      <c r="B31" s="25" t="s">
        <v>377</v>
      </c>
      <c r="C31" s="25" t="s">
        <v>142</v>
      </c>
      <c r="D31" s="26">
        <v>1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 t="s">
        <v>121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 t="s">
        <v>141</v>
      </c>
      <c r="B32" s="25" t="s">
        <v>6</v>
      </c>
      <c r="C32" s="25" t="s">
        <v>142</v>
      </c>
      <c r="D32" s="26">
        <v>0</v>
      </c>
      <c r="E32" s="27">
        <v>140</v>
      </c>
      <c r="F32" s="27">
        <v>1.5</v>
      </c>
      <c r="G32" s="27">
        <v>160</v>
      </c>
      <c r="H32" s="27">
        <v>1.8</v>
      </c>
      <c r="I32" s="28"/>
      <c r="J32" s="28"/>
      <c r="K32" s="29">
        <v>4</v>
      </c>
      <c r="L32" s="29"/>
      <c r="M32" s="29"/>
      <c r="N32" s="29"/>
      <c r="O32" s="26" t="s">
        <v>121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135.5</v>
      </c>
      <c r="Z32" s="22">
        <f t="shared" si="5"/>
        <v>144.5</v>
      </c>
      <c r="AA32" s="23">
        <f t="shared" si="6"/>
        <v>135.05000000000001</v>
      </c>
      <c r="AB32" s="23">
        <f t="shared" si="7"/>
        <v>144.94999999999999</v>
      </c>
      <c r="AC32" s="22">
        <f t="shared" si="8"/>
        <v>154.6</v>
      </c>
      <c r="AD32" s="22">
        <f t="shared" si="9"/>
        <v>165.4</v>
      </c>
      <c r="AE32" s="23">
        <f t="shared" si="10"/>
        <v>154.06</v>
      </c>
      <c r="AF32" s="23">
        <f t="shared" si="11"/>
        <v>165.94</v>
      </c>
    </row>
    <row r="33" spans="1:32" x14ac:dyDescent="0.3">
      <c r="A33" s="24" t="s">
        <v>143</v>
      </c>
      <c r="B33" s="25" t="s">
        <v>6</v>
      </c>
      <c r="C33" s="25" t="s">
        <v>142</v>
      </c>
      <c r="D33" s="26">
        <v>1</v>
      </c>
      <c r="E33" s="27">
        <v>4</v>
      </c>
      <c r="F33" s="27">
        <v>0.1</v>
      </c>
      <c r="G33" s="27">
        <v>6.5</v>
      </c>
      <c r="H33" s="27">
        <v>0.15</v>
      </c>
      <c r="I33" s="28"/>
      <c r="J33" s="28"/>
      <c r="K33" s="29">
        <v>6</v>
      </c>
      <c r="L33" s="29"/>
      <c r="M33" s="29"/>
      <c r="N33" s="29"/>
      <c r="O33" s="26" t="s">
        <v>121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3.7</v>
      </c>
      <c r="Z33" s="22">
        <f t="shared" si="5"/>
        <v>4.3</v>
      </c>
      <c r="AA33" s="23">
        <f t="shared" si="6"/>
        <v>3.67</v>
      </c>
      <c r="AB33" s="23">
        <f t="shared" si="7"/>
        <v>4.33</v>
      </c>
      <c r="AC33" s="22">
        <f t="shared" si="8"/>
        <v>6.05</v>
      </c>
      <c r="AD33" s="22">
        <f t="shared" si="9"/>
        <v>6.95</v>
      </c>
      <c r="AE33" s="23">
        <f t="shared" si="10"/>
        <v>6.0049999999999999</v>
      </c>
      <c r="AF33" s="23">
        <f t="shared" si="11"/>
        <v>6.9950000000000001</v>
      </c>
    </row>
    <row r="34" spans="1:32" x14ac:dyDescent="0.3">
      <c r="A34" s="24" t="s">
        <v>144</v>
      </c>
      <c r="B34" s="25" t="s">
        <v>6</v>
      </c>
      <c r="C34" s="25" t="s">
        <v>142</v>
      </c>
      <c r="D34" s="26">
        <v>0</v>
      </c>
      <c r="E34" s="27">
        <v>100</v>
      </c>
      <c r="F34" s="27">
        <v>1.8</v>
      </c>
      <c r="G34" s="27">
        <v>118</v>
      </c>
      <c r="H34" s="27">
        <v>2.2000000000000002</v>
      </c>
      <c r="I34" s="28"/>
      <c r="J34" s="28"/>
      <c r="K34" s="29">
        <v>5</v>
      </c>
      <c r="L34" s="29"/>
      <c r="M34" s="29"/>
      <c r="N34" s="29"/>
      <c r="O34" s="26" t="s">
        <v>121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94.6</v>
      </c>
      <c r="Z34" s="22">
        <f t="shared" si="5"/>
        <v>105.4</v>
      </c>
      <c r="AA34" s="23">
        <f t="shared" si="6"/>
        <v>94.059999999999988</v>
      </c>
      <c r="AB34" s="23">
        <f t="shared" si="7"/>
        <v>105.94000000000001</v>
      </c>
      <c r="AC34" s="22">
        <f t="shared" si="8"/>
        <v>111.4</v>
      </c>
      <c r="AD34" s="22">
        <f t="shared" si="9"/>
        <v>124.6</v>
      </c>
      <c r="AE34" s="23">
        <f t="shared" si="10"/>
        <v>110.74000000000001</v>
      </c>
      <c r="AF34" s="23">
        <f t="shared" si="11"/>
        <v>125.25999999999999</v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3">
      <c r="A2" s="32" t="s">
        <v>39</v>
      </c>
      <c r="B2" s="33">
        <v>1</v>
      </c>
      <c r="C2" s="34"/>
      <c r="D2" s="34"/>
      <c r="E2" s="34"/>
      <c r="F2" s="34"/>
      <c r="G2" s="34"/>
      <c r="H2" s="34"/>
      <c r="I2" s="33"/>
      <c r="J2" s="33"/>
      <c r="K2" s="33"/>
      <c r="L2" s="33"/>
      <c r="M2" s="33"/>
      <c r="N2" s="33"/>
    </row>
    <row r="3" spans="1:14" x14ac:dyDescent="0.3">
      <c r="A3" s="32" t="s">
        <v>39</v>
      </c>
      <c r="B3" s="33">
        <v>2</v>
      </c>
      <c r="C3" s="34">
        <v>4.2</v>
      </c>
      <c r="D3" s="34">
        <v>0.15</v>
      </c>
      <c r="E3" s="34">
        <v>9.5</v>
      </c>
      <c r="F3" s="34">
        <v>0.3</v>
      </c>
      <c r="G3" s="34"/>
      <c r="H3" s="34"/>
      <c r="I3" s="33">
        <v>17</v>
      </c>
      <c r="J3" s="33"/>
      <c r="K3" s="33"/>
      <c r="L3" s="33"/>
      <c r="M3" s="33" t="s">
        <v>121</v>
      </c>
      <c r="N3" s="33"/>
    </row>
    <row r="4" spans="1:14" x14ac:dyDescent="0.3">
      <c r="A4" s="32" t="s">
        <v>39</v>
      </c>
      <c r="B4" s="33">
        <v>3</v>
      </c>
      <c r="C4" s="34">
        <v>3.8</v>
      </c>
      <c r="D4" s="34">
        <v>0.12</v>
      </c>
      <c r="E4" s="34">
        <v>5.2</v>
      </c>
      <c r="F4" s="34">
        <v>0.16</v>
      </c>
      <c r="G4" s="34"/>
      <c r="H4" s="34"/>
      <c r="I4" s="33">
        <v>10</v>
      </c>
      <c r="J4" s="33"/>
      <c r="K4" s="33"/>
      <c r="L4" s="33"/>
      <c r="M4" s="33" t="s">
        <v>121</v>
      </c>
      <c r="N4" s="33"/>
    </row>
    <row r="5" spans="1:14" x14ac:dyDescent="0.3">
      <c r="A5" s="32" t="s">
        <v>39</v>
      </c>
      <c r="B5" s="33">
        <v>4</v>
      </c>
      <c r="C5" s="34"/>
      <c r="D5" s="34"/>
      <c r="E5" s="34"/>
      <c r="F5" s="34"/>
      <c r="G5" s="34"/>
      <c r="H5" s="34"/>
      <c r="I5" s="33"/>
      <c r="J5" s="33"/>
      <c r="K5" s="33"/>
      <c r="L5" s="33"/>
      <c r="M5" s="33"/>
      <c r="N5" s="33"/>
    </row>
    <row r="6" spans="1:14" x14ac:dyDescent="0.3">
      <c r="A6" s="32" t="s">
        <v>39</v>
      </c>
      <c r="B6" s="33">
        <v>5</v>
      </c>
      <c r="C6" s="34">
        <v>1</v>
      </c>
      <c r="D6" s="34">
        <v>0.06</v>
      </c>
      <c r="E6" s="34">
        <v>5</v>
      </c>
      <c r="F6" s="34">
        <v>0.22</v>
      </c>
      <c r="G6" s="34"/>
      <c r="H6" s="34"/>
      <c r="I6" s="33">
        <v>20</v>
      </c>
      <c r="J6" s="33"/>
      <c r="K6" s="33"/>
      <c r="L6" s="33"/>
      <c r="M6" s="33" t="s">
        <v>121</v>
      </c>
      <c r="N6" s="33"/>
    </row>
    <row r="7" spans="1:14" x14ac:dyDescent="0.3">
      <c r="A7" s="32" t="s">
        <v>39</v>
      </c>
      <c r="B7" s="33">
        <v>6</v>
      </c>
      <c r="C7" s="34">
        <v>9</v>
      </c>
      <c r="D7" s="34">
        <v>0.25</v>
      </c>
      <c r="E7" s="34">
        <v>12.5</v>
      </c>
      <c r="F7" s="34">
        <v>0.35</v>
      </c>
      <c r="G7" s="34"/>
      <c r="H7" s="34"/>
      <c r="I7" s="33">
        <v>10</v>
      </c>
      <c r="J7" s="33"/>
      <c r="K7" s="33"/>
      <c r="L7" s="33"/>
      <c r="M7" s="33" t="s">
        <v>121</v>
      </c>
      <c r="N7" s="33"/>
    </row>
    <row r="8" spans="1:14" x14ac:dyDescent="0.3">
      <c r="A8" s="32" t="s">
        <v>39</v>
      </c>
      <c r="B8" s="33">
        <v>7</v>
      </c>
      <c r="C8" s="34"/>
      <c r="D8" s="34"/>
      <c r="E8" s="34"/>
      <c r="F8" s="34"/>
      <c r="G8" s="34"/>
      <c r="H8" s="34"/>
      <c r="I8" s="33"/>
      <c r="J8" s="33"/>
      <c r="K8" s="33"/>
      <c r="L8" s="33"/>
      <c r="M8" s="33"/>
      <c r="N8" s="33"/>
    </row>
    <row r="9" spans="1:14" x14ac:dyDescent="0.3">
      <c r="A9" s="32" t="s">
        <v>39</v>
      </c>
      <c r="B9" s="33">
        <v>8</v>
      </c>
      <c r="C9" s="34">
        <v>155</v>
      </c>
      <c r="D9" s="34">
        <v>4</v>
      </c>
      <c r="E9" s="34">
        <v>255</v>
      </c>
      <c r="F9" s="34">
        <v>6.5</v>
      </c>
      <c r="G9" s="34"/>
      <c r="H9" s="34"/>
      <c r="I9" s="33">
        <v>10</v>
      </c>
      <c r="J9" s="33"/>
      <c r="K9" s="33"/>
      <c r="L9" s="33"/>
      <c r="M9" s="33" t="s">
        <v>121</v>
      </c>
      <c r="N9" s="33"/>
    </row>
    <row r="10" spans="1:14" x14ac:dyDescent="0.3">
      <c r="A10" s="32" t="s">
        <v>39</v>
      </c>
      <c r="B10" s="33">
        <v>9</v>
      </c>
      <c r="C10" s="34">
        <v>45</v>
      </c>
      <c r="D10" s="34">
        <v>2</v>
      </c>
      <c r="E10" s="34">
        <v>72</v>
      </c>
      <c r="F10" s="34">
        <v>3</v>
      </c>
      <c r="G10" s="34"/>
      <c r="H10" s="34"/>
      <c r="I10" s="33">
        <v>30</v>
      </c>
      <c r="J10" s="33"/>
      <c r="K10" s="33"/>
      <c r="L10" s="33"/>
      <c r="M10" s="33" t="s">
        <v>121</v>
      </c>
      <c r="N10" s="33"/>
    </row>
    <row r="11" spans="1:14" x14ac:dyDescent="0.3">
      <c r="A11" s="32" t="s">
        <v>39</v>
      </c>
      <c r="B11" s="33">
        <v>10</v>
      </c>
      <c r="C11" s="34">
        <v>1.02</v>
      </c>
      <c r="D11" s="34">
        <v>0.05</v>
      </c>
      <c r="E11" s="34">
        <v>5.0999999999999996</v>
      </c>
      <c r="F11" s="34">
        <v>0.18</v>
      </c>
      <c r="G11" s="34"/>
      <c r="H11" s="34"/>
      <c r="I11" s="33">
        <v>15</v>
      </c>
      <c r="J11" s="33"/>
      <c r="K11" s="33"/>
      <c r="L11" s="33"/>
      <c r="M11" s="33" t="s">
        <v>121</v>
      </c>
      <c r="N11" s="33"/>
    </row>
    <row r="12" spans="1:14" x14ac:dyDescent="0.3">
      <c r="A12" s="32" t="s">
        <v>39</v>
      </c>
      <c r="B12" s="33">
        <v>11</v>
      </c>
      <c r="C12" s="34"/>
      <c r="D12" s="34"/>
      <c r="E12" s="34"/>
      <c r="F12" s="34"/>
      <c r="G12" s="34"/>
      <c r="H12" s="34"/>
      <c r="I12" s="33"/>
      <c r="J12" s="33"/>
      <c r="K12" s="33"/>
      <c r="L12" s="33"/>
      <c r="M12" s="33"/>
      <c r="N12" s="33"/>
    </row>
    <row r="13" spans="1:14" x14ac:dyDescent="0.3">
      <c r="A13" s="32" t="s">
        <v>39</v>
      </c>
      <c r="B13" s="33">
        <v>12</v>
      </c>
      <c r="C13" s="34">
        <v>3.5</v>
      </c>
      <c r="D13" s="34">
        <v>0.15</v>
      </c>
      <c r="E13" s="34">
        <v>7</v>
      </c>
      <c r="F13" s="34">
        <v>0.25</v>
      </c>
      <c r="G13" s="34"/>
      <c r="H13" s="34"/>
      <c r="I13" s="33">
        <v>11</v>
      </c>
      <c r="J13" s="33"/>
      <c r="K13" s="33"/>
      <c r="L13" s="33"/>
      <c r="M13" s="33" t="s">
        <v>121</v>
      </c>
      <c r="N13" s="33"/>
    </row>
    <row r="14" spans="1:14" x14ac:dyDescent="0.3">
      <c r="A14" s="32" t="s">
        <v>39</v>
      </c>
      <c r="B14" s="33">
        <v>13</v>
      </c>
      <c r="C14" s="34">
        <v>92</v>
      </c>
      <c r="D14" s="34">
        <v>2.2999999999999998</v>
      </c>
      <c r="E14" s="34">
        <v>255</v>
      </c>
      <c r="F14" s="34">
        <v>6.4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3">
      <c r="A15" s="32" t="s">
        <v>39</v>
      </c>
      <c r="B15" s="33">
        <v>14</v>
      </c>
      <c r="C15" s="34"/>
      <c r="D15" s="34"/>
      <c r="E15" s="34"/>
      <c r="F15" s="34"/>
      <c r="G15" s="34"/>
      <c r="H15" s="34"/>
      <c r="I15" s="33"/>
      <c r="J15" s="33"/>
      <c r="K15" s="33"/>
      <c r="L15" s="33"/>
      <c r="M15" s="33"/>
      <c r="N15" s="33"/>
    </row>
    <row r="16" spans="1:14" x14ac:dyDescent="0.3">
      <c r="A16" s="32" t="s">
        <v>39</v>
      </c>
      <c r="B16" s="33">
        <v>15</v>
      </c>
      <c r="C16" s="34"/>
      <c r="D16" s="34"/>
      <c r="E16" s="34"/>
      <c r="F16" s="34"/>
      <c r="G16" s="34"/>
      <c r="H16" s="34"/>
      <c r="I16" s="33"/>
      <c r="J16" s="33"/>
      <c r="K16" s="33"/>
      <c r="L16" s="33"/>
      <c r="M16" s="33"/>
      <c r="N16" s="33"/>
    </row>
    <row r="17" spans="1:14" x14ac:dyDescent="0.3">
      <c r="A17" s="32" t="s">
        <v>39</v>
      </c>
      <c r="B17" s="33">
        <v>16</v>
      </c>
      <c r="C17" s="34">
        <v>6.5</v>
      </c>
      <c r="D17" s="34">
        <v>0.15</v>
      </c>
      <c r="E17" s="34">
        <v>8.5</v>
      </c>
      <c r="F17" s="34">
        <v>0.22</v>
      </c>
      <c r="G17" s="34"/>
      <c r="H17" s="34"/>
      <c r="I17" s="33">
        <v>10</v>
      </c>
      <c r="J17" s="33"/>
      <c r="K17" s="33"/>
      <c r="L17" s="33"/>
      <c r="M17" s="33" t="s">
        <v>121</v>
      </c>
      <c r="N17" s="33"/>
    </row>
    <row r="18" spans="1:14" x14ac:dyDescent="0.3">
      <c r="A18" s="32" t="s">
        <v>39</v>
      </c>
      <c r="B18" s="33">
        <v>17</v>
      </c>
      <c r="C18" s="34">
        <v>105</v>
      </c>
      <c r="D18" s="34">
        <v>3.5</v>
      </c>
      <c r="E18" s="34">
        <v>205</v>
      </c>
      <c r="F18" s="34">
        <v>6.5</v>
      </c>
      <c r="G18" s="34"/>
      <c r="H18" s="34"/>
      <c r="I18" s="33">
        <v>25</v>
      </c>
      <c r="J18" s="33"/>
      <c r="K18" s="33"/>
      <c r="L18" s="33"/>
      <c r="M18" s="33" t="s">
        <v>121</v>
      </c>
      <c r="N18" s="33"/>
    </row>
    <row r="19" spans="1:14" x14ac:dyDescent="0.3">
      <c r="A19" s="32" t="s">
        <v>39</v>
      </c>
      <c r="B19" s="33">
        <v>18</v>
      </c>
      <c r="C19" s="34">
        <v>28</v>
      </c>
      <c r="D19" s="34">
        <v>1.1000000000000001</v>
      </c>
      <c r="E19" s="34">
        <v>78</v>
      </c>
      <c r="F19" s="34">
        <v>2.6</v>
      </c>
      <c r="G19" s="34"/>
      <c r="H19" s="34"/>
      <c r="I19" s="33">
        <v>9</v>
      </c>
      <c r="J19" s="33"/>
      <c r="K19" s="33"/>
      <c r="L19" s="33"/>
      <c r="M19" s="33" t="s">
        <v>121</v>
      </c>
      <c r="N19" s="33"/>
    </row>
    <row r="20" spans="1:14" x14ac:dyDescent="0.3">
      <c r="A20" s="32" t="s">
        <v>39</v>
      </c>
      <c r="B20" s="33">
        <v>19</v>
      </c>
      <c r="C20" s="34">
        <v>80</v>
      </c>
      <c r="D20" s="34">
        <v>3</v>
      </c>
      <c r="E20" s="34">
        <v>300</v>
      </c>
      <c r="F20" s="34">
        <v>10</v>
      </c>
      <c r="G20" s="34"/>
      <c r="H20" s="34"/>
      <c r="I20" s="33">
        <v>30</v>
      </c>
      <c r="J20" s="33"/>
      <c r="K20" s="33"/>
      <c r="L20" s="33"/>
      <c r="M20" s="33" t="s">
        <v>121</v>
      </c>
      <c r="N20" s="33"/>
    </row>
    <row r="21" spans="1:14" x14ac:dyDescent="0.3">
      <c r="A21" s="32" t="s">
        <v>39</v>
      </c>
      <c r="B21" s="33">
        <v>20</v>
      </c>
      <c r="C21" s="34"/>
      <c r="D21" s="34"/>
      <c r="E21" s="34"/>
      <c r="F21" s="34"/>
      <c r="G21" s="34"/>
      <c r="H21" s="34"/>
      <c r="I21" s="33"/>
      <c r="J21" s="33"/>
      <c r="K21" s="33"/>
      <c r="L21" s="33"/>
      <c r="M21" s="33"/>
      <c r="N21" s="33"/>
    </row>
    <row r="22" spans="1:14" x14ac:dyDescent="0.3">
      <c r="A22" s="32" t="s">
        <v>39</v>
      </c>
      <c r="B22" s="33">
        <v>21</v>
      </c>
      <c r="C22" s="34">
        <v>90</v>
      </c>
      <c r="D22" s="34">
        <v>3.5</v>
      </c>
      <c r="E22" s="34">
        <v>320</v>
      </c>
      <c r="F22" s="34">
        <v>10</v>
      </c>
      <c r="G22" s="34"/>
      <c r="H22" s="34"/>
      <c r="I22" s="33">
        <v>30</v>
      </c>
      <c r="J22" s="33"/>
      <c r="K22" s="33"/>
      <c r="L22" s="33"/>
      <c r="M22" s="33" t="s">
        <v>121</v>
      </c>
      <c r="N22" s="33"/>
    </row>
    <row r="23" spans="1:14" x14ac:dyDescent="0.3">
      <c r="A23" s="32" t="s">
        <v>39</v>
      </c>
      <c r="B23" s="33">
        <v>22</v>
      </c>
      <c r="C23" s="34">
        <v>35</v>
      </c>
      <c r="D23" s="34">
        <v>1.6</v>
      </c>
      <c r="E23" s="34">
        <v>160</v>
      </c>
      <c r="F23" s="34">
        <v>6</v>
      </c>
      <c r="G23" s="34"/>
      <c r="H23" s="34"/>
      <c r="I23" s="33">
        <v>22</v>
      </c>
      <c r="J23" s="33"/>
      <c r="K23" s="33"/>
      <c r="L23" s="33"/>
      <c r="M23" s="33" t="s">
        <v>121</v>
      </c>
      <c r="N23" s="33"/>
    </row>
    <row r="24" spans="1:14" x14ac:dyDescent="0.3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 t="s">
        <v>39</v>
      </c>
      <c r="B26" s="33">
        <v>25</v>
      </c>
      <c r="C26" s="34">
        <v>38</v>
      </c>
      <c r="D26" s="34">
        <v>1.6</v>
      </c>
      <c r="E26" s="34">
        <v>150</v>
      </c>
      <c r="F26" s="34">
        <v>5</v>
      </c>
      <c r="G26" s="34"/>
      <c r="H26" s="34"/>
      <c r="I26" s="33">
        <v>20</v>
      </c>
      <c r="J26" s="33"/>
      <c r="K26" s="33"/>
      <c r="L26" s="33"/>
      <c r="M26" s="33" t="s">
        <v>121</v>
      </c>
      <c r="N26" s="33"/>
    </row>
    <row r="27" spans="1:14" x14ac:dyDescent="0.3">
      <c r="A27" s="32" t="s">
        <v>39</v>
      </c>
      <c r="B27" s="33">
        <v>26</v>
      </c>
      <c r="C27" s="34">
        <v>40</v>
      </c>
      <c r="D27" s="34">
        <v>1.8</v>
      </c>
      <c r="E27" s="34">
        <v>152</v>
      </c>
      <c r="F27" s="34">
        <v>5.2</v>
      </c>
      <c r="G27" s="34"/>
      <c r="H27" s="34"/>
      <c r="I27" s="33">
        <v>20</v>
      </c>
      <c r="J27" s="33"/>
      <c r="K27" s="33"/>
      <c r="L27" s="33"/>
      <c r="M27" s="33" t="s">
        <v>121</v>
      </c>
      <c r="N27" s="33"/>
    </row>
    <row r="28" spans="1:14" x14ac:dyDescent="0.3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 t="s">
        <v>39</v>
      </c>
      <c r="B30" s="33">
        <v>29</v>
      </c>
      <c r="C30" s="34">
        <v>140</v>
      </c>
      <c r="D30" s="34">
        <v>1.5</v>
      </c>
      <c r="E30" s="34">
        <v>160</v>
      </c>
      <c r="F30" s="34">
        <v>1.8</v>
      </c>
      <c r="G30" s="34"/>
      <c r="H30" s="34"/>
      <c r="I30" s="33">
        <v>4</v>
      </c>
      <c r="J30" s="33"/>
      <c r="K30" s="33"/>
      <c r="L30" s="33"/>
      <c r="M30" s="33" t="s">
        <v>121</v>
      </c>
      <c r="N30" s="33"/>
    </row>
    <row r="31" spans="1:14" x14ac:dyDescent="0.3">
      <c r="A31" s="32" t="s">
        <v>39</v>
      </c>
      <c r="B31" s="33">
        <v>30</v>
      </c>
      <c r="C31" s="34">
        <v>4</v>
      </c>
      <c r="D31" s="34">
        <v>0.1</v>
      </c>
      <c r="E31" s="34">
        <v>6.5</v>
      </c>
      <c r="F31" s="34">
        <v>0.15</v>
      </c>
      <c r="G31" s="34"/>
      <c r="H31" s="34"/>
      <c r="I31" s="33">
        <v>6</v>
      </c>
      <c r="J31" s="33"/>
      <c r="K31" s="33"/>
      <c r="L31" s="33"/>
      <c r="M31" s="33" t="s">
        <v>121</v>
      </c>
      <c r="N31" s="33"/>
    </row>
    <row r="32" spans="1:14" x14ac:dyDescent="0.3">
      <c r="A32" s="32" t="s">
        <v>39</v>
      </c>
      <c r="B32" s="33">
        <v>31</v>
      </c>
      <c r="C32" s="34">
        <v>100</v>
      </c>
      <c r="D32" s="34">
        <v>1.8</v>
      </c>
      <c r="E32" s="34">
        <v>118</v>
      </c>
      <c r="F32" s="34">
        <v>2.2000000000000002</v>
      </c>
      <c r="G32" s="34"/>
      <c r="H32" s="34"/>
      <c r="I32" s="33">
        <v>5</v>
      </c>
      <c r="J32" s="33"/>
      <c r="K32" s="33"/>
      <c r="L32" s="33"/>
      <c r="M32" s="33" t="s">
        <v>121</v>
      </c>
      <c r="N32" s="33"/>
    </row>
    <row r="33" spans="1:14" x14ac:dyDescent="0.3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</cols>
  <sheetData>
    <row r="1" spans="1:56" ht="40.049999999999997" customHeight="1" x14ac:dyDescent="0.3">
      <c r="A1" s="110" t="s">
        <v>160</v>
      </c>
      <c r="B1" s="110"/>
      <c r="C1" s="110"/>
      <c r="D1" s="110"/>
      <c r="E1" s="110"/>
      <c r="F1" s="110"/>
      <c r="G1" s="110"/>
      <c r="H1" s="35"/>
      <c r="K1" s="109" t="s">
        <v>161</v>
      </c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D1" s="36" t="s">
        <v>162</v>
      </c>
    </row>
    <row r="2" spans="1:56" ht="19.95" customHeight="1" x14ac:dyDescent="0.3">
      <c r="A2" s="111" t="s">
        <v>163</v>
      </c>
      <c r="B2" s="111"/>
      <c r="C2" s="111"/>
      <c r="D2" s="111"/>
      <c r="E2" s="111"/>
      <c r="F2" s="111"/>
      <c r="G2" s="111"/>
      <c r="H2" s="107" t="s">
        <v>164</v>
      </c>
      <c r="I2" s="99"/>
      <c r="J2" s="99"/>
      <c r="K2" s="108" t="s">
        <v>165</v>
      </c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D2" s="5" t="str">
        <f>IF(Configuração!$C$26="","",("QC-"&amp;Configuração!$C$26&amp;TEXT(1,"00")))</f>
        <v>QC-52261101</v>
      </c>
    </row>
    <row r="3" spans="1:56" ht="28.05" customHeight="1" x14ac:dyDescent="0.3">
      <c r="A3" s="17" t="s">
        <v>325</v>
      </c>
      <c r="B3" s="17" t="s">
        <v>166</v>
      </c>
      <c r="C3" s="17" t="s">
        <v>167</v>
      </c>
      <c r="D3" s="17" t="s">
        <v>146</v>
      </c>
      <c r="E3" s="17" t="s">
        <v>89</v>
      </c>
      <c r="F3" s="17" t="s">
        <v>326</v>
      </c>
      <c r="G3" s="17" t="s">
        <v>235</v>
      </c>
      <c r="K3" s="10" t="s">
        <v>166</v>
      </c>
      <c r="L3" s="10" t="s">
        <v>167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169</v>
      </c>
      <c r="BB3" s="36" t="s">
        <v>170</v>
      </c>
      <c r="BC3" t="s">
        <v>327</v>
      </c>
      <c r="BD3" s="5" t="str">
        <f>IF(Configuração!$C$26="","",("QC-"&amp;Configuração!$C$26&amp;TEXT(2,"00")))</f>
        <v>QC-52261102</v>
      </c>
    </row>
    <row r="4" spans="1:56" x14ac:dyDescent="0.3">
      <c r="A4" s="75">
        <v>1</v>
      </c>
      <c r="B4" s="77">
        <v>45663</v>
      </c>
      <c r="C4" s="75">
        <v>1</v>
      </c>
      <c r="D4" s="41" t="s">
        <v>171</v>
      </c>
      <c r="E4" s="25" t="s">
        <v>119</v>
      </c>
      <c r="F4" s="42">
        <v>92.002799999999993</v>
      </c>
      <c r="G4" s="76" t="s">
        <v>324</v>
      </c>
      <c r="H4" s="82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3">
      <c r="A5" s="75">
        <v>2</v>
      </c>
      <c r="B5" s="77">
        <v>45670</v>
      </c>
      <c r="C5" s="75">
        <v>1</v>
      </c>
      <c r="D5" s="41" t="s">
        <v>171</v>
      </c>
      <c r="E5" s="25" t="s">
        <v>119</v>
      </c>
      <c r="F5" s="42">
        <v>92.687100000000001</v>
      </c>
      <c r="G5" s="76" t="s">
        <v>324</v>
      </c>
      <c r="H5" s="82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56" x14ac:dyDescent="0.3">
      <c r="A6" s="75">
        <v>3</v>
      </c>
      <c r="B6" s="77">
        <v>45677</v>
      </c>
      <c r="C6" s="75">
        <v>1</v>
      </c>
      <c r="D6" s="41" t="s">
        <v>171</v>
      </c>
      <c r="E6" s="25" t="s">
        <v>119</v>
      </c>
      <c r="F6" s="42">
        <v>91.369500000000002</v>
      </c>
      <c r="G6" s="76" t="s">
        <v>324</v>
      </c>
      <c r="H6" s="82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56" x14ac:dyDescent="0.3">
      <c r="A7" s="75">
        <v>4</v>
      </c>
      <c r="B7" s="77">
        <v>45684</v>
      </c>
      <c r="C7" s="75">
        <v>1</v>
      </c>
      <c r="D7" s="41" t="s">
        <v>171</v>
      </c>
      <c r="E7" s="25" t="s">
        <v>119</v>
      </c>
      <c r="F7" s="42">
        <v>89.951599999999999</v>
      </c>
      <c r="G7" s="76" t="s">
        <v>324</v>
      </c>
      <c r="H7" s="82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56" x14ac:dyDescent="0.3">
      <c r="A8" s="75">
        <v>5</v>
      </c>
      <c r="B8" s="77">
        <v>45691</v>
      </c>
      <c r="C8" s="75">
        <v>1</v>
      </c>
      <c r="D8" s="41" t="s">
        <v>171</v>
      </c>
      <c r="E8" s="25" t="s">
        <v>119</v>
      </c>
      <c r="F8" s="42">
        <v>90.954300000000003</v>
      </c>
      <c r="G8" s="76" t="s">
        <v>324</v>
      </c>
      <c r="H8" s="82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56" x14ac:dyDescent="0.3">
      <c r="A9" s="75">
        <v>6</v>
      </c>
      <c r="B9" s="77">
        <v>45698</v>
      </c>
      <c r="C9" s="75">
        <v>1</v>
      </c>
      <c r="D9" s="41" t="s">
        <v>171</v>
      </c>
      <c r="E9" s="25" t="s">
        <v>119</v>
      </c>
      <c r="F9" s="42">
        <v>89.719200000000001</v>
      </c>
      <c r="G9" s="76" t="s">
        <v>324</v>
      </c>
      <c r="H9" s="82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56" x14ac:dyDescent="0.3">
      <c r="A10" s="75">
        <v>7</v>
      </c>
      <c r="B10" s="77">
        <v>45705</v>
      </c>
      <c r="C10" s="75">
        <v>1</v>
      </c>
      <c r="D10" s="41" t="s">
        <v>171</v>
      </c>
      <c r="E10" s="25" t="s">
        <v>119</v>
      </c>
      <c r="F10" s="42">
        <v>92.138300000000001</v>
      </c>
      <c r="G10" s="76" t="s">
        <v>324</v>
      </c>
      <c r="H10" s="82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56" x14ac:dyDescent="0.3">
      <c r="A11" s="75">
        <v>8</v>
      </c>
      <c r="B11" s="77">
        <v>45712</v>
      </c>
      <c r="C11" s="75">
        <v>1</v>
      </c>
      <c r="D11" s="41" t="s">
        <v>171</v>
      </c>
      <c r="E11" s="25" t="s">
        <v>119</v>
      </c>
      <c r="F11" s="42">
        <v>95.082499999999996</v>
      </c>
      <c r="G11" s="76" t="s">
        <v>324</v>
      </c>
      <c r="H11" s="82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56" x14ac:dyDescent="0.3">
      <c r="A12" s="75">
        <v>9</v>
      </c>
      <c r="B12" s="77">
        <v>45719</v>
      </c>
      <c r="C12" s="75">
        <v>1</v>
      </c>
      <c r="D12" s="41" t="s">
        <v>171</v>
      </c>
      <c r="E12" s="25" t="s">
        <v>119</v>
      </c>
      <c r="F12" s="42">
        <v>90.867900000000006</v>
      </c>
      <c r="G12" s="76" t="s">
        <v>324</v>
      </c>
      <c r="H12" s="82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56" x14ac:dyDescent="0.3">
      <c r="A13" s="75">
        <v>10</v>
      </c>
      <c r="B13" s="77">
        <v>45726</v>
      </c>
      <c r="C13" s="75">
        <v>1</v>
      </c>
      <c r="D13" s="41" t="s">
        <v>171</v>
      </c>
      <c r="E13" s="25" t="s">
        <v>119</v>
      </c>
      <c r="F13" s="42">
        <v>90.572900000000004</v>
      </c>
      <c r="G13" s="76" t="s">
        <v>324</v>
      </c>
      <c r="H13" s="82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56" x14ac:dyDescent="0.3">
      <c r="A14" s="75">
        <v>11</v>
      </c>
      <c r="B14" s="77">
        <v>45733</v>
      </c>
      <c r="C14" s="75">
        <v>1</v>
      </c>
      <c r="D14" s="41" t="s">
        <v>171</v>
      </c>
      <c r="E14" s="25" t="s">
        <v>119</v>
      </c>
      <c r="F14" s="42">
        <v>93.126599999999996</v>
      </c>
      <c r="G14" s="76" t="s">
        <v>324</v>
      </c>
      <c r="H14" s="82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56" x14ac:dyDescent="0.3">
      <c r="A15" s="75">
        <v>12</v>
      </c>
      <c r="B15" s="77">
        <v>45740</v>
      </c>
      <c r="C15" s="75">
        <v>1</v>
      </c>
      <c r="D15" s="41" t="s">
        <v>171</v>
      </c>
      <c r="E15" s="25" t="s">
        <v>119</v>
      </c>
      <c r="F15" s="42">
        <v>92.820800000000006</v>
      </c>
      <c r="G15" s="76" t="s">
        <v>324</v>
      </c>
      <c r="H15" s="82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56" x14ac:dyDescent="0.3">
      <c r="A16" s="75">
        <v>13</v>
      </c>
      <c r="B16" s="77">
        <v>45747</v>
      </c>
      <c r="C16" s="75">
        <v>1</v>
      </c>
      <c r="D16" s="41" t="s">
        <v>171</v>
      </c>
      <c r="E16" s="25" t="s">
        <v>119</v>
      </c>
      <c r="F16" s="42">
        <v>92.242500000000007</v>
      </c>
      <c r="G16" s="76" t="s">
        <v>324</v>
      </c>
      <c r="H16" s="82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3">
      <c r="A17" s="75">
        <v>14</v>
      </c>
      <c r="B17" s="77">
        <v>45754</v>
      </c>
      <c r="C17" s="75">
        <v>1</v>
      </c>
      <c r="D17" s="41" t="s">
        <v>171</v>
      </c>
      <c r="E17" s="25" t="s">
        <v>119</v>
      </c>
      <c r="F17" s="42">
        <v>89.859899999999996</v>
      </c>
      <c r="G17" s="76" t="s">
        <v>324</v>
      </c>
      <c r="H17" s="82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3">
      <c r="A18" s="75">
        <v>15</v>
      </c>
      <c r="B18" s="77">
        <v>45761</v>
      </c>
      <c r="C18" s="75">
        <v>1</v>
      </c>
      <c r="D18" s="41" t="s">
        <v>171</v>
      </c>
      <c r="E18" s="25" t="s">
        <v>119</v>
      </c>
      <c r="F18" s="42">
        <v>97.29</v>
      </c>
      <c r="G18" s="76" t="s">
        <v>324</v>
      </c>
      <c r="H18" s="82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3">
      <c r="A19" s="75">
        <v>16</v>
      </c>
      <c r="B19" s="77">
        <v>45768</v>
      </c>
      <c r="C19" s="75">
        <v>1</v>
      </c>
      <c r="D19" s="41" t="s">
        <v>171</v>
      </c>
      <c r="E19" s="25" t="s">
        <v>119</v>
      </c>
      <c r="F19" s="42">
        <v>93.599199999999996</v>
      </c>
      <c r="G19" s="76" t="s">
        <v>324</v>
      </c>
      <c r="H19" s="82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3">
      <c r="A20" s="75">
        <v>17</v>
      </c>
      <c r="B20" s="77">
        <v>45775</v>
      </c>
      <c r="C20" s="75">
        <v>1</v>
      </c>
      <c r="D20" s="41" t="s">
        <v>171</v>
      </c>
      <c r="E20" s="25" t="s">
        <v>119</v>
      </c>
      <c r="F20" s="42">
        <v>88.908299999999997</v>
      </c>
      <c r="G20" s="76" t="s">
        <v>324</v>
      </c>
      <c r="H20" s="82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3">
      <c r="A21" s="75">
        <v>18</v>
      </c>
      <c r="B21" s="77">
        <v>45782</v>
      </c>
      <c r="C21" s="75">
        <v>1</v>
      </c>
      <c r="D21" s="41" t="s">
        <v>171</v>
      </c>
      <c r="E21" s="25" t="s">
        <v>119</v>
      </c>
      <c r="F21" s="42">
        <v>97.52</v>
      </c>
      <c r="G21" s="76" t="s">
        <v>324</v>
      </c>
      <c r="H21" s="82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3">
      <c r="A22" s="75">
        <v>19</v>
      </c>
      <c r="B22" s="77">
        <v>45789</v>
      </c>
      <c r="C22" s="75">
        <v>1</v>
      </c>
      <c r="D22" s="41" t="s">
        <v>171</v>
      </c>
      <c r="E22" s="25" t="s">
        <v>119</v>
      </c>
      <c r="F22" s="42">
        <v>87.627200000000002</v>
      </c>
      <c r="G22" s="76" t="s">
        <v>324</v>
      </c>
      <c r="H22" s="82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3">
      <c r="A23" s="75">
        <v>20</v>
      </c>
      <c r="B23" s="77">
        <v>45796</v>
      </c>
      <c r="C23" s="75">
        <v>1</v>
      </c>
      <c r="D23" s="41" t="s">
        <v>171</v>
      </c>
      <c r="E23" s="25" t="s">
        <v>119</v>
      </c>
      <c r="F23" s="42">
        <v>100.28</v>
      </c>
      <c r="G23" s="76" t="s">
        <v>324</v>
      </c>
      <c r="H23" s="82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3">
      <c r="A24" s="75">
        <v>21</v>
      </c>
      <c r="B24" s="77">
        <v>45803</v>
      </c>
      <c r="C24" s="75">
        <v>1</v>
      </c>
      <c r="D24" s="41" t="s">
        <v>171</v>
      </c>
      <c r="E24" s="25" t="s">
        <v>119</v>
      </c>
      <c r="F24" s="42">
        <v>87.763999999999996</v>
      </c>
      <c r="G24" s="76" t="s">
        <v>324</v>
      </c>
      <c r="H24" s="82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3">
      <c r="A25" s="75">
        <v>22</v>
      </c>
      <c r="B25" s="77">
        <v>45810</v>
      </c>
      <c r="C25" s="75">
        <v>1</v>
      </c>
      <c r="D25" s="41" t="s">
        <v>171</v>
      </c>
      <c r="E25" s="25" t="s">
        <v>119</v>
      </c>
      <c r="F25" s="42">
        <v>91.459299999999999</v>
      </c>
      <c r="G25" s="76" t="s">
        <v>324</v>
      </c>
      <c r="H25" s="82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3">
      <c r="A26" s="75">
        <v>23</v>
      </c>
      <c r="B26" s="77">
        <v>45817</v>
      </c>
      <c r="C26" s="75">
        <v>1</v>
      </c>
      <c r="D26" s="41" t="s">
        <v>171</v>
      </c>
      <c r="E26" s="25" t="s">
        <v>119</v>
      </c>
      <c r="F26" s="42">
        <v>89.084900000000005</v>
      </c>
      <c r="G26" s="76" t="s">
        <v>324</v>
      </c>
      <c r="H26" s="82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3">
      <c r="A27" s="75">
        <v>24</v>
      </c>
      <c r="B27" s="77">
        <v>45824</v>
      </c>
      <c r="C27" s="75">
        <v>1</v>
      </c>
      <c r="D27" s="41" t="s">
        <v>171</v>
      </c>
      <c r="E27" s="25" t="s">
        <v>119</v>
      </c>
      <c r="F27" s="42">
        <v>92.623900000000006</v>
      </c>
      <c r="G27" s="76" t="s">
        <v>324</v>
      </c>
      <c r="H27" s="82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3">
      <c r="A28" s="75">
        <v>25</v>
      </c>
      <c r="B28" s="77">
        <v>45831</v>
      </c>
      <c r="C28" s="75">
        <v>1</v>
      </c>
      <c r="D28" s="41" t="s">
        <v>171</v>
      </c>
      <c r="E28" s="25" t="s">
        <v>119</v>
      </c>
      <c r="F28" s="42">
        <v>92.360500000000002</v>
      </c>
      <c r="G28" s="76" t="s">
        <v>324</v>
      </c>
      <c r="H28" s="82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3">
      <c r="A29" s="75">
        <v>1</v>
      </c>
      <c r="B29" s="77">
        <v>45663</v>
      </c>
      <c r="C29" s="75">
        <v>2</v>
      </c>
      <c r="D29" s="41" t="s">
        <v>172</v>
      </c>
      <c r="E29" s="25" t="s">
        <v>119</v>
      </c>
      <c r="F29" s="42">
        <v>253.80359999999999</v>
      </c>
      <c r="G29" s="76" t="s">
        <v>324</v>
      </c>
      <c r="H29" s="82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5">
        <v>2</v>
      </c>
      <c r="B30" s="77">
        <v>45670</v>
      </c>
      <c r="C30" s="75">
        <v>2</v>
      </c>
      <c r="D30" s="41" t="s">
        <v>172</v>
      </c>
      <c r="E30" s="25" t="s">
        <v>119</v>
      </c>
      <c r="F30" s="42">
        <v>238.89269999999999</v>
      </c>
      <c r="G30" s="76" t="s">
        <v>324</v>
      </c>
      <c r="H30" s="82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5">
        <v>3</v>
      </c>
      <c r="B31" s="77">
        <v>45677</v>
      </c>
      <c r="C31" s="75">
        <v>2</v>
      </c>
      <c r="D31" s="41" t="s">
        <v>172</v>
      </c>
      <c r="E31" s="25" t="s">
        <v>119</v>
      </c>
      <c r="F31" s="42">
        <v>251.55240000000001</v>
      </c>
      <c r="G31" s="76" t="s">
        <v>324</v>
      </c>
      <c r="H31" s="82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5">
        <v>4</v>
      </c>
      <c r="B32" s="77">
        <v>45684</v>
      </c>
      <c r="C32" s="75">
        <v>2</v>
      </c>
      <c r="D32" s="41" t="s">
        <v>172</v>
      </c>
      <c r="E32" s="25" t="s">
        <v>119</v>
      </c>
      <c r="F32" s="42">
        <v>254.68960000000001</v>
      </c>
      <c r="G32" s="76" t="s">
        <v>324</v>
      </c>
      <c r="H32" s="82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5">
        <v>5</v>
      </c>
      <c r="B33" s="77">
        <v>45691</v>
      </c>
      <c r="C33" s="75">
        <v>2</v>
      </c>
      <c r="D33" s="41" t="s">
        <v>172</v>
      </c>
      <c r="E33" s="25" t="s">
        <v>119</v>
      </c>
      <c r="F33" s="42">
        <v>257.64519999999999</v>
      </c>
      <c r="G33" s="76" t="s">
        <v>324</v>
      </c>
      <c r="H33" s="82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5">
        <v>6</v>
      </c>
      <c r="B34" s="77">
        <v>45698</v>
      </c>
      <c r="C34" s="75">
        <v>2</v>
      </c>
      <c r="D34" s="41" t="s">
        <v>172</v>
      </c>
      <c r="E34" s="25" t="s">
        <v>119</v>
      </c>
      <c r="F34" s="42">
        <v>266.71289999999999</v>
      </c>
      <c r="G34" s="76" t="s">
        <v>324</v>
      </c>
      <c r="H34" s="82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5">
        <v>7</v>
      </c>
      <c r="B35" s="77">
        <v>45705</v>
      </c>
      <c r="C35" s="75">
        <v>2</v>
      </c>
      <c r="D35" s="41" t="s">
        <v>172</v>
      </c>
      <c r="E35" s="25" t="s">
        <v>119</v>
      </c>
      <c r="F35" s="42">
        <v>259.9776</v>
      </c>
      <c r="G35" s="76" t="s">
        <v>324</v>
      </c>
      <c r="H35" s="82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3">
      <c r="A36" s="75">
        <v>8</v>
      </c>
      <c r="B36" s="77">
        <v>45712</v>
      </c>
      <c r="C36" s="75">
        <v>2</v>
      </c>
      <c r="D36" s="41" t="s">
        <v>172</v>
      </c>
      <c r="E36" s="25" t="s">
        <v>119</v>
      </c>
      <c r="F36" s="42">
        <v>263.1825</v>
      </c>
      <c r="G36" s="76" t="s">
        <v>324</v>
      </c>
      <c r="H36" s="82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5">
        <v>9</v>
      </c>
      <c r="B37" s="77">
        <v>45719</v>
      </c>
      <c r="C37" s="75">
        <v>2</v>
      </c>
      <c r="D37" s="41" t="s">
        <v>172</v>
      </c>
      <c r="E37" s="25" t="s">
        <v>119</v>
      </c>
      <c r="F37" s="42">
        <v>262.09660000000002</v>
      </c>
      <c r="G37" s="76" t="s">
        <v>324</v>
      </c>
      <c r="H37" s="82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5">
        <v>10</v>
      </c>
      <c r="B38" s="77">
        <v>45726</v>
      </c>
      <c r="C38" s="75">
        <v>2</v>
      </c>
      <c r="D38" s="41" t="s">
        <v>172</v>
      </c>
      <c r="E38" s="25" t="s">
        <v>119</v>
      </c>
      <c r="F38" s="42">
        <v>263.70979999999997</v>
      </c>
      <c r="G38" s="76" t="s">
        <v>324</v>
      </c>
      <c r="H38" s="82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5">
        <v>11</v>
      </c>
      <c r="B39" s="77">
        <v>45733</v>
      </c>
      <c r="C39" s="75">
        <v>2</v>
      </c>
      <c r="D39" s="41" t="s">
        <v>172</v>
      </c>
      <c r="E39" s="25" t="s">
        <v>119</v>
      </c>
      <c r="F39" s="42">
        <v>249.83179999999999</v>
      </c>
      <c r="G39" s="76" t="s">
        <v>324</v>
      </c>
      <c r="H39" s="82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5">
        <v>12</v>
      </c>
      <c r="B40" s="77">
        <v>45740</v>
      </c>
      <c r="C40" s="75">
        <v>2</v>
      </c>
      <c r="D40" s="41" t="s">
        <v>172</v>
      </c>
      <c r="E40" s="25" t="s">
        <v>119</v>
      </c>
      <c r="F40" s="42">
        <v>254.7919</v>
      </c>
      <c r="G40" s="76" t="s">
        <v>324</v>
      </c>
      <c r="H40" s="82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5">
        <v>13</v>
      </c>
      <c r="B41" s="77">
        <v>45747</v>
      </c>
      <c r="C41" s="75">
        <v>2</v>
      </c>
      <c r="D41" s="41" t="s">
        <v>172</v>
      </c>
      <c r="E41" s="25" t="s">
        <v>119</v>
      </c>
      <c r="F41" s="42">
        <v>260.6601</v>
      </c>
      <c r="G41" s="76" t="s">
        <v>324</v>
      </c>
      <c r="H41" s="82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5">
        <v>14</v>
      </c>
      <c r="B42" s="77">
        <v>45754</v>
      </c>
      <c r="C42" s="75">
        <v>2</v>
      </c>
      <c r="D42" s="41" t="s">
        <v>172</v>
      </c>
      <c r="E42" s="25" t="s">
        <v>119</v>
      </c>
      <c r="F42" s="42">
        <v>251.26499999999999</v>
      </c>
      <c r="G42" s="76" t="s">
        <v>324</v>
      </c>
      <c r="H42" s="82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5">
        <v>15</v>
      </c>
      <c r="B43" s="77">
        <v>45761</v>
      </c>
      <c r="C43" s="75">
        <v>2</v>
      </c>
      <c r="D43" s="41" t="s">
        <v>172</v>
      </c>
      <c r="E43" s="25" t="s">
        <v>119</v>
      </c>
      <c r="F43" s="42">
        <v>269.72000000000003</v>
      </c>
      <c r="G43" s="76" t="s">
        <v>324</v>
      </c>
      <c r="H43" s="82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5">
        <v>16</v>
      </c>
      <c r="B44" s="77">
        <v>45768</v>
      </c>
      <c r="C44" s="75">
        <v>2</v>
      </c>
      <c r="D44" s="41" t="s">
        <v>172</v>
      </c>
      <c r="E44" s="25" t="s">
        <v>119</v>
      </c>
      <c r="F44" s="42">
        <v>255.70699999999999</v>
      </c>
      <c r="G44" s="76" t="s">
        <v>324</v>
      </c>
      <c r="H44" s="82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5">
        <v>17</v>
      </c>
      <c r="B45" s="77">
        <v>45775</v>
      </c>
      <c r="C45" s="75">
        <v>2</v>
      </c>
      <c r="D45" s="41" t="s">
        <v>172</v>
      </c>
      <c r="E45" s="25" t="s">
        <v>119</v>
      </c>
      <c r="F45" s="42">
        <v>255.40819999999999</v>
      </c>
      <c r="G45" s="76" t="s">
        <v>324</v>
      </c>
      <c r="H45" s="82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5">
        <v>18</v>
      </c>
      <c r="B46" s="77">
        <v>45782</v>
      </c>
      <c r="C46" s="75">
        <v>2</v>
      </c>
      <c r="D46" s="41" t="s">
        <v>172</v>
      </c>
      <c r="E46" s="25" t="s">
        <v>119</v>
      </c>
      <c r="F46" s="42">
        <v>239.64</v>
      </c>
      <c r="G46" s="76" t="s">
        <v>324</v>
      </c>
      <c r="H46" s="82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5">
        <v>19</v>
      </c>
      <c r="B47" s="77">
        <v>45789</v>
      </c>
      <c r="C47" s="75">
        <v>2</v>
      </c>
      <c r="D47" s="41" t="s">
        <v>172</v>
      </c>
      <c r="E47" s="25" t="s">
        <v>119</v>
      </c>
      <c r="F47" s="42">
        <v>255.4873</v>
      </c>
      <c r="G47" s="76" t="s">
        <v>324</v>
      </c>
      <c r="H47" s="82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5">
        <v>20</v>
      </c>
      <c r="B48" s="77">
        <v>45796</v>
      </c>
      <c r="C48" s="75">
        <v>2</v>
      </c>
      <c r="D48" s="41" t="s">
        <v>172</v>
      </c>
      <c r="E48" s="25" t="s">
        <v>119</v>
      </c>
      <c r="F48" s="42">
        <v>263.69650000000001</v>
      </c>
      <c r="G48" s="76" t="s">
        <v>324</v>
      </c>
      <c r="H48" s="82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5">
        <v>21</v>
      </c>
      <c r="B49" s="77">
        <v>45803</v>
      </c>
      <c r="C49" s="75">
        <v>2</v>
      </c>
      <c r="D49" s="41" t="s">
        <v>172</v>
      </c>
      <c r="E49" s="25" t="s">
        <v>119</v>
      </c>
      <c r="F49" s="42">
        <v>245.09829999999999</v>
      </c>
      <c r="G49" s="76" t="s">
        <v>324</v>
      </c>
      <c r="H49" s="82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5">
        <v>22</v>
      </c>
      <c r="B50" s="77">
        <v>45810</v>
      </c>
      <c r="C50" s="75">
        <v>2</v>
      </c>
      <c r="D50" s="41" t="s">
        <v>172</v>
      </c>
      <c r="E50" s="25" t="s">
        <v>119</v>
      </c>
      <c r="F50" s="42">
        <v>260.5</v>
      </c>
      <c r="G50" s="76" t="s">
        <v>324</v>
      </c>
      <c r="H50" s="82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5">
        <v>23</v>
      </c>
      <c r="B51" s="77">
        <v>45817</v>
      </c>
      <c r="C51" s="75">
        <v>2</v>
      </c>
      <c r="D51" s="41" t="s">
        <v>172</v>
      </c>
      <c r="E51" s="25" t="s">
        <v>119</v>
      </c>
      <c r="F51" s="42">
        <v>255.76390000000001</v>
      </c>
      <c r="G51" s="76" t="s">
        <v>324</v>
      </c>
      <c r="H51" s="82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5">
        <v>24</v>
      </c>
      <c r="B52" s="77">
        <v>45824</v>
      </c>
      <c r="C52" s="75">
        <v>2</v>
      </c>
      <c r="D52" s="41" t="s">
        <v>172</v>
      </c>
      <c r="E52" s="25" t="s">
        <v>119</v>
      </c>
      <c r="F52" s="42">
        <v>250.8946</v>
      </c>
      <c r="G52" s="76" t="s">
        <v>324</v>
      </c>
      <c r="H52" s="82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3">
      <c r="A53" s="75">
        <v>25</v>
      </c>
      <c r="B53" s="77">
        <v>45831</v>
      </c>
      <c r="C53" s="75">
        <v>2</v>
      </c>
      <c r="D53" s="41" t="s">
        <v>172</v>
      </c>
      <c r="E53" s="25" t="s">
        <v>119</v>
      </c>
      <c r="F53" s="42">
        <v>267.80270000000002</v>
      </c>
      <c r="G53" s="76" t="s">
        <v>324</v>
      </c>
      <c r="H53" s="82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3">
      <c r="A54" s="75">
        <v>1</v>
      </c>
      <c r="B54" s="77">
        <v>45663</v>
      </c>
      <c r="C54" s="75">
        <v>1</v>
      </c>
      <c r="D54" s="41" t="s">
        <v>171</v>
      </c>
      <c r="E54" s="25" t="s">
        <v>123</v>
      </c>
      <c r="F54" s="42">
        <v>28.8385</v>
      </c>
      <c r="G54" s="76" t="s">
        <v>324</v>
      </c>
      <c r="H54" s="82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3">
      <c r="A55" s="75">
        <v>2</v>
      </c>
      <c r="B55" s="77">
        <v>45670</v>
      </c>
      <c r="C55" s="75">
        <v>1</v>
      </c>
      <c r="D55" s="41" t="s">
        <v>171</v>
      </c>
      <c r="E55" s="25" t="s">
        <v>123</v>
      </c>
      <c r="F55" s="42">
        <v>26.680800000000001</v>
      </c>
      <c r="G55" s="76" t="s">
        <v>324</v>
      </c>
      <c r="H55" s="82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3">
      <c r="A56" s="75">
        <v>3</v>
      </c>
      <c r="B56" s="77">
        <v>45677</v>
      </c>
      <c r="C56" s="75">
        <v>1</v>
      </c>
      <c r="D56" s="41" t="s">
        <v>171</v>
      </c>
      <c r="E56" s="25" t="s">
        <v>123</v>
      </c>
      <c r="F56" s="42">
        <v>28.082000000000001</v>
      </c>
      <c r="G56" s="76" t="s">
        <v>324</v>
      </c>
      <c r="H56" s="82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3">
      <c r="A57" s="75">
        <v>4</v>
      </c>
      <c r="B57" s="77">
        <v>45684</v>
      </c>
      <c r="C57" s="75">
        <v>1</v>
      </c>
      <c r="D57" s="41" t="s">
        <v>171</v>
      </c>
      <c r="E57" s="25" t="s">
        <v>123</v>
      </c>
      <c r="F57" s="42">
        <v>28.634399999999999</v>
      </c>
      <c r="G57" s="76" t="s">
        <v>324</v>
      </c>
      <c r="H57" s="82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3">
      <c r="A58" s="75">
        <v>5</v>
      </c>
      <c r="B58" s="77">
        <v>45691</v>
      </c>
      <c r="C58" s="75">
        <v>1</v>
      </c>
      <c r="D58" s="41" t="s">
        <v>171</v>
      </c>
      <c r="E58" s="25" t="s">
        <v>123</v>
      </c>
      <c r="F58" s="42">
        <v>27.792300000000001</v>
      </c>
      <c r="G58" s="76" t="s">
        <v>324</v>
      </c>
      <c r="H58" s="82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3">
      <c r="A59" s="75">
        <v>6</v>
      </c>
      <c r="B59" s="77">
        <v>45698</v>
      </c>
      <c r="C59" s="75">
        <v>1</v>
      </c>
      <c r="D59" s="41" t="s">
        <v>171</v>
      </c>
      <c r="E59" s="25" t="s">
        <v>123</v>
      </c>
      <c r="F59" s="42">
        <v>28.751200000000001</v>
      </c>
      <c r="G59" s="76" t="s">
        <v>324</v>
      </c>
      <c r="H59" s="82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3">
      <c r="A60" s="75">
        <v>7</v>
      </c>
      <c r="B60" s="77">
        <v>45705</v>
      </c>
      <c r="C60" s="75">
        <v>1</v>
      </c>
      <c r="D60" s="41" t="s">
        <v>171</v>
      </c>
      <c r="E60" s="25" t="s">
        <v>123</v>
      </c>
      <c r="F60" s="42">
        <v>27.9268</v>
      </c>
      <c r="G60" s="76" t="s">
        <v>324</v>
      </c>
      <c r="H60" s="82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3">
      <c r="A61" s="75">
        <v>8</v>
      </c>
      <c r="B61" s="77">
        <v>45712</v>
      </c>
      <c r="C61" s="75">
        <v>1</v>
      </c>
      <c r="D61" s="41" t="s">
        <v>171</v>
      </c>
      <c r="E61" s="25" t="s">
        <v>123</v>
      </c>
      <c r="F61" s="42">
        <v>28.734000000000002</v>
      </c>
      <c r="G61" s="76" t="s">
        <v>324</v>
      </c>
      <c r="H61" s="82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3">
      <c r="A62" s="75">
        <v>9</v>
      </c>
      <c r="B62" s="77">
        <v>45719</v>
      </c>
      <c r="C62" s="75">
        <v>1</v>
      </c>
      <c r="D62" s="41" t="s">
        <v>171</v>
      </c>
      <c r="E62" s="25" t="s">
        <v>123</v>
      </c>
      <c r="F62" s="42">
        <v>29.5824</v>
      </c>
      <c r="G62" s="76" t="s">
        <v>324</v>
      </c>
      <c r="H62" s="82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3">
      <c r="A63" s="75">
        <v>10</v>
      </c>
      <c r="B63" s="77">
        <v>45726</v>
      </c>
      <c r="C63" s="75">
        <v>1</v>
      </c>
      <c r="D63" s="41" t="s">
        <v>171</v>
      </c>
      <c r="E63" s="25" t="s">
        <v>123</v>
      </c>
      <c r="F63" s="42">
        <v>27.256799999999998</v>
      </c>
      <c r="G63" s="76" t="s">
        <v>324</v>
      </c>
      <c r="H63" s="82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3">
      <c r="A64" s="75">
        <v>11</v>
      </c>
      <c r="B64" s="77">
        <v>45733</v>
      </c>
      <c r="C64" s="75">
        <v>1</v>
      </c>
      <c r="D64" s="41" t="s">
        <v>171</v>
      </c>
      <c r="E64" s="25" t="s">
        <v>123</v>
      </c>
      <c r="F64" s="42">
        <v>28.223500000000001</v>
      </c>
      <c r="G64" s="76" t="s">
        <v>324</v>
      </c>
      <c r="H64" s="82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3">
      <c r="A65" s="75">
        <v>12</v>
      </c>
      <c r="B65" s="77">
        <v>45740</v>
      </c>
      <c r="C65" s="75">
        <v>1</v>
      </c>
      <c r="D65" s="41" t="s">
        <v>171</v>
      </c>
      <c r="E65" s="25" t="s">
        <v>123</v>
      </c>
      <c r="F65" s="42">
        <v>27.490400000000001</v>
      </c>
      <c r="G65" s="76" t="s">
        <v>324</v>
      </c>
      <c r="H65" s="82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3">
      <c r="A66" s="75">
        <v>13</v>
      </c>
      <c r="B66" s="77">
        <v>45747</v>
      </c>
      <c r="C66" s="75">
        <v>1</v>
      </c>
      <c r="D66" s="41" t="s">
        <v>171</v>
      </c>
      <c r="E66" s="25" t="s">
        <v>123</v>
      </c>
      <c r="F66" s="42">
        <v>28.14</v>
      </c>
      <c r="G66" s="76" t="s">
        <v>324</v>
      </c>
      <c r="H66" s="82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3">
      <c r="A67" s="75">
        <v>14</v>
      </c>
      <c r="B67" s="77">
        <v>45754</v>
      </c>
      <c r="C67" s="75">
        <v>1</v>
      </c>
      <c r="D67" s="41" t="s">
        <v>171</v>
      </c>
      <c r="E67" s="25" t="s">
        <v>123</v>
      </c>
      <c r="F67" s="42">
        <v>26.694099999999999</v>
      </c>
      <c r="G67" s="76" t="s">
        <v>324</v>
      </c>
      <c r="H67" s="82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5">
        <v>15</v>
      </c>
      <c r="B68" s="77">
        <v>45761</v>
      </c>
      <c r="C68" s="75">
        <v>1</v>
      </c>
      <c r="D68" s="41" t="s">
        <v>171</v>
      </c>
      <c r="E68" s="25" t="s">
        <v>123</v>
      </c>
      <c r="F68" s="42">
        <v>27.3628</v>
      </c>
      <c r="G68" s="76" t="s">
        <v>324</v>
      </c>
      <c r="H68" s="82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5">
        <v>16</v>
      </c>
      <c r="B69" s="77">
        <v>45768</v>
      </c>
      <c r="C69" s="75">
        <v>1</v>
      </c>
      <c r="D69" s="41" t="s">
        <v>171</v>
      </c>
      <c r="E69" s="25" t="s">
        <v>123</v>
      </c>
      <c r="F69" s="42">
        <v>27.784199999999998</v>
      </c>
      <c r="G69" s="76" t="s">
        <v>324</v>
      </c>
      <c r="H69" s="82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5">
        <v>17</v>
      </c>
      <c r="B70" s="77">
        <v>45775</v>
      </c>
      <c r="C70" s="75">
        <v>1</v>
      </c>
      <c r="D70" s="41" t="s">
        <v>171</v>
      </c>
      <c r="E70" s="25" t="s">
        <v>123</v>
      </c>
      <c r="F70" s="42">
        <v>28.988600000000002</v>
      </c>
      <c r="G70" s="76" t="s">
        <v>324</v>
      </c>
      <c r="H70" s="82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5">
        <v>18</v>
      </c>
      <c r="B71" s="77">
        <v>45782</v>
      </c>
      <c r="C71" s="75">
        <v>1</v>
      </c>
      <c r="D71" s="41" t="s">
        <v>171</v>
      </c>
      <c r="E71" s="25" t="s">
        <v>123</v>
      </c>
      <c r="F71" s="42">
        <v>29.259699999999999</v>
      </c>
      <c r="G71" s="76" t="s">
        <v>324</v>
      </c>
      <c r="H71" s="82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5">
        <v>19</v>
      </c>
      <c r="B72" s="77">
        <v>45789</v>
      </c>
      <c r="C72" s="75">
        <v>1</v>
      </c>
      <c r="D72" s="41" t="s">
        <v>171</v>
      </c>
      <c r="E72" s="25" t="s">
        <v>123</v>
      </c>
      <c r="F72" s="42">
        <v>26.5441</v>
      </c>
      <c r="G72" s="76" t="s">
        <v>324</v>
      </c>
      <c r="H72" s="82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5">
        <v>20</v>
      </c>
      <c r="B73" s="77">
        <v>45796</v>
      </c>
      <c r="C73" s="75">
        <v>1</v>
      </c>
      <c r="D73" s="41" t="s">
        <v>171</v>
      </c>
      <c r="E73" s="25" t="s">
        <v>123</v>
      </c>
      <c r="F73" s="42">
        <v>27.125900000000001</v>
      </c>
      <c r="G73" s="76" t="s">
        <v>324</v>
      </c>
      <c r="H73" s="82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5">
        <v>21</v>
      </c>
      <c r="B74" s="77">
        <v>45803</v>
      </c>
      <c r="C74" s="75">
        <v>1</v>
      </c>
      <c r="D74" s="41" t="s">
        <v>171</v>
      </c>
      <c r="E74" s="25" t="s">
        <v>123</v>
      </c>
      <c r="F74" s="42">
        <v>28.711600000000001</v>
      </c>
      <c r="G74" s="76" t="s">
        <v>324</v>
      </c>
      <c r="H74" s="82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5">
        <v>22</v>
      </c>
      <c r="B75" s="77">
        <v>45810</v>
      </c>
      <c r="C75" s="75">
        <v>1</v>
      </c>
      <c r="D75" s="41" t="s">
        <v>171</v>
      </c>
      <c r="E75" s="25" t="s">
        <v>123</v>
      </c>
      <c r="F75" s="42">
        <v>25.808299999999999</v>
      </c>
      <c r="G75" s="76" t="s">
        <v>324</v>
      </c>
      <c r="H75" s="82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5">
        <v>23</v>
      </c>
      <c r="B76" s="77">
        <v>45817</v>
      </c>
      <c r="C76" s="75">
        <v>1</v>
      </c>
      <c r="D76" s="41" t="s">
        <v>171</v>
      </c>
      <c r="E76" s="25" t="s">
        <v>123</v>
      </c>
      <c r="F76" s="42">
        <v>27.490500000000001</v>
      </c>
      <c r="G76" s="76" t="s">
        <v>324</v>
      </c>
      <c r="H76" s="82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5">
        <v>24</v>
      </c>
      <c r="B77" s="77">
        <v>45824</v>
      </c>
      <c r="C77" s="75">
        <v>1</v>
      </c>
      <c r="D77" s="41" t="s">
        <v>171</v>
      </c>
      <c r="E77" s="25" t="s">
        <v>123</v>
      </c>
      <c r="F77" s="42">
        <v>27.893000000000001</v>
      </c>
      <c r="G77" s="76" t="s">
        <v>324</v>
      </c>
      <c r="H77" s="82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5">
        <v>25</v>
      </c>
      <c r="B78" s="77">
        <v>45831</v>
      </c>
      <c r="C78" s="75">
        <v>1</v>
      </c>
      <c r="D78" s="41" t="s">
        <v>171</v>
      </c>
      <c r="E78" s="25" t="s">
        <v>123</v>
      </c>
      <c r="F78" s="42">
        <v>29.3827</v>
      </c>
      <c r="G78" s="76" t="s">
        <v>324</v>
      </c>
      <c r="H78" s="82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5">
        <v>1</v>
      </c>
      <c r="B79" s="77">
        <v>45663</v>
      </c>
      <c r="C79" s="75">
        <v>2</v>
      </c>
      <c r="D79" s="41" t="s">
        <v>172</v>
      </c>
      <c r="E79" s="25" t="s">
        <v>123</v>
      </c>
      <c r="F79" s="42">
        <v>79.792500000000004</v>
      </c>
      <c r="G79" s="76" t="s">
        <v>324</v>
      </c>
      <c r="H79" s="82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3">
      <c r="A80" s="75">
        <v>2</v>
      </c>
      <c r="B80" s="77">
        <v>45670</v>
      </c>
      <c r="C80" s="75">
        <v>2</v>
      </c>
      <c r="D80" s="41" t="s">
        <v>172</v>
      </c>
      <c r="E80" s="25" t="s">
        <v>123</v>
      </c>
      <c r="F80" s="42">
        <v>77.149199999999993</v>
      </c>
      <c r="G80" s="76" t="s">
        <v>324</v>
      </c>
      <c r="H80" s="82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3">
      <c r="A81" s="75">
        <v>3</v>
      </c>
      <c r="B81" s="77">
        <v>45677</v>
      </c>
      <c r="C81" s="75">
        <v>2</v>
      </c>
      <c r="D81" s="41" t="s">
        <v>172</v>
      </c>
      <c r="E81" s="25" t="s">
        <v>123</v>
      </c>
      <c r="F81" s="42">
        <v>77.041700000000006</v>
      </c>
      <c r="G81" s="76" t="s">
        <v>324</v>
      </c>
      <c r="H81" s="82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3">
      <c r="A82" s="75">
        <v>4</v>
      </c>
      <c r="B82" s="77">
        <v>45684</v>
      </c>
      <c r="C82" s="75">
        <v>2</v>
      </c>
      <c r="D82" s="41" t="s">
        <v>172</v>
      </c>
      <c r="E82" s="25" t="s">
        <v>123</v>
      </c>
      <c r="F82" s="42">
        <v>77.349500000000006</v>
      </c>
      <c r="G82" s="76" t="s">
        <v>324</v>
      </c>
      <c r="H82" s="82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3">
      <c r="A83" s="75">
        <v>5</v>
      </c>
      <c r="B83" s="77">
        <v>45691</v>
      </c>
      <c r="C83" s="75">
        <v>2</v>
      </c>
      <c r="D83" s="41" t="s">
        <v>172</v>
      </c>
      <c r="E83" s="25" t="s">
        <v>123</v>
      </c>
      <c r="F83" s="42">
        <v>81.961200000000005</v>
      </c>
      <c r="G83" s="76" t="s">
        <v>324</v>
      </c>
      <c r="H83" s="82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3">
      <c r="A84" s="75">
        <v>6</v>
      </c>
      <c r="B84" s="77">
        <v>45698</v>
      </c>
      <c r="C84" s="75">
        <v>2</v>
      </c>
      <c r="D84" s="41" t="s">
        <v>172</v>
      </c>
      <c r="E84" s="25" t="s">
        <v>123</v>
      </c>
      <c r="F84" s="42">
        <v>76.887100000000004</v>
      </c>
      <c r="G84" s="76" t="s">
        <v>324</v>
      </c>
      <c r="H84" s="82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3">
      <c r="A85" s="75">
        <v>7</v>
      </c>
      <c r="B85" s="77">
        <v>45705</v>
      </c>
      <c r="C85" s="75">
        <v>2</v>
      </c>
      <c r="D85" s="41" t="s">
        <v>172</v>
      </c>
      <c r="E85" s="25" t="s">
        <v>123</v>
      </c>
      <c r="F85" s="42">
        <v>77.210400000000007</v>
      </c>
      <c r="G85" s="76" t="s">
        <v>324</v>
      </c>
      <c r="H85" s="82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3">
      <c r="A86" s="75">
        <v>8</v>
      </c>
      <c r="B86" s="77">
        <v>45712</v>
      </c>
      <c r="C86" s="75">
        <v>2</v>
      </c>
      <c r="D86" s="41" t="s">
        <v>172</v>
      </c>
      <c r="E86" s="25" t="s">
        <v>123</v>
      </c>
      <c r="F86" s="42">
        <v>78.916700000000006</v>
      </c>
      <c r="G86" s="76" t="s">
        <v>324</v>
      </c>
      <c r="H86" s="82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3">
      <c r="A87" s="75">
        <v>9</v>
      </c>
      <c r="B87" s="77">
        <v>45719</v>
      </c>
      <c r="C87" s="75">
        <v>2</v>
      </c>
      <c r="D87" s="41" t="s">
        <v>172</v>
      </c>
      <c r="E87" s="25" t="s">
        <v>123</v>
      </c>
      <c r="F87" s="42">
        <v>77.686000000000007</v>
      </c>
      <c r="G87" s="76" t="s">
        <v>324</v>
      </c>
      <c r="H87" s="82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3">
      <c r="A88" s="75">
        <v>10</v>
      </c>
      <c r="B88" s="77">
        <v>45726</v>
      </c>
      <c r="C88" s="75">
        <v>2</v>
      </c>
      <c r="D88" s="41" t="s">
        <v>172</v>
      </c>
      <c r="E88" s="25" t="s">
        <v>123</v>
      </c>
      <c r="F88" s="42">
        <v>77.487099999999998</v>
      </c>
      <c r="G88" s="76" t="s">
        <v>324</v>
      </c>
      <c r="H88" s="82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3">
      <c r="A89" s="75">
        <v>11</v>
      </c>
      <c r="B89" s="77">
        <v>45733</v>
      </c>
      <c r="C89" s="75">
        <v>2</v>
      </c>
      <c r="D89" s="41" t="s">
        <v>172</v>
      </c>
      <c r="E89" s="25" t="s">
        <v>123</v>
      </c>
      <c r="F89" s="42">
        <v>75.103399999999993</v>
      </c>
      <c r="G89" s="76" t="s">
        <v>324</v>
      </c>
      <c r="H89" s="82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3">
      <c r="A90" s="75">
        <v>12</v>
      </c>
      <c r="B90" s="77">
        <v>45740</v>
      </c>
      <c r="C90" s="75">
        <v>2</v>
      </c>
      <c r="D90" s="41" t="s">
        <v>172</v>
      </c>
      <c r="E90" s="25" t="s">
        <v>123</v>
      </c>
      <c r="F90" s="42">
        <v>77.97</v>
      </c>
      <c r="G90" s="76" t="s">
        <v>324</v>
      </c>
      <c r="H90" s="82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3">
      <c r="A91" s="75">
        <v>13</v>
      </c>
      <c r="B91" s="77">
        <v>45747</v>
      </c>
      <c r="C91" s="75">
        <v>2</v>
      </c>
      <c r="D91" s="41" t="s">
        <v>172</v>
      </c>
      <c r="E91" s="25" t="s">
        <v>123</v>
      </c>
      <c r="F91" s="42">
        <v>76.846699999999998</v>
      </c>
      <c r="G91" s="76" t="s">
        <v>324</v>
      </c>
      <c r="H91" s="82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3">
      <c r="A92" s="75">
        <v>14</v>
      </c>
      <c r="B92" s="77">
        <v>45754</v>
      </c>
      <c r="C92" s="75">
        <v>2</v>
      </c>
      <c r="D92" s="41" t="s">
        <v>172</v>
      </c>
      <c r="E92" s="25" t="s">
        <v>123</v>
      </c>
      <c r="F92" s="42">
        <v>81.031899999999993</v>
      </c>
      <c r="G92" s="76" t="s">
        <v>324</v>
      </c>
      <c r="H92" s="82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3">
      <c r="A93" s="75">
        <v>15</v>
      </c>
      <c r="B93" s="77">
        <v>45761</v>
      </c>
      <c r="C93" s="75">
        <v>2</v>
      </c>
      <c r="D93" s="41" t="s">
        <v>172</v>
      </c>
      <c r="E93" s="25" t="s">
        <v>123</v>
      </c>
      <c r="F93" s="42">
        <v>79.697999999999993</v>
      </c>
      <c r="G93" s="76" t="s">
        <v>324</v>
      </c>
      <c r="H93" s="82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3">
      <c r="A94" s="75">
        <v>16</v>
      </c>
      <c r="B94" s="77">
        <v>45768</v>
      </c>
      <c r="C94" s="75">
        <v>2</v>
      </c>
      <c r="D94" s="41" t="s">
        <v>172</v>
      </c>
      <c r="E94" s="25" t="s">
        <v>123</v>
      </c>
      <c r="F94" s="42">
        <v>77.937200000000004</v>
      </c>
      <c r="G94" s="76" t="s">
        <v>324</v>
      </c>
      <c r="H94" s="82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3">
      <c r="A95" s="75">
        <v>17</v>
      </c>
      <c r="B95" s="77">
        <v>45775</v>
      </c>
      <c r="C95" s="75">
        <v>2</v>
      </c>
      <c r="D95" s="41" t="s">
        <v>172</v>
      </c>
      <c r="E95" s="25" t="s">
        <v>123</v>
      </c>
      <c r="F95" s="42">
        <v>79.737799999999993</v>
      </c>
      <c r="G95" s="76" t="s">
        <v>324</v>
      </c>
      <c r="H95" s="82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3">
      <c r="A96" s="75">
        <v>18</v>
      </c>
      <c r="B96" s="77">
        <v>45782</v>
      </c>
      <c r="C96" s="75">
        <v>2</v>
      </c>
      <c r="D96" s="41" t="s">
        <v>172</v>
      </c>
      <c r="E96" s="25" t="s">
        <v>123</v>
      </c>
      <c r="F96" s="42">
        <v>77.116299999999995</v>
      </c>
      <c r="G96" s="76" t="s">
        <v>324</v>
      </c>
      <c r="H96" s="82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3">
      <c r="A97" s="75">
        <v>19</v>
      </c>
      <c r="B97" s="77">
        <v>45789</v>
      </c>
      <c r="C97" s="75">
        <v>2</v>
      </c>
      <c r="D97" s="41" t="s">
        <v>172</v>
      </c>
      <c r="E97" s="25" t="s">
        <v>123</v>
      </c>
      <c r="F97" s="42">
        <v>80.735500000000002</v>
      </c>
      <c r="G97" s="76" t="s">
        <v>324</v>
      </c>
      <c r="H97" s="82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3">
      <c r="A98" s="75">
        <v>20</v>
      </c>
      <c r="B98" s="77">
        <v>45796</v>
      </c>
      <c r="C98" s="75">
        <v>2</v>
      </c>
      <c r="D98" s="41" t="s">
        <v>172</v>
      </c>
      <c r="E98" s="25" t="s">
        <v>123</v>
      </c>
      <c r="F98" s="42">
        <v>77.986000000000004</v>
      </c>
      <c r="G98" s="76" t="s">
        <v>324</v>
      </c>
      <c r="H98" s="82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3">
      <c r="A99" s="75">
        <v>21</v>
      </c>
      <c r="B99" s="77">
        <v>45803</v>
      </c>
      <c r="C99" s="75">
        <v>2</v>
      </c>
      <c r="D99" s="41" t="s">
        <v>172</v>
      </c>
      <c r="E99" s="25" t="s">
        <v>123</v>
      </c>
      <c r="F99" s="42">
        <v>79.516800000000003</v>
      </c>
      <c r="G99" s="76" t="s">
        <v>324</v>
      </c>
      <c r="H99" s="82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3">
      <c r="A100" s="75">
        <v>22</v>
      </c>
      <c r="B100" s="77">
        <v>45810</v>
      </c>
      <c r="C100" s="75">
        <v>2</v>
      </c>
      <c r="D100" s="41" t="s">
        <v>172</v>
      </c>
      <c r="E100" s="25" t="s">
        <v>123</v>
      </c>
      <c r="F100" s="42">
        <v>74.643699999999995</v>
      </c>
      <c r="G100" s="76" t="s">
        <v>324</v>
      </c>
      <c r="H100" s="82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3">
      <c r="A101" s="75">
        <v>23</v>
      </c>
      <c r="B101" s="77">
        <v>45817</v>
      </c>
      <c r="C101" s="75">
        <v>2</v>
      </c>
      <c r="D101" s="41" t="s">
        <v>172</v>
      </c>
      <c r="E101" s="25" t="s">
        <v>123</v>
      </c>
      <c r="F101" s="42">
        <v>78.901399999999995</v>
      </c>
      <c r="G101" s="76" t="s">
        <v>324</v>
      </c>
      <c r="H101" s="82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3">
      <c r="A102" s="75">
        <v>24</v>
      </c>
      <c r="B102" s="77">
        <v>45824</v>
      </c>
      <c r="C102" s="75">
        <v>2</v>
      </c>
      <c r="D102" s="41" t="s">
        <v>172</v>
      </c>
      <c r="E102" s="25" t="s">
        <v>123</v>
      </c>
      <c r="F102" s="42">
        <v>73.610699999999994</v>
      </c>
      <c r="G102" s="76" t="s">
        <v>324</v>
      </c>
      <c r="H102" s="82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3">
      <c r="A103" s="75">
        <v>25</v>
      </c>
      <c r="B103" s="77">
        <v>45831</v>
      </c>
      <c r="C103" s="75">
        <v>2</v>
      </c>
      <c r="D103" s="41" t="s">
        <v>172</v>
      </c>
      <c r="E103" s="25" t="s">
        <v>123</v>
      </c>
      <c r="F103" s="42">
        <v>72.708100000000002</v>
      </c>
      <c r="G103" s="76" t="s">
        <v>324</v>
      </c>
      <c r="H103" s="82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3">
      <c r="A104" s="75">
        <v>1</v>
      </c>
      <c r="B104" s="77">
        <v>45663</v>
      </c>
      <c r="C104" s="75">
        <v>1</v>
      </c>
      <c r="D104" s="41" t="s">
        <v>171</v>
      </c>
      <c r="E104" s="25" t="s">
        <v>125</v>
      </c>
      <c r="F104" s="42">
        <v>1.0047999999999999</v>
      </c>
      <c r="G104" s="76" t="s">
        <v>324</v>
      </c>
      <c r="H104" s="82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3">
      <c r="A105" s="75">
        <v>2</v>
      </c>
      <c r="B105" s="77">
        <v>45670</v>
      </c>
      <c r="C105" s="75">
        <v>1</v>
      </c>
      <c r="D105" s="41" t="s">
        <v>171</v>
      </c>
      <c r="E105" s="25" t="s">
        <v>125</v>
      </c>
      <c r="F105" s="42">
        <v>0.97499999999999998</v>
      </c>
      <c r="G105" s="76" t="s">
        <v>324</v>
      </c>
      <c r="H105" s="82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3">
      <c r="A106" s="75">
        <v>3</v>
      </c>
      <c r="B106" s="77">
        <v>45677</v>
      </c>
      <c r="C106" s="75">
        <v>1</v>
      </c>
      <c r="D106" s="41" t="s">
        <v>171</v>
      </c>
      <c r="E106" s="25" t="s">
        <v>125</v>
      </c>
      <c r="F106" s="42">
        <v>1.0282</v>
      </c>
      <c r="G106" s="76" t="s">
        <v>324</v>
      </c>
      <c r="H106" s="82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3">
      <c r="A107" s="75">
        <v>4</v>
      </c>
      <c r="B107" s="77">
        <v>45684</v>
      </c>
      <c r="C107" s="75">
        <v>1</v>
      </c>
      <c r="D107" s="41" t="s">
        <v>171</v>
      </c>
      <c r="E107" s="25" t="s">
        <v>125</v>
      </c>
      <c r="F107" s="42">
        <v>1.1322000000000001</v>
      </c>
      <c r="G107" s="76" t="s">
        <v>324</v>
      </c>
      <c r="H107" s="82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3">
      <c r="A108" s="75">
        <v>5</v>
      </c>
      <c r="B108" s="77">
        <v>45691</v>
      </c>
      <c r="C108" s="75">
        <v>1</v>
      </c>
      <c r="D108" s="41" t="s">
        <v>171</v>
      </c>
      <c r="E108" s="25" t="s">
        <v>125</v>
      </c>
      <c r="F108" s="42">
        <v>0.97840000000000005</v>
      </c>
      <c r="G108" s="76" t="s">
        <v>324</v>
      </c>
      <c r="H108" s="82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3">
      <c r="A109" s="75">
        <v>6</v>
      </c>
      <c r="B109" s="77">
        <v>45698</v>
      </c>
      <c r="C109" s="75">
        <v>1</v>
      </c>
      <c r="D109" s="41" t="s">
        <v>171</v>
      </c>
      <c r="E109" s="25" t="s">
        <v>125</v>
      </c>
      <c r="F109" s="42">
        <v>0.98880000000000001</v>
      </c>
      <c r="G109" s="76" t="s">
        <v>324</v>
      </c>
      <c r="H109" s="82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3">
      <c r="A110" s="75">
        <v>7</v>
      </c>
      <c r="B110" s="77">
        <v>45705</v>
      </c>
      <c r="C110" s="75">
        <v>1</v>
      </c>
      <c r="D110" s="41" t="s">
        <v>171</v>
      </c>
      <c r="E110" s="25" t="s">
        <v>125</v>
      </c>
      <c r="F110" s="42">
        <v>1.0303</v>
      </c>
      <c r="G110" s="76" t="s">
        <v>324</v>
      </c>
      <c r="H110" s="82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3">
      <c r="A111" s="75">
        <v>8</v>
      </c>
      <c r="B111" s="77">
        <v>45712</v>
      </c>
      <c r="C111" s="75">
        <v>1</v>
      </c>
      <c r="D111" s="41" t="s">
        <v>171</v>
      </c>
      <c r="E111" s="25" t="s">
        <v>125</v>
      </c>
      <c r="F111" s="42">
        <v>1.0447</v>
      </c>
      <c r="G111" s="76" t="s">
        <v>324</v>
      </c>
      <c r="H111" s="82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3">
      <c r="A112" s="75">
        <v>9</v>
      </c>
      <c r="B112" s="77">
        <v>45719</v>
      </c>
      <c r="C112" s="75">
        <v>1</v>
      </c>
      <c r="D112" s="41" t="s">
        <v>171</v>
      </c>
      <c r="E112" s="25" t="s">
        <v>125</v>
      </c>
      <c r="F112" s="42">
        <v>1.0112000000000001</v>
      </c>
      <c r="G112" s="76" t="s">
        <v>324</v>
      </c>
      <c r="H112" s="82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3">
      <c r="A113" s="75">
        <v>10</v>
      </c>
      <c r="B113" s="77">
        <v>45726</v>
      </c>
      <c r="C113" s="75">
        <v>1</v>
      </c>
      <c r="D113" s="41" t="s">
        <v>171</v>
      </c>
      <c r="E113" s="25" t="s">
        <v>125</v>
      </c>
      <c r="F113" s="42">
        <v>1.0097</v>
      </c>
      <c r="G113" s="76" t="s">
        <v>324</v>
      </c>
      <c r="H113" s="82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3">
      <c r="A114" s="75">
        <v>11</v>
      </c>
      <c r="B114" s="77">
        <v>45733</v>
      </c>
      <c r="C114" s="75">
        <v>1</v>
      </c>
      <c r="D114" s="41" t="s">
        <v>171</v>
      </c>
      <c r="E114" s="25" t="s">
        <v>125</v>
      </c>
      <c r="F114" s="42">
        <v>1.0550999999999999</v>
      </c>
      <c r="G114" s="76" t="s">
        <v>324</v>
      </c>
      <c r="H114" s="82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3">
      <c r="A115" s="75">
        <v>12</v>
      </c>
      <c r="B115" s="77">
        <v>45740</v>
      </c>
      <c r="C115" s="75">
        <v>1</v>
      </c>
      <c r="D115" s="41" t="s">
        <v>171</v>
      </c>
      <c r="E115" s="25" t="s">
        <v>125</v>
      </c>
      <c r="F115" s="42">
        <v>1.046</v>
      </c>
      <c r="G115" s="76" t="s">
        <v>324</v>
      </c>
      <c r="H115" s="82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3">
      <c r="A116" s="75">
        <v>13</v>
      </c>
      <c r="B116" s="77">
        <v>45747</v>
      </c>
      <c r="C116" s="75">
        <v>1</v>
      </c>
      <c r="D116" s="41" t="s">
        <v>171</v>
      </c>
      <c r="E116" s="25" t="s">
        <v>125</v>
      </c>
      <c r="F116" s="42">
        <v>0.96830000000000005</v>
      </c>
      <c r="G116" s="76" t="s">
        <v>324</v>
      </c>
      <c r="H116" s="82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3">
      <c r="A117" s="75">
        <v>14</v>
      </c>
      <c r="B117" s="77">
        <v>45754</v>
      </c>
      <c r="C117" s="75">
        <v>1</v>
      </c>
      <c r="D117" s="41" t="s">
        <v>171</v>
      </c>
      <c r="E117" s="25" t="s">
        <v>125</v>
      </c>
      <c r="F117" s="42">
        <v>1.016</v>
      </c>
      <c r="G117" s="76" t="s">
        <v>324</v>
      </c>
      <c r="H117" s="82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3">
      <c r="A118" s="75">
        <v>15</v>
      </c>
      <c r="B118" s="77">
        <v>45761</v>
      </c>
      <c r="C118" s="75">
        <v>1</v>
      </c>
      <c r="D118" s="41" t="s">
        <v>171</v>
      </c>
      <c r="E118" s="25" t="s">
        <v>125</v>
      </c>
      <c r="F118" s="42">
        <v>1.0218</v>
      </c>
      <c r="G118" s="76" t="s">
        <v>324</v>
      </c>
      <c r="H118" s="82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3">
      <c r="A119" s="75">
        <v>16</v>
      </c>
      <c r="B119" s="77">
        <v>45768</v>
      </c>
      <c r="C119" s="75">
        <v>1</v>
      </c>
      <c r="D119" s="41" t="s">
        <v>171</v>
      </c>
      <c r="E119" s="25" t="s">
        <v>125</v>
      </c>
      <c r="F119" s="42">
        <v>0.96730000000000005</v>
      </c>
      <c r="G119" s="76" t="s">
        <v>324</v>
      </c>
      <c r="H119" s="82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3">
      <c r="A120" s="75">
        <v>17</v>
      </c>
      <c r="B120" s="77">
        <v>45775</v>
      </c>
      <c r="C120" s="75">
        <v>1</v>
      </c>
      <c r="D120" s="41" t="s">
        <v>171</v>
      </c>
      <c r="E120" s="25" t="s">
        <v>125</v>
      </c>
      <c r="F120" s="42">
        <v>1.0329999999999999</v>
      </c>
      <c r="G120" s="76" t="s">
        <v>324</v>
      </c>
      <c r="H120" s="82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3">
      <c r="A121" s="75">
        <v>18</v>
      </c>
      <c r="B121" s="77">
        <v>45782</v>
      </c>
      <c r="C121" s="75">
        <v>1</v>
      </c>
      <c r="D121" s="41" t="s">
        <v>171</v>
      </c>
      <c r="E121" s="25" t="s">
        <v>125</v>
      </c>
      <c r="F121" s="42">
        <v>0.97709999999999997</v>
      </c>
      <c r="G121" s="76" t="s">
        <v>324</v>
      </c>
      <c r="H121" s="82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3">
      <c r="A122" s="75">
        <v>19</v>
      </c>
      <c r="B122" s="77">
        <v>45789</v>
      </c>
      <c r="C122" s="75">
        <v>1</v>
      </c>
      <c r="D122" s="41" t="s">
        <v>171</v>
      </c>
      <c r="E122" s="25" t="s">
        <v>125</v>
      </c>
      <c r="F122" s="42">
        <v>1.0686</v>
      </c>
      <c r="G122" s="76" t="s">
        <v>324</v>
      </c>
      <c r="H122" s="82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3">
      <c r="A123" s="75">
        <v>20</v>
      </c>
      <c r="B123" s="77">
        <v>45796</v>
      </c>
      <c r="C123" s="75">
        <v>1</v>
      </c>
      <c r="D123" s="41" t="s">
        <v>171</v>
      </c>
      <c r="E123" s="25" t="s">
        <v>125</v>
      </c>
      <c r="F123" s="42">
        <v>1.0296000000000001</v>
      </c>
      <c r="G123" s="76" t="s">
        <v>324</v>
      </c>
      <c r="H123" s="82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3">
      <c r="A124" s="75">
        <v>21</v>
      </c>
      <c r="B124" s="77">
        <v>45803</v>
      </c>
      <c r="C124" s="75">
        <v>1</v>
      </c>
      <c r="D124" s="41" t="s">
        <v>171</v>
      </c>
      <c r="E124" s="25" t="s">
        <v>125</v>
      </c>
      <c r="F124" s="42">
        <v>1.0245</v>
      </c>
      <c r="G124" s="76" t="s">
        <v>324</v>
      </c>
      <c r="H124" s="82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3">
      <c r="A125" s="75">
        <v>22</v>
      </c>
      <c r="B125" s="77">
        <v>45810</v>
      </c>
      <c r="C125" s="75">
        <v>1</v>
      </c>
      <c r="D125" s="41" t="s">
        <v>171</v>
      </c>
      <c r="E125" s="25" t="s">
        <v>125</v>
      </c>
      <c r="F125" s="42">
        <v>0.99039999999999995</v>
      </c>
      <c r="G125" s="76" t="s">
        <v>324</v>
      </c>
      <c r="H125" s="82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3">
      <c r="A126" s="75">
        <v>23</v>
      </c>
      <c r="B126" s="77">
        <v>45817</v>
      </c>
      <c r="C126" s="75">
        <v>1</v>
      </c>
      <c r="D126" s="41" t="s">
        <v>171</v>
      </c>
      <c r="E126" s="25" t="s">
        <v>125</v>
      </c>
      <c r="F126" s="42">
        <v>1.0141</v>
      </c>
      <c r="G126" s="76" t="s">
        <v>324</v>
      </c>
      <c r="H126" s="82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3">
      <c r="A127" s="75">
        <v>24</v>
      </c>
      <c r="B127" s="77">
        <v>45824</v>
      </c>
      <c r="C127" s="75">
        <v>1</v>
      </c>
      <c r="D127" s="41" t="s">
        <v>171</v>
      </c>
      <c r="E127" s="25" t="s">
        <v>125</v>
      </c>
      <c r="F127" s="42">
        <v>0.92010000000000003</v>
      </c>
      <c r="G127" s="76" t="s">
        <v>324</v>
      </c>
      <c r="H127" s="82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3">
      <c r="A128" s="75">
        <v>25</v>
      </c>
      <c r="B128" s="77">
        <v>45831</v>
      </c>
      <c r="C128" s="75">
        <v>1</v>
      </c>
      <c r="D128" s="41" t="s">
        <v>171</v>
      </c>
      <c r="E128" s="25" t="s">
        <v>125</v>
      </c>
      <c r="F128" s="42">
        <v>0.96340000000000003</v>
      </c>
      <c r="G128" s="76" t="s">
        <v>324</v>
      </c>
      <c r="H128" s="82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3">
      <c r="A129" s="75">
        <v>1</v>
      </c>
      <c r="B129" s="77">
        <v>45663</v>
      </c>
      <c r="C129" s="75">
        <v>2</v>
      </c>
      <c r="D129" s="41" t="s">
        <v>172</v>
      </c>
      <c r="E129" s="25" t="s">
        <v>125</v>
      </c>
      <c r="F129" s="42">
        <v>5.1653000000000002</v>
      </c>
      <c r="G129" s="76" t="s">
        <v>324</v>
      </c>
      <c r="H129" s="82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3">
      <c r="A130" s="75">
        <v>2</v>
      </c>
      <c r="B130" s="77">
        <v>45670</v>
      </c>
      <c r="C130" s="75">
        <v>2</v>
      </c>
      <c r="D130" s="41" t="s">
        <v>172</v>
      </c>
      <c r="E130" s="25" t="s">
        <v>125</v>
      </c>
      <c r="F130" s="42">
        <v>4.7168999999999999</v>
      </c>
      <c r="G130" s="76" t="s">
        <v>324</v>
      </c>
      <c r="H130" s="82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3">
      <c r="A131" s="75">
        <v>3</v>
      </c>
      <c r="B131" s="77">
        <v>45677</v>
      </c>
      <c r="C131" s="75">
        <v>2</v>
      </c>
      <c r="D131" s="41" t="s">
        <v>172</v>
      </c>
      <c r="E131" s="25" t="s">
        <v>125</v>
      </c>
      <c r="F131" s="42">
        <v>5.2523999999999997</v>
      </c>
      <c r="G131" s="76" t="s">
        <v>324</v>
      </c>
      <c r="H131" s="82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3">
      <c r="A132" s="75">
        <v>4</v>
      </c>
      <c r="B132" s="77">
        <v>45684</v>
      </c>
      <c r="C132" s="75">
        <v>2</v>
      </c>
      <c r="D132" s="41" t="s">
        <v>172</v>
      </c>
      <c r="E132" s="25" t="s">
        <v>125</v>
      </c>
      <c r="F132" s="42">
        <v>4.7857000000000003</v>
      </c>
      <c r="G132" s="76" t="s">
        <v>324</v>
      </c>
      <c r="H132" s="82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3">
      <c r="A133" s="75">
        <v>5</v>
      </c>
      <c r="B133" s="77">
        <v>45691</v>
      </c>
      <c r="C133" s="75">
        <v>2</v>
      </c>
      <c r="D133" s="41" t="s">
        <v>172</v>
      </c>
      <c r="E133" s="25" t="s">
        <v>125</v>
      </c>
      <c r="F133" s="42">
        <v>5.2362000000000002</v>
      </c>
      <c r="G133" s="76" t="s">
        <v>324</v>
      </c>
      <c r="H133" s="82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3">
      <c r="A134" s="75">
        <v>6</v>
      </c>
      <c r="B134" s="77">
        <v>45698</v>
      </c>
      <c r="C134" s="75">
        <v>2</v>
      </c>
      <c r="D134" s="41" t="s">
        <v>172</v>
      </c>
      <c r="E134" s="25" t="s">
        <v>125</v>
      </c>
      <c r="F134" s="42">
        <v>4.9478</v>
      </c>
      <c r="G134" s="76" t="s">
        <v>324</v>
      </c>
      <c r="H134" s="82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3">
      <c r="A135" s="75">
        <v>7</v>
      </c>
      <c r="B135" s="77">
        <v>45705</v>
      </c>
      <c r="C135" s="75">
        <v>2</v>
      </c>
      <c r="D135" s="41" t="s">
        <v>172</v>
      </c>
      <c r="E135" s="25" t="s">
        <v>125</v>
      </c>
      <c r="F135" s="42">
        <v>5.2401999999999997</v>
      </c>
      <c r="G135" s="76" t="s">
        <v>324</v>
      </c>
      <c r="H135" s="82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3">
      <c r="A136" s="75">
        <v>8</v>
      </c>
      <c r="B136" s="77">
        <v>45712</v>
      </c>
      <c r="C136" s="75">
        <v>2</v>
      </c>
      <c r="D136" s="41" t="s">
        <v>172</v>
      </c>
      <c r="E136" s="25" t="s">
        <v>125</v>
      </c>
      <c r="F136" s="42">
        <v>5.1235999999999997</v>
      </c>
      <c r="G136" s="76" t="s">
        <v>324</v>
      </c>
      <c r="H136" s="82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3">
      <c r="A137" s="75">
        <v>9</v>
      </c>
      <c r="B137" s="77">
        <v>45719</v>
      </c>
      <c r="C137" s="75">
        <v>2</v>
      </c>
      <c r="D137" s="41" t="s">
        <v>172</v>
      </c>
      <c r="E137" s="25" t="s">
        <v>125</v>
      </c>
      <c r="F137" s="42">
        <v>4.8234000000000004</v>
      </c>
      <c r="G137" s="76" t="s">
        <v>324</v>
      </c>
      <c r="H137" s="82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3">
      <c r="A138" s="75">
        <v>10</v>
      </c>
      <c r="B138" s="77">
        <v>45726</v>
      </c>
      <c r="C138" s="75">
        <v>2</v>
      </c>
      <c r="D138" s="41" t="s">
        <v>172</v>
      </c>
      <c r="E138" s="25" t="s">
        <v>125</v>
      </c>
      <c r="F138" s="42">
        <v>5.3247999999999998</v>
      </c>
      <c r="G138" s="76" t="s">
        <v>324</v>
      </c>
      <c r="H138" s="82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3">
      <c r="A139" s="75">
        <v>11</v>
      </c>
      <c r="B139" s="77">
        <v>45733</v>
      </c>
      <c r="C139" s="75">
        <v>2</v>
      </c>
      <c r="D139" s="41" t="s">
        <v>172</v>
      </c>
      <c r="E139" s="25" t="s">
        <v>125</v>
      </c>
      <c r="F139" s="42">
        <v>5.3594999999999997</v>
      </c>
      <c r="G139" s="76" t="s">
        <v>324</v>
      </c>
      <c r="H139" s="82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3">
      <c r="A140" s="75">
        <v>12</v>
      </c>
      <c r="B140" s="77">
        <v>45740</v>
      </c>
      <c r="C140" s="75">
        <v>2</v>
      </c>
      <c r="D140" s="41" t="s">
        <v>172</v>
      </c>
      <c r="E140" s="25" t="s">
        <v>125</v>
      </c>
      <c r="F140" s="42">
        <v>5.0881999999999996</v>
      </c>
      <c r="G140" s="76" t="s">
        <v>324</v>
      </c>
      <c r="H140" s="82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3">
      <c r="A141" s="75">
        <v>13</v>
      </c>
      <c r="B141" s="77">
        <v>45747</v>
      </c>
      <c r="C141" s="75">
        <v>2</v>
      </c>
      <c r="D141" s="41" t="s">
        <v>172</v>
      </c>
      <c r="E141" s="25" t="s">
        <v>125</v>
      </c>
      <c r="F141" s="42">
        <v>5.0507</v>
      </c>
      <c r="G141" s="76" t="s">
        <v>324</v>
      </c>
      <c r="H141" s="82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3">
      <c r="A142" s="75">
        <v>14</v>
      </c>
      <c r="B142" s="77">
        <v>45754</v>
      </c>
      <c r="C142" s="75">
        <v>2</v>
      </c>
      <c r="D142" s="41" t="s">
        <v>172</v>
      </c>
      <c r="E142" s="25" t="s">
        <v>125</v>
      </c>
      <c r="F142" s="42">
        <v>5.0712000000000002</v>
      </c>
      <c r="G142" s="76" t="s">
        <v>324</v>
      </c>
      <c r="H142" s="82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3">
      <c r="A143" s="75">
        <v>15</v>
      </c>
      <c r="B143" s="77">
        <v>45761</v>
      </c>
      <c r="C143" s="75">
        <v>2</v>
      </c>
      <c r="D143" s="41" t="s">
        <v>172</v>
      </c>
      <c r="E143" s="25" t="s">
        <v>125</v>
      </c>
      <c r="F143" s="42">
        <v>4.9245000000000001</v>
      </c>
      <c r="G143" s="76" t="s">
        <v>324</v>
      </c>
      <c r="H143" s="82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3">
      <c r="A144" s="75">
        <v>16</v>
      </c>
      <c r="B144" s="77">
        <v>45768</v>
      </c>
      <c r="C144" s="75">
        <v>2</v>
      </c>
      <c r="D144" s="41" t="s">
        <v>172</v>
      </c>
      <c r="E144" s="25" t="s">
        <v>125</v>
      </c>
      <c r="F144" s="42">
        <v>5.2976999999999999</v>
      </c>
      <c r="G144" s="76" t="s">
        <v>324</v>
      </c>
      <c r="H144" s="82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3">
      <c r="A145" s="75">
        <v>17</v>
      </c>
      <c r="B145" s="77">
        <v>45775</v>
      </c>
      <c r="C145" s="75">
        <v>2</v>
      </c>
      <c r="D145" s="41" t="s">
        <v>172</v>
      </c>
      <c r="E145" s="25" t="s">
        <v>125</v>
      </c>
      <c r="F145" s="42">
        <v>5.0023</v>
      </c>
      <c r="G145" s="76" t="s">
        <v>324</v>
      </c>
      <c r="H145" s="82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3">
      <c r="A146" s="75">
        <v>18</v>
      </c>
      <c r="B146" s="77">
        <v>45782</v>
      </c>
      <c r="C146" s="75">
        <v>2</v>
      </c>
      <c r="D146" s="41" t="s">
        <v>172</v>
      </c>
      <c r="E146" s="25" t="s">
        <v>125</v>
      </c>
      <c r="F146" s="42">
        <v>5.0907999999999998</v>
      </c>
      <c r="G146" s="76" t="s">
        <v>324</v>
      </c>
      <c r="H146" s="82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3">
      <c r="A147" s="75">
        <v>19</v>
      </c>
      <c r="B147" s="77">
        <v>45789</v>
      </c>
      <c r="C147" s="75">
        <v>2</v>
      </c>
      <c r="D147" s="41" t="s">
        <v>172</v>
      </c>
      <c r="E147" s="25" t="s">
        <v>125</v>
      </c>
      <c r="F147" s="42">
        <v>4.9572000000000003</v>
      </c>
      <c r="G147" s="76" t="s">
        <v>324</v>
      </c>
      <c r="H147" s="82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3">
      <c r="A148" s="75">
        <v>20</v>
      </c>
      <c r="B148" s="77">
        <v>45796</v>
      </c>
      <c r="C148" s="75">
        <v>2</v>
      </c>
      <c r="D148" s="41" t="s">
        <v>172</v>
      </c>
      <c r="E148" s="25" t="s">
        <v>125</v>
      </c>
      <c r="F148" s="42">
        <v>4.9873000000000003</v>
      </c>
      <c r="G148" s="76" t="s">
        <v>324</v>
      </c>
      <c r="H148" s="82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3">
      <c r="A149" s="75">
        <v>21</v>
      </c>
      <c r="B149" s="77">
        <v>45803</v>
      </c>
      <c r="C149" s="75">
        <v>2</v>
      </c>
      <c r="D149" s="41" t="s">
        <v>172</v>
      </c>
      <c r="E149" s="25" t="s">
        <v>125</v>
      </c>
      <c r="F149" s="42">
        <v>4.87</v>
      </c>
      <c r="G149" s="76" t="s">
        <v>324</v>
      </c>
      <c r="H149" s="82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3">
      <c r="A150" s="75">
        <v>22</v>
      </c>
      <c r="B150" s="77">
        <v>45810</v>
      </c>
      <c r="C150" s="75">
        <v>2</v>
      </c>
      <c r="D150" s="41" t="s">
        <v>172</v>
      </c>
      <c r="E150" s="25" t="s">
        <v>125</v>
      </c>
      <c r="F150" s="42">
        <v>5.3262999999999998</v>
      </c>
      <c r="G150" s="76" t="s">
        <v>324</v>
      </c>
      <c r="H150" s="82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3">
      <c r="A151" s="75">
        <v>23</v>
      </c>
      <c r="B151" s="77">
        <v>45817</v>
      </c>
      <c r="C151" s="75">
        <v>2</v>
      </c>
      <c r="D151" s="41" t="s">
        <v>172</v>
      </c>
      <c r="E151" s="25" t="s">
        <v>125</v>
      </c>
      <c r="F151" s="42">
        <v>5.0723000000000003</v>
      </c>
      <c r="G151" s="76" t="s">
        <v>324</v>
      </c>
      <c r="H151" s="82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3">
      <c r="A152" s="75">
        <v>24</v>
      </c>
      <c r="B152" s="77">
        <v>45824</v>
      </c>
      <c r="C152" s="75">
        <v>2</v>
      </c>
      <c r="D152" s="41" t="s">
        <v>172</v>
      </c>
      <c r="E152" s="25" t="s">
        <v>125</v>
      </c>
      <c r="F152" s="42">
        <v>5.2739000000000003</v>
      </c>
      <c r="G152" s="76" t="s">
        <v>324</v>
      </c>
      <c r="H152" s="82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3">
      <c r="A153" s="75">
        <v>25</v>
      </c>
      <c r="B153" s="77">
        <v>45831</v>
      </c>
      <c r="C153" s="75">
        <v>2</v>
      </c>
      <c r="D153" s="41" t="s">
        <v>172</v>
      </c>
      <c r="E153" s="25" t="s">
        <v>125</v>
      </c>
      <c r="F153" s="42">
        <v>5.1024000000000003</v>
      </c>
      <c r="G153" s="76" t="s">
        <v>324</v>
      </c>
      <c r="H153" s="82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3">
      <c r="A154" s="75">
        <v>1</v>
      </c>
      <c r="B154" s="77">
        <v>45663</v>
      </c>
      <c r="C154" s="75">
        <v>1</v>
      </c>
      <c r="D154" s="41" t="s">
        <v>171</v>
      </c>
      <c r="E154" s="25" t="s">
        <v>126</v>
      </c>
      <c r="F154" s="42">
        <v>4.0957999999999997</v>
      </c>
      <c r="G154" s="76" t="s">
        <v>324</v>
      </c>
      <c r="H154" s="82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5">
        <v>2</v>
      </c>
      <c r="B155" s="77">
        <v>45670</v>
      </c>
      <c r="C155" s="75">
        <v>1</v>
      </c>
      <c r="D155" s="41" t="s">
        <v>171</v>
      </c>
      <c r="E155" s="25" t="s">
        <v>126</v>
      </c>
      <c r="F155" s="42">
        <v>4.1509999999999998</v>
      </c>
      <c r="G155" s="76" t="s">
        <v>324</v>
      </c>
      <c r="H155" s="82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5">
        <v>3</v>
      </c>
      <c r="B156" s="77">
        <v>45677</v>
      </c>
      <c r="C156" s="75">
        <v>1</v>
      </c>
      <c r="D156" s="41" t="s">
        <v>171</v>
      </c>
      <c r="E156" s="25" t="s">
        <v>126</v>
      </c>
      <c r="F156" s="42">
        <v>4.1159999999999997</v>
      </c>
      <c r="G156" s="76" t="s">
        <v>324</v>
      </c>
      <c r="H156" s="82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5">
        <v>4</v>
      </c>
      <c r="B157" s="77">
        <v>45684</v>
      </c>
      <c r="C157" s="75">
        <v>1</v>
      </c>
      <c r="D157" s="41" t="s">
        <v>171</v>
      </c>
      <c r="E157" s="25" t="s">
        <v>126</v>
      </c>
      <c r="F157" s="42">
        <v>4.2012</v>
      </c>
      <c r="G157" s="76" t="s">
        <v>324</v>
      </c>
      <c r="H157" s="82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5">
        <v>5</v>
      </c>
      <c r="B158" s="77">
        <v>45691</v>
      </c>
      <c r="C158" s="75">
        <v>1</v>
      </c>
      <c r="D158" s="41" t="s">
        <v>171</v>
      </c>
      <c r="E158" s="25" t="s">
        <v>126</v>
      </c>
      <c r="F158" s="42">
        <v>4.1436999999999999</v>
      </c>
      <c r="G158" s="76" t="s">
        <v>324</v>
      </c>
      <c r="H158" s="82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5">
        <v>6</v>
      </c>
      <c r="B159" s="77">
        <v>45698</v>
      </c>
      <c r="C159" s="75">
        <v>1</v>
      </c>
      <c r="D159" s="41" t="s">
        <v>171</v>
      </c>
      <c r="E159" s="25" t="s">
        <v>126</v>
      </c>
      <c r="F159" s="42">
        <v>4.1550000000000002</v>
      </c>
      <c r="G159" s="76" t="s">
        <v>324</v>
      </c>
      <c r="H159" s="82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3">
      <c r="A160" s="75">
        <v>7</v>
      </c>
      <c r="B160" s="77">
        <v>45705</v>
      </c>
      <c r="C160" s="75">
        <v>1</v>
      </c>
      <c r="D160" s="41" t="s">
        <v>171</v>
      </c>
      <c r="E160" s="25" t="s">
        <v>126</v>
      </c>
      <c r="F160" s="42">
        <v>3.9931999999999999</v>
      </c>
      <c r="G160" s="76" t="s">
        <v>324</v>
      </c>
      <c r="H160" s="82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5">
        <v>8</v>
      </c>
      <c r="B161" s="77">
        <v>45712</v>
      </c>
      <c r="C161" s="75">
        <v>1</v>
      </c>
      <c r="D161" s="41" t="s">
        <v>171</v>
      </c>
      <c r="E161" s="25" t="s">
        <v>126</v>
      </c>
      <c r="F161" s="42">
        <v>4.0789999999999997</v>
      </c>
      <c r="G161" s="76" t="s">
        <v>324</v>
      </c>
      <c r="H161" s="82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5">
        <v>9</v>
      </c>
      <c r="B162" s="77">
        <v>45719</v>
      </c>
      <c r="C162" s="75">
        <v>1</v>
      </c>
      <c r="D162" s="41" t="s">
        <v>171</v>
      </c>
      <c r="E162" s="25" t="s">
        <v>126</v>
      </c>
      <c r="F162" s="42">
        <v>4.4481000000000002</v>
      </c>
      <c r="G162" s="76" t="s">
        <v>324</v>
      </c>
      <c r="H162" s="82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5">
        <v>10</v>
      </c>
      <c r="B163" s="77">
        <v>45726</v>
      </c>
      <c r="C163" s="75">
        <v>1</v>
      </c>
      <c r="D163" s="41" t="s">
        <v>171</v>
      </c>
      <c r="E163" s="25" t="s">
        <v>126</v>
      </c>
      <c r="F163" s="42">
        <v>4.0993000000000004</v>
      </c>
      <c r="G163" s="76" t="s">
        <v>324</v>
      </c>
      <c r="H163" s="82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5">
        <v>11</v>
      </c>
      <c r="B164" s="77">
        <v>45733</v>
      </c>
      <c r="C164" s="75">
        <v>1</v>
      </c>
      <c r="D164" s="41" t="s">
        <v>171</v>
      </c>
      <c r="E164" s="25" t="s">
        <v>126</v>
      </c>
      <c r="F164" s="42">
        <v>4.0419</v>
      </c>
      <c r="G164" s="76" t="s">
        <v>324</v>
      </c>
      <c r="H164" s="82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5">
        <v>12</v>
      </c>
      <c r="B165" s="77">
        <v>45740</v>
      </c>
      <c r="C165" s="75">
        <v>1</v>
      </c>
      <c r="D165" s="41" t="s">
        <v>171</v>
      </c>
      <c r="E165" s="25" t="s">
        <v>126</v>
      </c>
      <c r="F165" s="42">
        <v>4.2506000000000004</v>
      </c>
      <c r="G165" s="76" t="s">
        <v>324</v>
      </c>
      <c r="H165" s="82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5">
        <v>13</v>
      </c>
      <c r="B166" s="77">
        <v>45747</v>
      </c>
      <c r="C166" s="75">
        <v>1</v>
      </c>
      <c r="D166" s="41" t="s">
        <v>171</v>
      </c>
      <c r="E166" s="25" t="s">
        <v>126</v>
      </c>
      <c r="F166" s="42">
        <v>4.4111000000000002</v>
      </c>
      <c r="G166" s="76" t="s">
        <v>324</v>
      </c>
      <c r="H166" s="82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5">
        <v>14</v>
      </c>
      <c r="B167" s="77">
        <v>45754</v>
      </c>
      <c r="C167" s="75">
        <v>1</v>
      </c>
      <c r="D167" s="41" t="s">
        <v>171</v>
      </c>
      <c r="E167" s="25" t="s">
        <v>126</v>
      </c>
      <c r="F167" s="42">
        <v>3.9819</v>
      </c>
      <c r="G167" s="76" t="s">
        <v>324</v>
      </c>
      <c r="H167" s="82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5">
        <v>15</v>
      </c>
      <c r="B168" s="77">
        <v>45761</v>
      </c>
      <c r="C168" s="75">
        <v>1</v>
      </c>
      <c r="D168" s="41" t="s">
        <v>171</v>
      </c>
      <c r="E168" s="25" t="s">
        <v>126</v>
      </c>
      <c r="F168" s="42">
        <v>4.1687000000000003</v>
      </c>
      <c r="G168" s="76" t="s">
        <v>324</v>
      </c>
      <c r="H168" s="82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5">
        <v>16</v>
      </c>
      <c r="B169" s="77">
        <v>45768</v>
      </c>
      <c r="C169" s="75">
        <v>1</v>
      </c>
      <c r="D169" s="41" t="s">
        <v>171</v>
      </c>
      <c r="E169" s="25" t="s">
        <v>126</v>
      </c>
      <c r="F169" s="42">
        <v>4.1052</v>
      </c>
      <c r="G169" s="76" t="s">
        <v>324</v>
      </c>
      <c r="H169" s="82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5">
        <v>17</v>
      </c>
      <c r="B170" s="77">
        <v>45775</v>
      </c>
      <c r="C170" s="75">
        <v>1</v>
      </c>
      <c r="D170" s="41" t="s">
        <v>171</v>
      </c>
      <c r="E170" s="25" t="s">
        <v>126</v>
      </c>
      <c r="F170" s="42">
        <v>3.9358</v>
      </c>
      <c r="G170" s="76" t="s">
        <v>324</v>
      </c>
      <c r="H170" s="82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5">
        <v>18</v>
      </c>
      <c r="B171" s="77">
        <v>45782</v>
      </c>
      <c r="C171" s="75">
        <v>1</v>
      </c>
      <c r="D171" s="41" t="s">
        <v>171</v>
      </c>
      <c r="E171" s="25" t="s">
        <v>126</v>
      </c>
      <c r="F171" s="42">
        <v>4.3102</v>
      </c>
      <c r="G171" s="76" t="s">
        <v>324</v>
      </c>
      <c r="H171" s="82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5">
        <v>19</v>
      </c>
      <c r="B172" s="77">
        <v>45789</v>
      </c>
      <c r="C172" s="75">
        <v>1</v>
      </c>
      <c r="D172" s="41" t="s">
        <v>171</v>
      </c>
      <c r="E172" s="25" t="s">
        <v>126</v>
      </c>
      <c r="F172" s="42">
        <v>4.1965000000000003</v>
      </c>
      <c r="G172" s="76" t="s">
        <v>324</v>
      </c>
      <c r="H172" s="82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5">
        <v>20</v>
      </c>
      <c r="B173" s="77">
        <v>45796</v>
      </c>
      <c r="C173" s="75">
        <v>1</v>
      </c>
      <c r="D173" s="41" t="s">
        <v>171</v>
      </c>
      <c r="E173" s="25" t="s">
        <v>126</v>
      </c>
      <c r="F173" s="42">
        <v>4.2107000000000001</v>
      </c>
      <c r="G173" s="76" t="s">
        <v>324</v>
      </c>
      <c r="H173" s="82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5">
        <v>21</v>
      </c>
      <c r="B174" s="77">
        <v>45803</v>
      </c>
      <c r="C174" s="75">
        <v>1</v>
      </c>
      <c r="D174" s="41" t="s">
        <v>171</v>
      </c>
      <c r="E174" s="25" t="s">
        <v>126</v>
      </c>
      <c r="F174" s="42">
        <v>4.0872000000000002</v>
      </c>
      <c r="G174" s="76" t="s">
        <v>324</v>
      </c>
      <c r="H174" s="82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5">
        <v>22</v>
      </c>
      <c r="B175" s="77">
        <v>45810</v>
      </c>
      <c r="C175" s="75">
        <v>1</v>
      </c>
      <c r="D175" s="41" t="s">
        <v>171</v>
      </c>
      <c r="E175" s="25" t="s">
        <v>126</v>
      </c>
      <c r="F175" s="42">
        <v>4.2682000000000002</v>
      </c>
      <c r="G175" s="76" t="s">
        <v>324</v>
      </c>
      <c r="H175" s="82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5">
        <v>23</v>
      </c>
      <c r="B176" s="77">
        <v>45817</v>
      </c>
      <c r="C176" s="75">
        <v>1</v>
      </c>
      <c r="D176" s="41" t="s">
        <v>171</v>
      </c>
      <c r="E176" s="25" t="s">
        <v>126</v>
      </c>
      <c r="F176" s="42">
        <v>4.1191000000000004</v>
      </c>
      <c r="G176" s="76" t="s">
        <v>324</v>
      </c>
      <c r="H176" s="82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5">
        <v>24</v>
      </c>
      <c r="B177" s="77">
        <v>45824</v>
      </c>
      <c r="C177" s="75">
        <v>1</v>
      </c>
      <c r="D177" s="41" t="s">
        <v>171</v>
      </c>
      <c r="E177" s="25" t="s">
        <v>126</v>
      </c>
      <c r="F177" s="42">
        <v>4.1786000000000003</v>
      </c>
      <c r="G177" s="76" t="s">
        <v>324</v>
      </c>
      <c r="H177" s="82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5">
        <v>25</v>
      </c>
      <c r="B178" s="77">
        <v>45831</v>
      </c>
      <c r="C178" s="75">
        <v>1</v>
      </c>
      <c r="D178" s="41" t="s">
        <v>171</v>
      </c>
      <c r="E178" s="25" t="s">
        <v>126</v>
      </c>
      <c r="F178" s="42">
        <v>4.0338000000000003</v>
      </c>
      <c r="G178" s="76" t="s">
        <v>324</v>
      </c>
      <c r="H178" s="82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5">
        <v>1</v>
      </c>
      <c r="B179" s="77">
        <v>45663</v>
      </c>
      <c r="C179" s="75">
        <v>2</v>
      </c>
      <c r="D179" s="41" t="s">
        <v>172</v>
      </c>
      <c r="E179" s="25" t="s">
        <v>126</v>
      </c>
      <c r="F179" s="42">
        <v>9.1351999999999993</v>
      </c>
      <c r="G179" s="76" t="s">
        <v>324</v>
      </c>
      <c r="H179" s="82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5">
        <v>2</v>
      </c>
      <c r="B180" s="77">
        <v>45670</v>
      </c>
      <c r="C180" s="75">
        <v>2</v>
      </c>
      <c r="D180" s="41" t="s">
        <v>172</v>
      </c>
      <c r="E180" s="25" t="s">
        <v>126</v>
      </c>
      <c r="F180" s="42">
        <v>9.9007000000000005</v>
      </c>
      <c r="G180" s="76" t="s">
        <v>324</v>
      </c>
      <c r="H180" s="82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5">
        <v>3</v>
      </c>
      <c r="B181" s="77">
        <v>45677</v>
      </c>
      <c r="C181" s="75">
        <v>2</v>
      </c>
      <c r="D181" s="41" t="s">
        <v>172</v>
      </c>
      <c r="E181" s="25" t="s">
        <v>126</v>
      </c>
      <c r="F181" s="42">
        <v>9.3478999999999992</v>
      </c>
      <c r="G181" s="76" t="s">
        <v>324</v>
      </c>
      <c r="H181" s="82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5">
        <v>4</v>
      </c>
      <c r="B182" s="77">
        <v>45684</v>
      </c>
      <c r="C182" s="75">
        <v>2</v>
      </c>
      <c r="D182" s="41" t="s">
        <v>172</v>
      </c>
      <c r="E182" s="25" t="s">
        <v>126</v>
      </c>
      <c r="F182" s="42">
        <v>9.5875000000000004</v>
      </c>
      <c r="G182" s="76" t="s">
        <v>324</v>
      </c>
      <c r="H182" s="82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5">
        <v>5</v>
      </c>
      <c r="B183" s="77">
        <v>45691</v>
      </c>
      <c r="C183" s="75">
        <v>2</v>
      </c>
      <c r="D183" s="41" t="s">
        <v>172</v>
      </c>
      <c r="E183" s="25" t="s">
        <v>126</v>
      </c>
      <c r="F183" s="42">
        <v>9.4899000000000004</v>
      </c>
      <c r="G183" s="76" t="s">
        <v>324</v>
      </c>
      <c r="H183" s="82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5">
        <v>6</v>
      </c>
      <c r="B184" s="77">
        <v>45698</v>
      </c>
      <c r="C184" s="75">
        <v>2</v>
      </c>
      <c r="D184" s="41" t="s">
        <v>172</v>
      </c>
      <c r="E184" s="25" t="s">
        <v>126</v>
      </c>
      <c r="F184" s="42">
        <v>9.3676999999999992</v>
      </c>
      <c r="G184" s="76" t="s">
        <v>324</v>
      </c>
      <c r="H184" s="82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5">
        <v>7</v>
      </c>
      <c r="B185" s="77">
        <v>45705</v>
      </c>
      <c r="C185" s="75">
        <v>2</v>
      </c>
      <c r="D185" s="41" t="s">
        <v>172</v>
      </c>
      <c r="E185" s="25" t="s">
        <v>126</v>
      </c>
      <c r="F185" s="42">
        <v>9.3475999999999999</v>
      </c>
      <c r="G185" s="76" t="s">
        <v>324</v>
      </c>
      <c r="H185" s="82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5">
        <v>8</v>
      </c>
      <c r="B186" s="77">
        <v>45712</v>
      </c>
      <c r="C186" s="75">
        <v>2</v>
      </c>
      <c r="D186" s="41" t="s">
        <v>172</v>
      </c>
      <c r="E186" s="25" t="s">
        <v>126</v>
      </c>
      <c r="F186" s="42">
        <v>9.6890000000000001</v>
      </c>
      <c r="G186" s="76" t="s">
        <v>324</v>
      </c>
      <c r="H186" s="82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5">
        <v>9</v>
      </c>
      <c r="B187" s="77">
        <v>45719</v>
      </c>
      <c r="C187" s="75">
        <v>2</v>
      </c>
      <c r="D187" s="41" t="s">
        <v>172</v>
      </c>
      <c r="E187" s="25" t="s">
        <v>126</v>
      </c>
      <c r="F187" s="42">
        <v>9.4093999999999998</v>
      </c>
      <c r="G187" s="76" t="s">
        <v>324</v>
      </c>
      <c r="H187" s="82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5">
        <v>10</v>
      </c>
      <c r="B188" s="77">
        <v>45726</v>
      </c>
      <c r="C188" s="75">
        <v>2</v>
      </c>
      <c r="D188" s="41" t="s">
        <v>172</v>
      </c>
      <c r="E188" s="25" t="s">
        <v>126</v>
      </c>
      <c r="F188" s="42">
        <v>9.4545999999999992</v>
      </c>
      <c r="G188" s="76" t="s">
        <v>324</v>
      </c>
      <c r="H188" s="82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5">
        <v>11</v>
      </c>
      <c r="B189" s="77">
        <v>45733</v>
      </c>
      <c r="C189" s="75">
        <v>2</v>
      </c>
      <c r="D189" s="41" t="s">
        <v>172</v>
      </c>
      <c r="E189" s="25" t="s">
        <v>126</v>
      </c>
      <c r="F189" s="42">
        <v>9.5067000000000004</v>
      </c>
      <c r="G189" s="76" t="s">
        <v>324</v>
      </c>
      <c r="H189" s="82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5">
        <v>12</v>
      </c>
      <c r="B190" s="77">
        <v>45740</v>
      </c>
      <c r="C190" s="75">
        <v>2</v>
      </c>
      <c r="D190" s="41" t="s">
        <v>172</v>
      </c>
      <c r="E190" s="25" t="s">
        <v>126</v>
      </c>
      <c r="F190" s="42">
        <v>9.8529999999999998</v>
      </c>
      <c r="G190" s="76" t="s">
        <v>324</v>
      </c>
      <c r="H190" s="82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3">
      <c r="A191" s="75">
        <v>13</v>
      </c>
      <c r="B191" s="77">
        <v>45747</v>
      </c>
      <c r="C191" s="75">
        <v>2</v>
      </c>
      <c r="D191" s="41" t="s">
        <v>172</v>
      </c>
      <c r="E191" s="25" t="s">
        <v>126</v>
      </c>
      <c r="F191" s="42">
        <v>9.7042000000000002</v>
      </c>
      <c r="G191" s="76" t="s">
        <v>324</v>
      </c>
      <c r="H191" s="82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3">
      <c r="A192" s="75">
        <v>14</v>
      </c>
      <c r="B192" s="77">
        <v>45754</v>
      </c>
      <c r="C192" s="75">
        <v>2</v>
      </c>
      <c r="D192" s="41" t="s">
        <v>172</v>
      </c>
      <c r="E192" s="25" t="s">
        <v>126</v>
      </c>
      <c r="F192" s="42">
        <v>9.6148000000000007</v>
      </c>
      <c r="G192" s="76" t="s">
        <v>324</v>
      </c>
      <c r="H192" s="82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3">
      <c r="A193" s="75">
        <v>15</v>
      </c>
      <c r="B193" s="77">
        <v>45761</v>
      </c>
      <c r="C193" s="75">
        <v>2</v>
      </c>
      <c r="D193" s="41" t="s">
        <v>172</v>
      </c>
      <c r="E193" s="25" t="s">
        <v>126</v>
      </c>
      <c r="F193" s="42">
        <v>9.3308999999999997</v>
      </c>
      <c r="G193" s="76" t="s">
        <v>324</v>
      </c>
      <c r="H193" s="82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3">
      <c r="A194" s="75">
        <v>16</v>
      </c>
      <c r="B194" s="77">
        <v>45768</v>
      </c>
      <c r="C194" s="75">
        <v>2</v>
      </c>
      <c r="D194" s="41" t="s">
        <v>172</v>
      </c>
      <c r="E194" s="25" t="s">
        <v>126</v>
      </c>
      <c r="F194" s="42">
        <v>9.0853999999999999</v>
      </c>
      <c r="G194" s="76" t="s">
        <v>324</v>
      </c>
      <c r="H194" s="82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3">
      <c r="A195" s="75">
        <v>17</v>
      </c>
      <c r="B195" s="77">
        <v>45775</v>
      </c>
      <c r="C195" s="75">
        <v>2</v>
      </c>
      <c r="D195" s="41" t="s">
        <v>172</v>
      </c>
      <c r="E195" s="25" t="s">
        <v>126</v>
      </c>
      <c r="F195" s="42">
        <v>9.7849000000000004</v>
      </c>
      <c r="G195" s="76" t="s">
        <v>324</v>
      </c>
      <c r="H195" s="82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3">
      <c r="A196" s="75">
        <v>18</v>
      </c>
      <c r="B196" s="77">
        <v>45782</v>
      </c>
      <c r="C196" s="75">
        <v>2</v>
      </c>
      <c r="D196" s="41" t="s">
        <v>172</v>
      </c>
      <c r="E196" s="25" t="s">
        <v>126</v>
      </c>
      <c r="F196" s="42">
        <v>9.7898999999999994</v>
      </c>
      <c r="G196" s="76" t="s">
        <v>324</v>
      </c>
      <c r="H196" s="82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3">
      <c r="A197" s="75">
        <v>19</v>
      </c>
      <c r="B197" s="77">
        <v>45789</v>
      </c>
      <c r="C197" s="75">
        <v>2</v>
      </c>
      <c r="D197" s="41" t="s">
        <v>172</v>
      </c>
      <c r="E197" s="25" t="s">
        <v>126</v>
      </c>
      <c r="F197" s="42">
        <v>9.4578000000000007</v>
      </c>
      <c r="G197" s="76" t="s">
        <v>324</v>
      </c>
      <c r="H197" s="82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3">
      <c r="A198" s="75">
        <v>20</v>
      </c>
      <c r="B198" s="77">
        <v>45796</v>
      </c>
      <c r="C198" s="75">
        <v>2</v>
      </c>
      <c r="D198" s="41" t="s">
        <v>172</v>
      </c>
      <c r="E198" s="25" t="s">
        <v>126</v>
      </c>
      <c r="F198" s="42">
        <v>9.6625999999999994</v>
      </c>
      <c r="G198" s="76" t="s">
        <v>324</v>
      </c>
      <c r="H198" s="82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3">
      <c r="A199" s="75">
        <v>21</v>
      </c>
      <c r="B199" s="77">
        <v>45803</v>
      </c>
      <c r="C199" s="75">
        <v>2</v>
      </c>
      <c r="D199" s="41" t="s">
        <v>172</v>
      </c>
      <c r="E199" s="25" t="s">
        <v>126</v>
      </c>
      <c r="F199" s="42">
        <v>9.7344000000000008</v>
      </c>
      <c r="G199" s="76" t="s">
        <v>324</v>
      </c>
      <c r="H199" s="82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3">
      <c r="A200" s="75">
        <v>22</v>
      </c>
      <c r="B200" s="77">
        <v>45810</v>
      </c>
      <c r="C200" s="75">
        <v>2</v>
      </c>
      <c r="D200" s="41" t="s">
        <v>172</v>
      </c>
      <c r="E200" s="25" t="s">
        <v>126</v>
      </c>
      <c r="F200" s="42">
        <v>9.7493999999999996</v>
      </c>
      <c r="G200" s="76" t="s">
        <v>324</v>
      </c>
      <c r="H200" s="82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3">
      <c r="A201" s="75">
        <v>23</v>
      </c>
      <c r="B201" s="77">
        <v>45817</v>
      </c>
      <c r="C201" s="75">
        <v>2</v>
      </c>
      <c r="D201" s="41" t="s">
        <v>172</v>
      </c>
      <c r="E201" s="25" t="s">
        <v>126</v>
      </c>
      <c r="F201" s="42">
        <v>9.7764000000000006</v>
      </c>
      <c r="G201" s="76" t="s">
        <v>324</v>
      </c>
      <c r="H201" s="82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3">
      <c r="A202" s="75">
        <v>24</v>
      </c>
      <c r="B202" s="77">
        <v>45824</v>
      </c>
      <c r="C202" s="75">
        <v>2</v>
      </c>
      <c r="D202" s="41" t="s">
        <v>172</v>
      </c>
      <c r="E202" s="25" t="s">
        <v>126</v>
      </c>
      <c r="F202" s="42">
        <v>9.3633000000000006</v>
      </c>
      <c r="G202" s="76" t="s">
        <v>324</v>
      </c>
      <c r="H202" s="82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3">
      <c r="A203" s="75">
        <v>25</v>
      </c>
      <c r="B203" s="77">
        <v>45831</v>
      </c>
      <c r="C203" s="75">
        <v>2</v>
      </c>
      <c r="D203" s="41" t="s">
        <v>172</v>
      </c>
      <c r="E203" s="25" t="s">
        <v>126</v>
      </c>
      <c r="F203" s="42">
        <v>9.9544999999999995</v>
      </c>
      <c r="G203" s="76" t="s">
        <v>324</v>
      </c>
      <c r="H203" s="82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3">
      <c r="A204" s="75">
        <v>1</v>
      </c>
      <c r="B204" s="77">
        <v>45663</v>
      </c>
      <c r="C204" s="75">
        <v>1</v>
      </c>
      <c r="D204" s="41" t="s">
        <v>171</v>
      </c>
      <c r="E204" s="25" t="s">
        <v>127</v>
      </c>
      <c r="F204" s="42">
        <v>150.0136</v>
      </c>
      <c r="G204" s="76" t="s">
        <v>324</v>
      </c>
      <c r="H204" s="82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5">
        <v>2</v>
      </c>
      <c r="B205" s="77">
        <v>45670</v>
      </c>
      <c r="C205" s="75">
        <v>1</v>
      </c>
      <c r="D205" s="41" t="s">
        <v>171</v>
      </c>
      <c r="E205" s="25" t="s">
        <v>127</v>
      </c>
      <c r="F205" s="42">
        <v>158.4469</v>
      </c>
      <c r="G205" s="76" t="s">
        <v>324</v>
      </c>
      <c r="H205" s="82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5">
        <v>3</v>
      </c>
      <c r="B206" s="77">
        <v>45677</v>
      </c>
      <c r="C206" s="75">
        <v>1</v>
      </c>
      <c r="D206" s="41" t="s">
        <v>171</v>
      </c>
      <c r="E206" s="25" t="s">
        <v>127</v>
      </c>
      <c r="F206" s="42">
        <v>156.97569999999999</v>
      </c>
      <c r="G206" s="76" t="s">
        <v>324</v>
      </c>
      <c r="H206" s="82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5">
        <v>4</v>
      </c>
      <c r="B207" s="77">
        <v>45684</v>
      </c>
      <c r="C207" s="75">
        <v>1</v>
      </c>
      <c r="D207" s="41" t="s">
        <v>171</v>
      </c>
      <c r="E207" s="25" t="s">
        <v>127</v>
      </c>
      <c r="F207" s="42">
        <v>158.49449999999999</v>
      </c>
      <c r="G207" s="76" t="s">
        <v>324</v>
      </c>
      <c r="H207" s="82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5">
        <v>5</v>
      </c>
      <c r="B208" s="77">
        <v>45691</v>
      </c>
      <c r="C208" s="75">
        <v>1</v>
      </c>
      <c r="D208" s="41" t="s">
        <v>171</v>
      </c>
      <c r="E208" s="25" t="s">
        <v>127</v>
      </c>
      <c r="F208" s="42">
        <v>162.51599999999999</v>
      </c>
      <c r="G208" s="76" t="s">
        <v>324</v>
      </c>
      <c r="H208" s="82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5">
        <v>6</v>
      </c>
      <c r="B209" s="77">
        <v>45698</v>
      </c>
      <c r="C209" s="75">
        <v>1</v>
      </c>
      <c r="D209" s="41" t="s">
        <v>171</v>
      </c>
      <c r="E209" s="25" t="s">
        <v>127</v>
      </c>
      <c r="F209" s="42">
        <v>160.93780000000001</v>
      </c>
      <c r="G209" s="76" t="s">
        <v>324</v>
      </c>
      <c r="H209" s="82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5">
        <v>7</v>
      </c>
      <c r="B210" s="77">
        <v>45705</v>
      </c>
      <c r="C210" s="75">
        <v>1</v>
      </c>
      <c r="D210" s="41" t="s">
        <v>171</v>
      </c>
      <c r="E210" s="25" t="s">
        <v>127</v>
      </c>
      <c r="F210" s="42">
        <v>150.41929999999999</v>
      </c>
      <c r="G210" s="76" t="s">
        <v>324</v>
      </c>
      <c r="H210" s="82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5">
        <v>8</v>
      </c>
      <c r="B211" s="77">
        <v>45712</v>
      </c>
      <c r="C211" s="75">
        <v>1</v>
      </c>
      <c r="D211" s="41" t="s">
        <v>171</v>
      </c>
      <c r="E211" s="25" t="s">
        <v>127</v>
      </c>
      <c r="F211" s="42">
        <v>148.24529999999999</v>
      </c>
      <c r="G211" s="76" t="s">
        <v>324</v>
      </c>
      <c r="H211" s="82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5">
        <v>9</v>
      </c>
      <c r="B212" s="77">
        <v>45719</v>
      </c>
      <c r="C212" s="75">
        <v>1</v>
      </c>
      <c r="D212" s="41" t="s">
        <v>171</v>
      </c>
      <c r="E212" s="25" t="s">
        <v>127</v>
      </c>
      <c r="F212" s="42">
        <v>158.26759999999999</v>
      </c>
      <c r="G212" s="76" t="s">
        <v>324</v>
      </c>
      <c r="H212" s="82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5">
        <v>10</v>
      </c>
      <c r="B213" s="77">
        <v>45726</v>
      </c>
      <c r="C213" s="75">
        <v>1</v>
      </c>
      <c r="D213" s="41" t="s">
        <v>171</v>
      </c>
      <c r="E213" s="25" t="s">
        <v>127</v>
      </c>
      <c r="F213" s="42">
        <v>150.94</v>
      </c>
      <c r="G213" s="76" t="s">
        <v>324</v>
      </c>
      <c r="H213" s="82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5">
        <v>11</v>
      </c>
      <c r="B214" s="77">
        <v>45733</v>
      </c>
      <c r="C214" s="75">
        <v>1</v>
      </c>
      <c r="D214" s="41" t="s">
        <v>171</v>
      </c>
      <c r="E214" s="25" t="s">
        <v>127</v>
      </c>
      <c r="F214" s="42">
        <v>154.9504</v>
      </c>
      <c r="G214" s="76" t="s">
        <v>324</v>
      </c>
      <c r="H214" s="82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5">
        <v>12</v>
      </c>
      <c r="B215" s="77">
        <v>45740</v>
      </c>
      <c r="C215" s="75">
        <v>1</v>
      </c>
      <c r="D215" s="41" t="s">
        <v>171</v>
      </c>
      <c r="E215" s="25" t="s">
        <v>127</v>
      </c>
      <c r="F215" s="42">
        <v>158.35890000000001</v>
      </c>
      <c r="G215" s="76" t="s">
        <v>324</v>
      </c>
      <c r="H215" s="82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5">
        <v>13</v>
      </c>
      <c r="B216" s="77">
        <v>45747</v>
      </c>
      <c r="C216" s="75">
        <v>1</v>
      </c>
      <c r="D216" s="41" t="s">
        <v>171</v>
      </c>
      <c r="E216" s="25" t="s">
        <v>127</v>
      </c>
      <c r="F216" s="42">
        <v>148.4248</v>
      </c>
      <c r="G216" s="76" t="s">
        <v>324</v>
      </c>
      <c r="H216" s="82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5">
        <v>14</v>
      </c>
      <c r="B217" s="77">
        <v>45754</v>
      </c>
      <c r="C217" s="75">
        <v>1</v>
      </c>
      <c r="D217" s="41" t="s">
        <v>171</v>
      </c>
      <c r="E217" s="25" t="s">
        <v>127</v>
      </c>
      <c r="F217" s="42">
        <v>146.56010000000001</v>
      </c>
      <c r="G217" s="76" t="s">
        <v>324</v>
      </c>
      <c r="H217" s="82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5">
        <v>15</v>
      </c>
      <c r="B218" s="77">
        <v>45761</v>
      </c>
      <c r="C218" s="75">
        <v>1</v>
      </c>
      <c r="D218" s="41" t="s">
        <v>171</v>
      </c>
      <c r="E218" s="25" t="s">
        <v>127</v>
      </c>
      <c r="F218" s="42">
        <v>156.03720000000001</v>
      </c>
      <c r="G218" s="76" t="s">
        <v>324</v>
      </c>
      <c r="H218" s="82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5">
        <v>16</v>
      </c>
      <c r="B219" s="77">
        <v>45768</v>
      </c>
      <c r="C219" s="75">
        <v>1</v>
      </c>
      <c r="D219" s="41" t="s">
        <v>171</v>
      </c>
      <c r="E219" s="25" t="s">
        <v>127</v>
      </c>
      <c r="F219" s="42">
        <v>155.17750000000001</v>
      </c>
      <c r="G219" s="76" t="s">
        <v>324</v>
      </c>
      <c r="H219" s="82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5">
        <v>17</v>
      </c>
      <c r="B220" s="77">
        <v>45775</v>
      </c>
      <c r="C220" s="75">
        <v>1</v>
      </c>
      <c r="D220" s="41" t="s">
        <v>171</v>
      </c>
      <c r="E220" s="25" t="s">
        <v>127</v>
      </c>
      <c r="F220" s="42">
        <v>154.01679999999999</v>
      </c>
      <c r="G220" s="76" t="s">
        <v>324</v>
      </c>
      <c r="H220" s="82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5">
        <v>18</v>
      </c>
      <c r="B221" s="77">
        <v>45782</v>
      </c>
      <c r="C221" s="75">
        <v>1</v>
      </c>
      <c r="D221" s="41" t="s">
        <v>171</v>
      </c>
      <c r="E221" s="25" t="s">
        <v>127</v>
      </c>
      <c r="F221" s="42">
        <v>155.1541</v>
      </c>
      <c r="G221" s="76" t="s">
        <v>324</v>
      </c>
      <c r="H221" s="82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3">
      <c r="A222" s="75">
        <v>19</v>
      </c>
      <c r="B222" s="77">
        <v>45789</v>
      </c>
      <c r="C222" s="75">
        <v>1</v>
      </c>
      <c r="D222" s="41" t="s">
        <v>171</v>
      </c>
      <c r="E222" s="25" t="s">
        <v>127</v>
      </c>
      <c r="F222" s="42">
        <v>151.55789999999999</v>
      </c>
      <c r="G222" s="76" t="s">
        <v>324</v>
      </c>
      <c r="H222" s="82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3">
      <c r="A223" s="75">
        <v>20</v>
      </c>
      <c r="B223" s="77">
        <v>45796</v>
      </c>
      <c r="C223" s="75">
        <v>1</v>
      </c>
      <c r="D223" s="41" t="s">
        <v>171</v>
      </c>
      <c r="E223" s="25" t="s">
        <v>127</v>
      </c>
      <c r="F223" s="42">
        <v>148.946</v>
      </c>
      <c r="G223" s="76" t="s">
        <v>324</v>
      </c>
      <c r="H223" s="82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3">
      <c r="A224" s="75">
        <v>21</v>
      </c>
      <c r="B224" s="77">
        <v>45803</v>
      </c>
      <c r="C224" s="75">
        <v>1</v>
      </c>
      <c r="D224" s="41" t="s">
        <v>171</v>
      </c>
      <c r="E224" s="25" t="s">
        <v>127</v>
      </c>
      <c r="F224" s="42">
        <v>154.33340000000001</v>
      </c>
      <c r="G224" s="76" t="s">
        <v>324</v>
      </c>
      <c r="H224" s="82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3">
      <c r="A225" s="75">
        <v>22</v>
      </c>
      <c r="B225" s="77">
        <v>45810</v>
      </c>
      <c r="C225" s="75">
        <v>1</v>
      </c>
      <c r="D225" s="41" t="s">
        <v>171</v>
      </c>
      <c r="E225" s="25" t="s">
        <v>127</v>
      </c>
      <c r="F225" s="42">
        <v>151.11320000000001</v>
      </c>
      <c r="G225" s="76" t="s">
        <v>324</v>
      </c>
      <c r="H225" s="82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3">
      <c r="A226" s="75">
        <v>23</v>
      </c>
      <c r="B226" s="77">
        <v>45817</v>
      </c>
      <c r="C226" s="75">
        <v>1</v>
      </c>
      <c r="D226" s="41" t="s">
        <v>171</v>
      </c>
      <c r="E226" s="25" t="s">
        <v>127</v>
      </c>
      <c r="F226" s="42">
        <v>148.42609999999999</v>
      </c>
      <c r="G226" s="76" t="s">
        <v>324</v>
      </c>
      <c r="H226" s="82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3">
      <c r="A227" s="75">
        <v>24</v>
      </c>
      <c r="B227" s="77">
        <v>45824</v>
      </c>
      <c r="C227" s="75">
        <v>1</v>
      </c>
      <c r="D227" s="41" t="s">
        <v>171</v>
      </c>
      <c r="E227" s="25" t="s">
        <v>127</v>
      </c>
      <c r="F227" s="42">
        <v>157.02269999999999</v>
      </c>
      <c r="G227" s="76" t="s">
        <v>324</v>
      </c>
      <c r="H227" s="82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3">
      <c r="A228" s="75">
        <v>25</v>
      </c>
      <c r="B228" s="77">
        <v>45831</v>
      </c>
      <c r="C228" s="75">
        <v>1</v>
      </c>
      <c r="D228" s="41" t="s">
        <v>171</v>
      </c>
      <c r="E228" s="25" t="s">
        <v>127</v>
      </c>
      <c r="F228" s="42">
        <v>154.7544</v>
      </c>
      <c r="G228" s="76" t="s">
        <v>324</v>
      </c>
      <c r="H228" s="82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3">
      <c r="A229" s="75">
        <v>1</v>
      </c>
      <c r="B229" s="77">
        <v>45663</v>
      </c>
      <c r="C229" s="75">
        <v>2</v>
      </c>
      <c r="D229" s="41" t="s">
        <v>172</v>
      </c>
      <c r="E229" s="25" t="s">
        <v>127</v>
      </c>
      <c r="F229" s="42">
        <v>257.64240000000001</v>
      </c>
      <c r="G229" s="76" t="s">
        <v>324</v>
      </c>
      <c r="H229" s="82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3">
      <c r="A230" s="75">
        <v>2</v>
      </c>
      <c r="B230" s="77">
        <v>45670</v>
      </c>
      <c r="C230" s="75">
        <v>2</v>
      </c>
      <c r="D230" s="41" t="s">
        <v>172</v>
      </c>
      <c r="E230" s="25" t="s">
        <v>127</v>
      </c>
      <c r="F230" s="42">
        <v>248.56960000000001</v>
      </c>
      <c r="G230" s="76" t="s">
        <v>324</v>
      </c>
      <c r="H230" s="82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3">
      <c r="A231" s="75">
        <v>3</v>
      </c>
      <c r="B231" s="77">
        <v>45677</v>
      </c>
      <c r="C231" s="75">
        <v>2</v>
      </c>
      <c r="D231" s="41" t="s">
        <v>172</v>
      </c>
      <c r="E231" s="25" t="s">
        <v>127</v>
      </c>
      <c r="F231" s="42">
        <v>250.7226</v>
      </c>
      <c r="G231" s="76" t="s">
        <v>324</v>
      </c>
      <c r="H231" s="82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3">
      <c r="A232" s="75">
        <v>4</v>
      </c>
      <c r="B232" s="77">
        <v>45684</v>
      </c>
      <c r="C232" s="75">
        <v>2</v>
      </c>
      <c r="D232" s="41" t="s">
        <v>172</v>
      </c>
      <c r="E232" s="25" t="s">
        <v>127</v>
      </c>
      <c r="F232" s="42">
        <v>248.50620000000001</v>
      </c>
      <c r="G232" s="76" t="s">
        <v>324</v>
      </c>
      <c r="H232" s="82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3">
      <c r="A233" s="75">
        <v>5</v>
      </c>
      <c r="B233" s="77">
        <v>45691</v>
      </c>
      <c r="C233" s="75">
        <v>2</v>
      </c>
      <c r="D233" s="41" t="s">
        <v>172</v>
      </c>
      <c r="E233" s="25" t="s">
        <v>127</v>
      </c>
      <c r="F233" s="42">
        <v>249.23679999999999</v>
      </c>
      <c r="G233" s="76" t="s">
        <v>324</v>
      </c>
      <c r="H233" s="82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3">
      <c r="A234" s="75">
        <v>6</v>
      </c>
      <c r="B234" s="77">
        <v>45698</v>
      </c>
      <c r="C234" s="75">
        <v>2</v>
      </c>
      <c r="D234" s="41" t="s">
        <v>172</v>
      </c>
      <c r="E234" s="25" t="s">
        <v>127</v>
      </c>
      <c r="F234" s="42">
        <v>256.27019999999999</v>
      </c>
      <c r="G234" s="76" t="s">
        <v>324</v>
      </c>
      <c r="H234" s="82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3">
      <c r="A235" s="75">
        <v>7</v>
      </c>
      <c r="B235" s="77">
        <v>45705</v>
      </c>
      <c r="C235" s="75">
        <v>2</v>
      </c>
      <c r="D235" s="41" t="s">
        <v>172</v>
      </c>
      <c r="E235" s="25" t="s">
        <v>127</v>
      </c>
      <c r="F235" s="42">
        <v>249.91069999999999</v>
      </c>
      <c r="G235" s="76" t="s">
        <v>324</v>
      </c>
      <c r="H235" s="82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3">
      <c r="A236" s="75">
        <v>8</v>
      </c>
      <c r="B236" s="77">
        <v>45712</v>
      </c>
      <c r="C236" s="75">
        <v>2</v>
      </c>
      <c r="D236" s="41" t="s">
        <v>172</v>
      </c>
      <c r="E236" s="25" t="s">
        <v>127</v>
      </c>
      <c r="F236" s="42">
        <v>257.31439999999998</v>
      </c>
      <c r="G236" s="76" t="s">
        <v>324</v>
      </c>
      <c r="H236" s="82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3">
      <c r="A237" s="75">
        <v>9</v>
      </c>
      <c r="B237" s="77">
        <v>45719</v>
      </c>
      <c r="C237" s="75">
        <v>2</v>
      </c>
      <c r="D237" s="41" t="s">
        <v>172</v>
      </c>
      <c r="E237" s="25" t="s">
        <v>127</v>
      </c>
      <c r="F237" s="42">
        <v>257.20839999999998</v>
      </c>
      <c r="G237" s="76" t="s">
        <v>324</v>
      </c>
      <c r="H237" s="82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3">
      <c r="A238" s="75">
        <v>10</v>
      </c>
      <c r="B238" s="77">
        <v>45726</v>
      </c>
      <c r="C238" s="75">
        <v>2</v>
      </c>
      <c r="D238" s="41" t="s">
        <v>172</v>
      </c>
      <c r="E238" s="25" t="s">
        <v>127</v>
      </c>
      <c r="F238" s="42">
        <v>268.1635</v>
      </c>
      <c r="G238" s="76" t="s">
        <v>324</v>
      </c>
      <c r="H238" s="82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3">
      <c r="A239" s="75">
        <v>11</v>
      </c>
      <c r="B239" s="77">
        <v>45733</v>
      </c>
      <c r="C239" s="75">
        <v>2</v>
      </c>
      <c r="D239" s="41" t="s">
        <v>172</v>
      </c>
      <c r="E239" s="25" t="s">
        <v>127</v>
      </c>
      <c r="F239" s="42">
        <v>245.9469</v>
      </c>
      <c r="G239" s="76" t="s">
        <v>324</v>
      </c>
      <c r="H239" s="82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3">
      <c r="A240" s="75">
        <v>12</v>
      </c>
      <c r="B240" s="77">
        <v>45740</v>
      </c>
      <c r="C240" s="75">
        <v>2</v>
      </c>
      <c r="D240" s="41" t="s">
        <v>172</v>
      </c>
      <c r="E240" s="25" t="s">
        <v>127</v>
      </c>
      <c r="F240" s="42">
        <v>260.77140000000003</v>
      </c>
      <c r="G240" s="76" t="s">
        <v>324</v>
      </c>
      <c r="H240" s="82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3">
      <c r="A241" s="75">
        <v>13</v>
      </c>
      <c r="B241" s="77">
        <v>45747</v>
      </c>
      <c r="C241" s="75">
        <v>2</v>
      </c>
      <c r="D241" s="41" t="s">
        <v>172</v>
      </c>
      <c r="E241" s="25" t="s">
        <v>127</v>
      </c>
      <c r="F241" s="42">
        <v>254.41829999999999</v>
      </c>
      <c r="G241" s="76" t="s">
        <v>324</v>
      </c>
      <c r="H241" s="82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3">
      <c r="A242" s="75">
        <v>14</v>
      </c>
      <c r="B242" s="77">
        <v>45754</v>
      </c>
      <c r="C242" s="75">
        <v>2</v>
      </c>
      <c r="D242" s="41" t="s">
        <v>172</v>
      </c>
      <c r="E242" s="25" t="s">
        <v>127</v>
      </c>
      <c r="F242" s="42">
        <v>254.90880000000001</v>
      </c>
      <c r="G242" s="76" t="s">
        <v>324</v>
      </c>
      <c r="H242" s="82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3">
      <c r="A243" s="75">
        <v>15</v>
      </c>
      <c r="B243" s="77">
        <v>45761</v>
      </c>
      <c r="C243" s="75">
        <v>2</v>
      </c>
      <c r="D243" s="41" t="s">
        <v>172</v>
      </c>
      <c r="E243" s="25" t="s">
        <v>127</v>
      </c>
      <c r="F243" s="42">
        <v>245.57589999999999</v>
      </c>
      <c r="G243" s="76" t="s">
        <v>324</v>
      </c>
      <c r="H243" s="82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3">
      <c r="A244" s="75">
        <v>16</v>
      </c>
      <c r="B244" s="77">
        <v>45768</v>
      </c>
      <c r="C244" s="75">
        <v>2</v>
      </c>
      <c r="D244" s="41" t="s">
        <v>172</v>
      </c>
      <c r="E244" s="25" t="s">
        <v>127</v>
      </c>
      <c r="F244" s="42">
        <v>252.0087</v>
      </c>
      <c r="G244" s="76" t="s">
        <v>324</v>
      </c>
      <c r="H244" s="82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3">
      <c r="A245" s="75">
        <v>17</v>
      </c>
      <c r="B245" s="77">
        <v>45775</v>
      </c>
      <c r="C245" s="75">
        <v>2</v>
      </c>
      <c r="D245" s="41" t="s">
        <v>172</v>
      </c>
      <c r="E245" s="25" t="s">
        <v>127</v>
      </c>
      <c r="F245" s="42">
        <v>259.83080000000001</v>
      </c>
      <c r="G245" s="76" t="s">
        <v>324</v>
      </c>
      <c r="H245" s="82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3">
      <c r="A246" s="75">
        <v>18</v>
      </c>
      <c r="B246" s="77">
        <v>45782</v>
      </c>
      <c r="C246" s="75">
        <v>2</v>
      </c>
      <c r="D246" s="41" t="s">
        <v>172</v>
      </c>
      <c r="E246" s="25" t="s">
        <v>127</v>
      </c>
      <c r="F246" s="42">
        <v>254.4639</v>
      </c>
      <c r="G246" s="76" t="s">
        <v>324</v>
      </c>
      <c r="H246" s="82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3">
      <c r="A247" s="75">
        <v>19</v>
      </c>
      <c r="B247" s="77">
        <v>45789</v>
      </c>
      <c r="C247" s="75">
        <v>2</v>
      </c>
      <c r="D247" s="41" t="s">
        <v>172</v>
      </c>
      <c r="E247" s="25" t="s">
        <v>127</v>
      </c>
      <c r="F247" s="42">
        <v>255.52690000000001</v>
      </c>
      <c r="G247" s="76" t="s">
        <v>324</v>
      </c>
      <c r="H247" s="82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3">
      <c r="A248" s="75">
        <v>20</v>
      </c>
      <c r="B248" s="77">
        <v>45796</v>
      </c>
      <c r="C248" s="75">
        <v>2</v>
      </c>
      <c r="D248" s="41" t="s">
        <v>172</v>
      </c>
      <c r="E248" s="25" t="s">
        <v>127</v>
      </c>
      <c r="F248" s="42">
        <v>253.1103</v>
      </c>
      <c r="G248" s="76" t="s">
        <v>324</v>
      </c>
      <c r="H248" s="82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3">
      <c r="A249" s="75">
        <v>21</v>
      </c>
      <c r="B249" s="77">
        <v>45803</v>
      </c>
      <c r="C249" s="75">
        <v>2</v>
      </c>
      <c r="D249" s="41" t="s">
        <v>172</v>
      </c>
      <c r="E249" s="25" t="s">
        <v>127</v>
      </c>
      <c r="F249" s="42">
        <v>262.50470000000001</v>
      </c>
      <c r="G249" s="76" t="s">
        <v>324</v>
      </c>
      <c r="H249" s="82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3">
      <c r="A250" s="75">
        <v>22</v>
      </c>
      <c r="B250" s="77">
        <v>45810</v>
      </c>
      <c r="C250" s="75">
        <v>2</v>
      </c>
      <c r="D250" s="41" t="s">
        <v>172</v>
      </c>
      <c r="E250" s="25" t="s">
        <v>127</v>
      </c>
      <c r="F250" s="42">
        <v>254.8604</v>
      </c>
      <c r="G250" s="76" t="s">
        <v>324</v>
      </c>
      <c r="H250" s="82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3">
      <c r="A251" s="75">
        <v>23</v>
      </c>
      <c r="B251" s="77">
        <v>45817</v>
      </c>
      <c r="C251" s="75">
        <v>2</v>
      </c>
      <c r="D251" s="41" t="s">
        <v>172</v>
      </c>
      <c r="E251" s="25" t="s">
        <v>127</v>
      </c>
      <c r="F251" s="42">
        <v>240.69730000000001</v>
      </c>
      <c r="G251" s="76" t="s">
        <v>324</v>
      </c>
      <c r="H251" s="82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3">
      <c r="A252" s="75">
        <v>24</v>
      </c>
      <c r="B252" s="77">
        <v>45824</v>
      </c>
      <c r="C252" s="75">
        <v>2</v>
      </c>
      <c r="D252" s="41" t="s">
        <v>172</v>
      </c>
      <c r="E252" s="25" t="s">
        <v>127</v>
      </c>
      <c r="F252" s="42">
        <v>250.50149999999999</v>
      </c>
      <c r="G252" s="76" t="s">
        <v>324</v>
      </c>
      <c r="H252" s="82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3">
      <c r="A253" s="75">
        <v>25</v>
      </c>
      <c r="B253" s="77">
        <v>45831</v>
      </c>
      <c r="C253" s="75">
        <v>2</v>
      </c>
      <c r="D253" s="41" t="s">
        <v>172</v>
      </c>
      <c r="E253" s="25" t="s">
        <v>127</v>
      </c>
      <c r="F253" s="42">
        <v>242.2028</v>
      </c>
      <c r="G253" s="76" t="s">
        <v>324</v>
      </c>
      <c r="H253" s="82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3">
      <c r="A254" s="75">
        <v>1</v>
      </c>
      <c r="B254" s="77">
        <v>45663</v>
      </c>
      <c r="C254" s="75">
        <v>1</v>
      </c>
      <c r="D254" s="41" t="s">
        <v>171</v>
      </c>
      <c r="E254" s="25" t="s">
        <v>128</v>
      </c>
      <c r="F254" s="42">
        <v>38.497100000000003</v>
      </c>
      <c r="G254" s="76" t="s">
        <v>324</v>
      </c>
      <c r="H254" s="82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5">
        <v>2</v>
      </c>
      <c r="B255" s="77">
        <v>45670</v>
      </c>
      <c r="C255" s="75">
        <v>1</v>
      </c>
      <c r="D255" s="41" t="s">
        <v>171</v>
      </c>
      <c r="E255" s="25" t="s">
        <v>128</v>
      </c>
      <c r="F255" s="42">
        <v>43.939799999999998</v>
      </c>
      <c r="G255" s="76" t="s">
        <v>324</v>
      </c>
      <c r="H255" s="82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5">
        <v>3</v>
      </c>
      <c r="B256" s="77">
        <v>45677</v>
      </c>
      <c r="C256" s="75">
        <v>1</v>
      </c>
      <c r="D256" s="41" t="s">
        <v>171</v>
      </c>
      <c r="E256" s="25" t="s">
        <v>128</v>
      </c>
      <c r="F256" s="42">
        <v>47.667099999999998</v>
      </c>
      <c r="G256" s="76" t="s">
        <v>324</v>
      </c>
      <c r="H256" s="82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5">
        <v>4</v>
      </c>
      <c r="B257" s="77">
        <v>45684</v>
      </c>
      <c r="C257" s="75">
        <v>1</v>
      </c>
      <c r="D257" s="41" t="s">
        <v>171</v>
      </c>
      <c r="E257" s="25" t="s">
        <v>128</v>
      </c>
      <c r="F257" s="42">
        <v>45.094200000000001</v>
      </c>
      <c r="G257" s="76" t="s">
        <v>324</v>
      </c>
      <c r="H257" s="82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5">
        <v>5</v>
      </c>
      <c r="B258" s="77">
        <v>45691</v>
      </c>
      <c r="C258" s="75">
        <v>1</v>
      </c>
      <c r="D258" s="41" t="s">
        <v>171</v>
      </c>
      <c r="E258" s="25" t="s">
        <v>128</v>
      </c>
      <c r="F258" s="42">
        <v>42.654899999999998</v>
      </c>
      <c r="G258" s="76" t="s">
        <v>324</v>
      </c>
      <c r="H258" s="82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5">
        <v>6</v>
      </c>
      <c r="B259" s="77">
        <v>45698</v>
      </c>
      <c r="C259" s="75">
        <v>1</v>
      </c>
      <c r="D259" s="41" t="s">
        <v>171</v>
      </c>
      <c r="E259" s="25" t="s">
        <v>128</v>
      </c>
      <c r="F259" s="42">
        <v>43.118600000000001</v>
      </c>
      <c r="G259" s="76" t="s">
        <v>324</v>
      </c>
      <c r="H259" s="82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5">
        <v>7</v>
      </c>
      <c r="B260" s="77">
        <v>45705</v>
      </c>
      <c r="C260" s="75">
        <v>1</v>
      </c>
      <c r="D260" s="41" t="s">
        <v>171</v>
      </c>
      <c r="E260" s="25" t="s">
        <v>128</v>
      </c>
      <c r="F260" s="42">
        <v>47.261200000000002</v>
      </c>
      <c r="G260" s="76" t="s">
        <v>324</v>
      </c>
      <c r="H260" s="82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5">
        <v>8</v>
      </c>
      <c r="B261" s="77">
        <v>45712</v>
      </c>
      <c r="C261" s="75">
        <v>1</v>
      </c>
      <c r="D261" s="41" t="s">
        <v>171</v>
      </c>
      <c r="E261" s="25" t="s">
        <v>128</v>
      </c>
      <c r="F261" s="42">
        <v>45.315300000000001</v>
      </c>
      <c r="G261" s="76" t="s">
        <v>324</v>
      </c>
      <c r="H261" s="82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5">
        <v>9</v>
      </c>
      <c r="B262" s="77">
        <v>45719</v>
      </c>
      <c r="C262" s="75">
        <v>1</v>
      </c>
      <c r="D262" s="41" t="s">
        <v>171</v>
      </c>
      <c r="E262" s="25" t="s">
        <v>128</v>
      </c>
      <c r="F262" s="42">
        <v>45.095999999999997</v>
      </c>
      <c r="G262" s="76" t="s">
        <v>324</v>
      </c>
      <c r="H262" s="82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5">
        <v>10</v>
      </c>
      <c r="B263" s="77">
        <v>45726</v>
      </c>
      <c r="C263" s="75">
        <v>1</v>
      </c>
      <c r="D263" s="41" t="s">
        <v>171</v>
      </c>
      <c r="E263" s="25" t="s">
        <v>128</v>
      </c>
      <c r="F263" s="42">
        <v>44.893099999999997</v>
      </c>
      <c r="G263" s="76" t="s">
        <v>324</v>
      </c>
      <c r="H263" s="82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5">
        <v>11</v>
      </c>
      <c r="B264" s="77">
        <v>45733</v>
      </c>
      <c r="C264" s="75">
        <v>1</v>
      </c>
      <c r="D264" s="41" t="s">
        <v>171</v>
      </c>
      <c r="E264" s="25" t="s">
        <v>128</v>
      </c>
      <c r="F264" s="42">
        <v>45.076799999999999</v>
      </c>
      <c r="G264" s="76" t="s">
        <v>324</v>
      </c>
      <c r="H264" s="82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5">
        <v>12</v>
      </c>
      <c r="B265" s="77">
        <v>45740</v>
      </c>
      <c r="C265" s="75">
        <v>1</v>
      </c>
      <c r="D265" s="41" t="s">
        <v>171</v>
      </c>
      <c r="E265" s="25" t="s">
        <v>128</v>
      </c>
      <c r="F265" s="42">
        <v>46.610799999999998</v>
      </c>
      <c r="G265" s="76" t="s">
        <v>324</v>
      </c>
      <c r="H265" s="82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5">
        <v>13</v>
      </c>
      <c r="B266" s="77">
        <v>45747</v>
      </c>
      <c r="C266" s="75">
        <v>1</v>
      </c>
      <c r="D266" s="41" t="s">
        <v>171</v>
      </c>
      <c r="E266" s="25" t="s">
        <v>128</v>
      </c>
      <c r="F266" s="42">
        <v>46.1051</v>
      </c>
      <c r="G266" s="76" t="s">
        <v>324</v>
      </c>
      <c r="H266" s="82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5">
        <v>14</v>
      </c>
      <c r="B267" s="77">
        <v>45754</v>
      </c>
      <c r="C267" s="75">
        <v>1</v>
      </c>
      <c r="D267" s="41" t="s">
        <v>171</v>
      </c>
      <c r="E267" s="25" t="s">
        <v>128</v>
      </c>
      <c r="F267" s="42">
        <v>45.431399999999996</v>
      </c>
      <c r="G267" s="76" t="s">
        <v>324</v>
      </c>
      <c r="H267" s="82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5">
        <v>15</v>
      </c>
      <c r="B268" s="77">
        <v>45761</v>
      </c>
      <c r="C268" s="75">
        <v>1</v>
      </c>
      <c r="D268" s="41" t="s">
        <v>171</v>
      </c>
      <c r="E268" s="25" t="s">
        <v>128</v>
      </c>
      <c r="F268" s="42">
        <v>42.914299999999997</v>
      </c>
      <c r="G268" s="76" t="s">
        <v>324</v>
      </c>
      <c r="H268" s="82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5">
        <v>16</v>
      </c>
      <c r="B269" s="77">
        <v>45768</v>
      </c>
      <c r="C269" s="75">
        <v>1</v>
      </c>
      <c r="D269" s="41" t="s">
        <v>171</v>
      </c>
      <c r="E269" s="25" t="s">
        <v>128</v>
      </c>
      <c r="F269" s="42">
        <v>46.022199999999998</v>
      </c>
      <c r="G269" s="76" t="s">
        <v>324</v>
      </c>
      <c r="H269" s="82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5">
        <v>17</v>
      </c>
      <c r="B270" s="77">
        <v>45775</v>
      </c>
      <c r="C270" s="75">
        <v>1</v>
      </c>
      <c r="D270" s="41" t="s">
        <v>171</v>
      </c>
      <c r="E270" s="25" t="s">
        <v>128</v>
      </c>
      <c r="F270" s="42">
        <v>43.631500000000003</v>
      </c>
      <c r="G270" s="76" t="s">
        <v>324</v>
      </c>
      <c r="H270" s="82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5">
        <v>18</v>
      </c>
      <c r="B271" s="77">
        <v>45782</v>
      </c>
      <c r="C271" s="75">
        <v>1</v>
      </c>
      <c r="D271" s="41" t="s">
        <v>171</v>
      </c>
      <c r="E271" s="25" t="s">
        <v>128</v>
      </c>
      <c r="F271" s="42">
        <v>47.1877</v>
      </c>
      <c r="G271" s="76" t="s">
        <v>324</v>
      </c>
      <c r="H271" s="82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5">
        <v>19</v>
      </c>
      <c r="B272" s="77">
        <v>45789</v>
      </c>
      <c r="C272" s="75">
        <v>1</v>
      </c>
      <c r="D272" s="41" t="s">
        <v>171</v>
      </c>
      <c r="E272" s="25" t="s">
        <v>128</v>
      </c>
      <c r="F272" s="42">
        <v>42.457900000000002</v>
      </c>
      <c r="G272" s="76" t="s">
        <v>324</v>
      </c>
      <c r="H272" s="82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5">
        <v>20</v>
      </c>
      <c r="B273" s="77">
        <v>45796</v>
      </c>
      <c r="C273" s="75">
        <v>1</v>
      </c>
      <c r="D273" s="41" t="s">
        <v>171</v>
      </c>
      <c r="E273" s="25" t="s">
        <v>128</v>
      </c>
      <c r="F273" s="42">
        <v>44.724800000000002</v>
      </c>
      <c r="G273" s="76" t="s">
        <v>324</v>
      </c>
      <c r="H273" s="82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5">
        <v>21</v>
      </c>
      <c r="B274" s="77">
        <v>45803</v>
      </c>
      <c r="C274" s="75">
        <v>1</v>
      </c>
      <c r="D274" s="41" t="s">
        <v>171</v>
      </c>
      <c r="E274" s="25" t="s">
        <v>128</v>
      </c>
      <c r="F274" s="42">
        <v>44.985300000000002</v>
      </c>
      <c r="G274" s="76" t="s">
        <v>324</v>
      </c>
      <c r="H274" s="82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5">
        <v>22</v>
      </c>
      <c r="B275" s="77">
        <v>45810</v>
      </c>
      <c r="C275" s="75">
        <v>1</v>
      </c>
      <c r="D275" s="41" t="s">
        <v>171</v>
      </c>
      <c r="E275" s="25" t="s">
        <v>128</v>
      </c>
      <c r="F275" s="42">
        <v>42.350700000000003</v>
      </c>
      <c r="G275" s="76" t="s">
        <v>324</v>
      </c>
      <c r="H275" s="82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5">
        <v>23</v>
      </c>
      <c r="B276" s="77">
        <v>45817</v>
      </c>
      <c r="C276" s="75">
        <v>1</v>
      </c>
      <c r="D276" s="41" t="s">
        <v>171</v>
      </c>
      <c r="E276" s="25" t="s">
        <v>128</v>
      </c>
      <c r="F276" s="42">
        <v>48.443899999999999</v>
      </c>
      <c r="G276" s="76" t="s">
        <v>324</v>
      </c>
      <c r="H276" s="82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5">
        <v>24</v>
      </c>
      <c r="B277" s="77">
        <v>45824</v>
      </c>
      <c r="C277" s="75">
        <v>1</v>
      </c>
      <c r="D277" s="41" t="s">
        <v>171</v>
      </c>
      <c r="E277" s="25" t="s">
        <v>128</v>
      </c>
      <c r="F277" s="42">
        <v>47.9208</v>
      </c>
      <c r="G277" s="76" t="s">
        <v>324</v>
      </c>
      <c r="H277" s="82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5">
        <v>25</v>
      </c>
      <c r="B278" s="77">
        <v>45831</v>
      </c>
      <c r="C278" s="75">
        <v>1</v>
      </c>
      <c r="D278" s="41" t="s">
        <v>171</v>
      </c>
      <c r="E278" s="25" t="s">
        <v>128</v>
      </c>
      <c r="F278" s="42">
        <v>44.072800000000001</v>
      </c>
      <c r="G278" s="76" t="s">
        <v>324</v>
      </c>
      <c r="H278" s="82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5">
        <v>1</v>
      </c>
      <c r="B279" s="77">
        <v>45663</v>
      </c>
      <c r="C279" s="75">
        <v>2</v>
      </c>
      <c r="D279" s="41" t="s">
        <v>172</v>
      </c>
      <c r="E279" s="25" t="s">
        <v>128</v>
      </c>
      <c r="F279" s="42">
        <v>74.315200000000004</v>
      </c>
      <c r="G279" s="76" t="s">
        <v>324</v>
      </c>
      <c r="H279" s="82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3">
      <c r="A280" s="75">
        <v>2</v>
      </c>
      <c r="B280" s="77">
        <v>45670</v>
      </c>
      <c r="C280" s="75">
        <v>2</v>
      </c>
      <c r="D280" s="41" t="s">
        <v>172</v>
      </c>
      <c r="E280" s="25" t="s">
        <v>128</v>
      </c>
      <c r="F280" s="42">
        <v>73.135999999999996</v>
      </c>
      <c r="G280" s="76" t="s">
        <v>324</v>
      </c>
      <c r="H280" s="82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3">
      <c r="A281" s="75">
        <v>3</v>
      </c>
      <c r="B281" s="77">
        <v>45677</v>
      </c>
      <c r="C281" s="75">
        <v>2</v>
      </c>
      <c r="D281" s="41" t="s">
        <v>172</v>
      </c>
      <c r="E281" s="25" t="s">
        <v>128</v>
      </c>
      <c r="F281" s="42">
        <v>64.159300000000002</v>
      </c>
      <c r="G281" s="76" t="s">
        <v>324</v>
      </c>
      <c r="H281" s="82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3">
      <c r="A282" s="75">
        <v>4</v>
      </c>
      <c r="B282" s="77">
        <v>45684</v>
      </c>
      <c r="C282" s="75">
        <v>2</v>
      </c>
      <c r="D282" s="41" t="s">
        <v>172</v>
      </c>
      <c r="E282" s="25" t="s">
        <v>128</v>
      </c>
      <c r="F282" s="42">
        <v>72.751199999999997</v>
      </c>
      <c r="G282" s="76" t="s">
        <v>324</v>
      </c>
      <c r="H282" s="82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3">
      <c r="A283" s="75">
        <v>5</v>
      </c>
      <c r="B283" s="77">
        <v>45691</v>
      </c>
      <c r="C283" s="75">
        <v>2</v>
      </c>
      <c r="D283" s="41" t="s">
        <v>172</v>
      </c>
      <c r="E283" s="25" t="s">
        <v>128</v>
      </c>
      <c r="F283" s="42">
        <v>71.816000000000003</v>
      </c>
      <c r="G283" s="76" t="s">
        <v>324</v>
      </c>
      <c r="H283" s="82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5">
        <v>6</v>
      </c>
      <c r="B284" s="77">
        <v>45698</v>
      </c>
      <c r="C284" s="75">
        <v>2</v>
      </c>
      <c r="D284" s="41" t="s">
        <v>172</v>
      </c>
      <c r="E284" s="25" t="s">
        <v>128</v>
      </c>
      <c r="F284" s="42">
        <v>72.249700000000004</v>
      </c>
      <c r="G284" s="76" t="s">
        <v>324</v>
      </c>
      <c r="H284" s="82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5">
        <v>7</v>
      </c>
      <c r="B285" s="77">
        <v>45705</v>
      </c>
      <c r="C285" s="75">
        <v>2</v>
      </c>
      <c r="D285" s="41" t="s">
        <v>172</v>
      </c>
      <c r="E285" s="25" t="s">
        <v>128</v>
      </c>
      <c r="F285" s="42">
        <v>68.769400000000005</v>
      </c>
      <c r="G285" s="76" t="s">
        <v>324</v>
      </c>
      <c r="H285" s="82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5">
        <v>8</v>
      </c>
      <c r="B286" s="77">
        <v>45712</v>
      </c>
      <c r="C286" s="75">
        <v>2</v>
      </c>
      <c r="D286" s="41" t="s">
        <v>172</v>
      </c>
      <c r="E286" s="25" t="s">
        <v>128</v>
      </c>
      <c r="F286" s="42">
        <v>71.191999999999993</v>
      </c>
      <c r="G286" s="76" t="s">
        <v>324</v>
      </c>
      <c r="H286" s="82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5">
        <v>9</v>
      </c>
      <c r="B287" s="77">
        <v>45719</v>
      </c>
      <c r="C287" s="75">
        <v>2</v>
      </c>
      <c r="D287" s="41" t="s">
        <v>172</v>
      </c>
      <c r="E287" s="25" t="s">
        <v>128</v>
      </c>
      <c r="F287" s="42">
        <v>71.465199999999996</v>
      </c>
      <c r="G287" s="76" t="s">
        <v>324</v>
      </c>
      <c r="H287" s="82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5">
        <v>10</v>
      </c>
      <c r="B288" s="77">
        <v>45726</v>
      </c>
      <c r="C288" s="75">
        <v>2</v>
      </c>
      <c r="D288" s="41" t="s">
        <v>172</v>
      </c>
      <c r="E288" s="25" t="s">
        <v>128</v>
      </c>
      <c r="F288" s="42">
        <v>75.564300000000003</v>
      </c>
      <c r="G288" s="76" t="s">
        <v>324</v>
      </c>
      <c r="H288" s="82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5">
        <v>11</v>
      </c>
      <c r="B289" s="77">
        <v>45733</v>
      </c>
      <c r="C289" s="75">
        <v>2</v>
      </c>
      <c r="D289" s="41" t="s">
        <v>172</v>
      </c>
      <c r="E289" s="25" t="s">
        <v>128</v>
      </c>
      <c r="F289" s="42">
        <v>73.003299999999996</v>
      </c>
      <c r="G289" s="76" t="s">
        <v>324</v>
      </c>
      <c r="H289" s="82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5">
        <v>12</v>
      </c>
      <c r="B290" s="77">
        <v>45740</v>
      </c>
      <c r="C290" s="75">
        <v>2</v>
      </c>
      <c r="D290" s="41" t="s">
        <v>172</v>
      </c>
      <c r="E290" s="25" t="s">
        <v>128</v>
      </c>
      <c r="F290" s="42">
        <v>71.9833</v>
      </c>
      <c r="G290" s="76" t="s">
        <v>324</v>
      </c>
      <c r="H290" s="82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5">
        <v>13</v>
      </c>
      <c r="B291" s="77">
        <v>45747</v>
      </c>
      <c r="C291" s="75">
        <v>2</v>
      </c>
      <c r="D291" s="41" t="s">
        <v>172</v>
      </c>
      <c r="E291" s="25" t="s">
        <v>128</v>
      </c>
      <c r="F291" s="42">
        <v>76.5869</v>
      </c>
      <c r="G291" s="76" t="s">
        <v>324</v>
      </c>
      <c r="H291" s="82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5">
        <v>14</v>
      </c>
      <c r="B292" s="77">
        <v>45754</v>
      </c>
      <c r="C292" s="75">
        <v>2</v>
      </c>
      <c r="D292" s="41" t="s">
        <v>172</v>
      </c>
      <c r="E292" s="25" t="s">
        <v>128</v>
      </c>
      <c r="F292" s="42">
        <v>70.334299999999999</v>
      </c>
      <c r="G292" s="76" t="s">
        <v>324</v>
      </c>
      <c r="H292" s="82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5">
        <v>15</v>
      </c>
      <c r="B293" s="77">
        <v>45761</v>
      </c>
      <c r="C293" s="75">
        <v>2</v>
      </c>
      <c r="D293" s="41" t="s">
        <v>172</v>
      </c>
      <c r="E293" s="25" t="s">
        <v>128</v>
      </c>
      <c r="F293" s="42">
        <v>70.831699999999998</v>
      </c>
      <c r="G293" s="76" t="s">
        <v>324</v>
      </c>
      <c r="H293" s="82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5">
        <v>16</v>
      </c>
      <c r="B294" s="77">
        <v>45768</v>
      </c>
      <c r="C294" s="75">
        <v>2</v>
      </c>
      <c r="D294" s="41" t="s">
        <v>172</v>
      </c>
      <c r="E294" s="25" t="s">
        <v>128</v>
      </c>
      <c r="F294" s="42">
        <v>66.549700000000001</v>
      </c>
      <c r="G294" s="76" t="s">
        <v>324</v>
      </c>
      <c r="H294" s="82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5">
        <v>17</v>
      </c>
      <c r="B295" s="77">
        <v>45775</v>
      </c>
      <c r="C295" s="75">
        <v>2</v>
      </c>
      <c r="D295" s="41" t="s">
        <v>172</v>
      </c>
      <c r="E295" s="25" t="s">
        <v>128</v>
      </c>
      <c r="F295" s="42">
        <v>76.707300000000004</v>
      </c>
      <c r="G295" s="76" t="s">
        <v>324</v>
      </c>
      <c r="H295" s="82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5">
        <v>18</v>
      </c>
      <c r="B296" s="77">
        <v>45782</v>
      </c>
      <c r="C296" s="75">
        <v>2</v>
      </c>
      <c r="D296" s="41" t="s">
        <v>172</v>
      </c>
      <c r="E296" s="25" t="s">
        <v>128</v>
      </c>
      <c r="F296" s="42">
        <v>74.893000000000001</v>
      </c>
      <c r="G296" s="76" t="s">
        <v>324</v>
      </c>
      <c r="H296" s="82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5">
        <v>19</v>
      </c>
      <c r="B297" s="77">
        <v>45789</v>
      </c>
      <c r="C297" s="75">
        <v>2</v>
      </c>
      <c r="D297" s="41" t="s">
        <v>172</v>
      </c>
      <c r="E297" s="25" t="s">
        <v>128</v>
      </c>
      <c r="F297" s="42">
        <v>74.750500000000002</v>
      </c>
      <c r="G297" s="76" t="s">
        <v>324</v>
      </c>
      <c r="H297" s="82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5">
        <v>20</v>
      </c>
      <c r="B298" s="77">
        <v>45796</v>
      </c>
      <c r="C298" s="75">
        <v>2</v>
      </c>
      <c r="D298" s="41" t="s">
        <v>172</v>
      </c>
      <c r="E298" s="25" t="s">
        <v>128</v>
      </c>
      <c r="F298" s="42">
        <v>74.006699999999995</v>
      </c>
      <c r="G298" s="76" t="s">
        <v>324</v>
      </c>
      <c r="H298" s="82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5">
        <v>21</v>
      </c>
      <c r="B299" s="77">
        <v>45803</v>
      </c>
      <c r="C299" s="75">
        <v>2</v>
      </c>
      <c r="D299" s="41" t="s">
        <v>172</v>
      </c>
      <c r="E299" s="25" t="s">
        <v>128</v>
      </c>
      <c r="F299" s="42">
        <v>72.330399999999997</v>
      </c>
      <c r="G299" s="76" t="s">
        <v>324</v>
      </c>
      <c r="H299" s="82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5">
        <v>22</v>
      </c>
      <c r="B300" s="77">
        <v>45810</v>
      </c>
      <c r="C300" s="75">
        <v>2</v>
      </c>
      <c r="D300" s="41" t="s">
        <v>172</v>
      </c>
      <c r="E300" s="25" t="s">
        <v>128</v>
      </c>
      <c r="F300" s="42">
        <v>72.646500000000003</v>
      </c>
      <c r="G300" s="76" t="s">
        <v>324</v>
      </c>
      <c r="H300" s="82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5">
        <v>23</v>
      </c>
      <c r="B301" s="77">
        <v>45817</v>
      </c>
      <c r="C301" s="75">
        <v>2</v>
      </c>
      <c r="D301" s="41" t="s">
        <v>172</v>
      </c>
      <c r="E301" s="25" t="s">
        <v>128</v>
      </c>
      <c r="F301" s="42">
        <v>71.244</v>
      </c>
      <c r="G301" s="76" t="s">
        <v>324</v>
      </c>
      <c r="H301" s="82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5">
        <v>24</v>
      </c>
      <c r="B302" s="77">
        <v>45824</v>
      </c>
      <c r="C302" s="75">
        <v>2</v>
      </c>
      <c r="D302" s="41" t="s">
        <v>172</v>
      </c>
      <c r="E302" s="25" t="s">
        <v>128</v>
      </c>
      <c r="F302" s="42">
        <v>71.389200000000002</v>
      </c>
      <c r="G302" s="76" t="s">
        <v>324</v>
      </c>
      <c r="H302" s="82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5">
        <v>25</v>
      </c>
      <c r="B303" s="77">
        <v>45831</v>
      </c>
      <c r="C303" s="75">
        <v>2</v>
      </c>
      <c r="D303" s="41" t="s">
        <v>172</v>
      </c>
      <c r="E303" s="25" t="s">
        <v>128</v>
      </c>
      <c r="F303" s="42">
        <v>72.162899999999993</v>
      </c>
      <c r="G303" s="76" t="s">
        <v>324</v>
      </c>
      <c r="H303" s="82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5">
        <v>1</v>
      </c>
      <c r="B304" s="77">
        <v>45663</v>
      </c>
      <c r="C304" s="75">
        <v>1</v>
      </c>
      <c r="D304" s="41" t="s">
        <v>171</v>
      </c>
      <c r="E304" s="25" t="s">
        <v>129</v>
      </c>
      <c r="F304" s="42">
        <v>110.2914</v>
      </c>
      <c r="G304" s="76" t="s">
        <v>324</v>
      </c>
      <c r="H304" s="82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5">
        <v>2</v>
      </c>
      <c r="B305" s="77">
        <v>45670</v>
      </c>
      <c r="C305" s="75">
        <v>1</v>
      </c>
      <c r="D305" s="41" t="s">
        <v>171</v>
      </c>
      <c r="E305" s="25" t="s">
        <v>129</v>
      </c>
      <c r="F305" s="42">
        <v>106.9449</v>
      </c>
      <c r="G305" s="76" t="s">
        <v>324</v>
      </c>
      <c r="H305" s="82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5">
        <v>3</v>
      </c>
      <c r="B306" s="77">
        <v>45677</v>
      </c>
      <c r="C306" s="75">
        <v>1</v>
      </c>
      <c r="D306" s="41" t="s">
        <v>171</v>
      </c>
      <c r="E306" s="25" t="s">
        <v>129</v>
      </c>
      <c r="F306" s="42">
        <v>104.7954</v>
      </c>
      <c r="G306" s="76" t="s">
        <v>324</v>
      </c>
      <c r="H306" s="82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5">
        <v>4</v>
      </c>
      <c r="B307" s="77">
        <v>45684</v>
      </c>
      <c r="C307" s="75">
        <v>1</v>
      </c>
      <c r="D307" s="41" t="s">
        <v>171</v>
      </c>
      <c r="E307" s="25" t="s">
        <v>129</v>
      </c>
      <c r="F307" s="42">
        <v>102.9721</v>
      </c>
      <c r="G307" s="76" t="s">
        <v>324</v>
      </c>
      <c r="H307" s="82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5">
        <v>5</v>
      </c>
      <c r="B308" s="77">
        <v>45691</v>
      </c>
      <c r="C308" s="75">
        <v>1</v>
      </c>
      <c r="D308" s="41" t="s">
        <v>171</v>
      </c>
      <c r="E308" s="25" t="s">
        <v>129</v>
      </c>
      <c r="F308" s="42">
        <v>102.7775</v>
      </c>
      <c r="G308" s="76" t="s">
        <v>324</v>
      </c>
      <c r="H308" s="82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5">
        <v>6</v>
      </c>
      <c r="B309" s="77">
        <v>45698</v>
      </c>
      <c r="C309" s="75">
        <v>1</v>
      </c>
      <c r="D309" s="41" t="s">
        <v>171</v>
      </c>
      <c r="E309" s="25" t="s">
        <v>129</v>
      </c>
      <c r="F309" s="42">
        <v>110.6095</v>
      </c>
      <c r="G309" s="76" t="s">
        <v>324</v>
      </c>
      <c r="H309" s="82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5">
        <v>7</v>
      </c>
      <c r="B310" s="77">
        <v>45705</v>
      </c>
      <c r="C310" s="75">
        <v>1</v>
      </c>
      <c r="D310" s="41" t="s">
        <v>171</v>
      </c>
      <c r="E310" s="25" t="s">
        <v>129</v>
      </c>
      <c r="F310" s="42">
        <v>106.7734</v>
      </c>
      <c r="G310" s="76" t="s">
        <v>324</v>
      </c>
      <c r="H310" s="82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5">
        <v>8</v>
      </c>
      <c r="B311" s="77">
        <v>45712</v>
      </c>
      <c r="C311" s="75">
        <v>1</v>
      </c>
      <c r="D311" s="41" t="s">
        <v>171</v>
      </c>
      <c r="E311" s="25" t="s">
        <v>129</v>
      </c>
      <c r="F311" s="42">
        <v>105.2364</v>
      </c>
      <c r="G311" s="76" t="s">
        <v>324</v>
      </c>
      <c r="H311" s="82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5">
        <v>9</v>
      </c>
      <c r="B312" s="77">
        <v>45719</v>
      </c>
      <c r="C312" s="75">
        <v>1</v>
      </c>
      <c r="D312" s="41" t="s">
        <v>171</v>
      </c>
      <c r="E312" s="25" t="s">
        <v>129</v>
      </c>
      <c r="F312" s="42">
        <v>103.7884</v>
      </c>
      <c r="G312" s="76" t="s">
        <v>324</v>
      </c>
      <c r="H312" s="82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5">
        <v>10</v>
      </c>
      <c r="B313" s="77">
        <v>45726</v>
      </c>
      <c r="C313" s="75">
        <v>1</v>
      </c>
      <c r="D313" s="41" t="s">
        <v>171</v>
      </c>
      <c r="E313" s="25" t="s">
        <v>129</v>
      </c>
      <c r="F313" s="42">
        <v>101.1183</v>
      </c>
      <c r="G313" s="76" t="s">
        <v>324</v>
      </c>
      <c r="H313" s="82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5">
        <v>11</v>
      </c>
      <c r="B314" s="77">
        <v>45733</v>
      </c>
      <c r="C314" s="75">
        <v>1</v>
      </c>
      <c r="D314" s="41" t="s">
        <v>171</v>
      </c>
      <c r="E314" s="25" t="s">
        <v>129</v>
      </c>
      <c r="F314" s="42">
        <v>104.76600000000001</v>
      </c>
      <c r="G314" s="76" t="s">
        <v>324</v>
      </c>
      <c r="H314" s="82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3">
      <c r="A315" s="75">
        <v>12</v>
      </c>
      <c r="B315" s="77">
        <v>45740</v>
      </c>
      <c r="C315" s="75">
        <v>1</v>
      </c>
      <c r="D315" s="41" t="s">
        <v>171</v>
      </c>
      <c r="E315" s="25" t="s">
        <v>129</v>
      </c>
      <c r="F315" s="42">
        <v>108.0578</v>
      </c>
      <c r="G315" s="76" t="s">
        <v>324</v>
      </c>
      <c r="H315" s="82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5">
        <v>13</v>
      </c>
      <c r="B316" s="77">
        <v>45747</v>
      </c>
      <c r="C316" s="75">
        <v>1</v>
      </c>
      <c r="D316" s="41" t="s">
        <v>171</v>
      </c>
      <c r="E316" s="25" t="s">
        <v>129</v>
      </c>
      <c r="F316" s="42">
        <v>103.62609999999999</v>
      </c>
      <c r="G316" s="76" t="s">
        <v>324</v>
      </c>
      <c r="H316" s="82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5">
        <v>14</v>
      </c>
      <c r="B317" s="77">
        <v>45754</v>
      </c>
      <c r="C317" s="75">
        <v>1</v>
      </c>
      <c r="D317" s="41" t="s">
        <v>171</v>
      </c>
      <c r="E317" s="25" t="s">
        <v>129</v>
      </c>
      <c r="F317" s="42">
        <v>104.2047</v>
      </c>
      <c r="G317" s="76" t="s">
        <v>324</v>
      </c>
      <c r="H317" s="82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5">
        <v>15</v>
      </c>
      <c r="B318" s="77">
        <v>45761</v>
      </c>
      <c r="C318" s="75">
        <v>1</v>
      </c>
      <c r="D318" s="41" t="s">
        <v>171</v>
      </c>
      <c r="E318" s="25" t="s">
        <v>129</v>
      </c>
      <c r="F318" s="42">
        <v>104.2264</v>
      </c>
      <c r="G318" s="76" t="s">
        <v>324</v>
      </c>
      <c r="H318" s="82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5">
        <v>16</v>
      </c>
      <c r="B319" s="77">
        <v>45768</v>
      </c>
      <c r="C319" s="75">
        <v>1</v>
      </c>
      <c r="D319" s="41" t="s">
        <v>171</v>
      </c>
      <c r="E319" s="25" t="s">
        <v>129</v>
      </c>
      <c r="F319" s="42">
        <v>105.3836</v>
      </c>
      <c r="G319" s="76" t="s">
        <v>324</v>
      </c>
      <c r="H319" s="82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5">
        <v>17</v>
      </c>
      <c r="B320" s="77">
        <v>45775</v>
      </c>
      <c r="C320" s="75">
        <v>1</v>
      </c>
      <c r="D320" s="41" t="s">
        <v>171</v>
      </c>
      <c r="E320" s="25" t="s">
        <v>129</v>
      </c>
      <c r="F320" s="42">
        <v>99.424499999999995</v>
      </c>
      <c r="G320" s="76" t="s">
        <v>324</v>
      </c>
      <c r="H320" s="82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5">
        <v>18</v>
      </c>
      <c r="B321" s="77">
        <v>45782</v>
      </c>
      <c r="C321" s="75">
        <v>1</v>
      </c>
      <c r="D321" s="41" t="s">
        <v>171</v>
      </c>
      <c r="E321" s="25" t="s">
        <v>129</v>
      </c>
      <c r="F321" s="42">
        <v>104.17610000000001</v>
      </c>
      <c r="G321" s="76" t="s">
        <v>324</v>
      </c>
      <c r="H321" s="82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5">
        <v>19</v>
      </c>
      <c r="B322" s="77">
        <v>45789</v>
      </c>
      <c r="C322" s="75">
        <v>1</v>
      </c>
      <c r="D322" s="41" t="s">
        <v>171</v>
      </c>
      <c r="E322" s="25" t="s">
        <v>129</v>
      </c>
      <c r="F322" s="42">
        <v>102.00960000000001</v>
      </c>
      <c r="G322" s="76" t="s">
        <v>324</v>
      </c>
      <c r="H322" s="82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5">
        <v>20</v>
      </c>
      <c r="B323" s="77">
        <v>45796</v>
      </c>
      <c r="C323" s="75">
        <v>1</v>
      </c>
      <c r="D323" s="41" t="s">
        <v>171</v>
      </c>
      <c r="E323" s="25" t="s">
        <v>129</v>
      </c>
      <c r="F323" s="42">
        <v>108.096</v>
      </c>
      <c r="G323" s="76" t="s">
        <v>324</v>
      </c>
      <c r="H323" s="82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5">
        <v>21</v>
      </c>
      <c r="B324" s="77">
        <v>45803</v>
      </c>
      <c r="C324" s="75">
        <v>1</v>
      </c>
      <c r="D324" s="41" t="s">
        <v>171</v>
      </c>
      <c r="E324" s="25" t="s">
        <v>129</v>
      </c>
      <c r="F324" s="42">
        <v>102.30289999999999</v>
      </c>
      <c r="G324" s="76" t="s">
        <v>324</v>
      </c>
      <c r="H324" s="82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5">
        <v>22</v>
      </c>
      <c r="B325" s="77">
        <v>45810</v>
      </c>
      <c r="C325" s="75">
        <v>1</v>
      </c>
      <c r="D325" s="41" t="s">
        <v>171</v>
      </c>
      <c r="E325" s="25" t="s">
        <v>129</v>
      </c>
      <c r="F325" s="42">
        <v>107.0197</v>
      </c>
      <c r="G325" s="76" t="s">
        <v>324</v>
      </c>
      <c r="H325" s="82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5">
        <v>23</v>
      </c>
      <c r="B326" s="77">
        <v>45817</v>
      </c>
      <c r="C326" s="75">
        <v>1</v>
      </c>
      <c r="D326" s="41" t="s">
        <v>171</v>
      </c>
      <c r="E326" s="25" t="s">
        <v>129</v>
      </c>
      <c r="F326" s="42">
        <v>110.3355</v>
      </c>
      <c r="G326" s="76" t="s">
        <v>324</v>
      </c>
      <c r="H326" s="82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5">
        <v>24</v>
      </c>
      <c r="B327" s="77">
        <v>45824</v>
      </c>
      <c r="C327" s="75">
        <v>1</v>
      </c>
      <c r="D327" s="41" t="s">
        <v>171</v>
      </c>
      <c r="E327" s="25" t="s">
        <v>129</v>
      </c>
      <c r="F327" s="42">
        <v>103.9024</v>
      </c>
      <c r="G327" s="76" t="s">
        <v>324</v>
      </c>
      <c r="H327" s="82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5">
        <v>25</v>
      </c>
      <c r="B328" s="77">
        <v>45831</v>
      </c>
      <c r="C328" s="75">
        <v>1</v>
      </c>
      <c r="D328" s="41" t="s">
        <v>171</v>
      </c>
      <c r="E328" s="25" t="s">
        <v>129</v>
      </c>
      <c r="F328" s="42">
        <v>102.89449999999999</v>
      </c>
      <c r="G328" s="76" t="s">
        <v>324</v>
      </c>
      <c r="H328" s="82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5">
        <v>1</v>
      </c>
      <c r="B329" s="77">
        <v>45663</v>
      </c>
      <c r="C329" s="75">
        <v>2</v>
      </c>
      <c r="D329" s="41" t="s">
        <v>172</v>
      </c>
      <c r="E329" s="25" t="s">
        <v>129</v>
      </c>
      <c r="F329" s="42">
        <v>206.24430000000001</v>
      </c>
      <c r="G329" s="76" t="s">
        <v>324</v>
      </c>
      <c r="H329" s="82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3">
      <c r="A330" s="75">
        <v>2</v>
      </c>
      <c r="B330" s="77">
        <v>45670</v>
      </c>
      <c r="C330" s="75">
        <v>2</v>
      </c>
      <c r="D330" s="41" t="s">
        <v>172</v>
      </c>
      <c r="E330" s="25" t="s">
        <v>129</v>
      </c>
      <c r="F330" s="42">
        <v>204.98679999999999</v>
      </c>
      <c r="G330" s="76" t="s">
        <v>324</v>
      </c>
      <c r="H330" s="82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3">
      <c r="A331" s="75">
        <v>3</v>
      </c>
      <c r="B331" s="77">
        <v>45677</v>
      </c>
      <c r="C331" s="75">
        <v>2</v>
      </c>
      <c r="D331" s="41" t="s">
        <v>172</v>
      </c>
      <c r="E331" s="25" t="s">
        <v>129</v>
      </c>
      <c r="F331" s="42">
        <v>198.54150000000001</v>
      </c>
      <c r="G331" s="76" t="s">
        <v>324</v>
      </c>
      <c r="H331" s="82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3">
      <c r="A332" s="75">
        <v>4</v>
      </c>
      <c r="B332" s="77">
        <v>45684</v>
      </c>
      <c r="C332" s="75">
        <v>2</v>
      </c>
      <c r="D332" s="41" t="s">
        <v>172</v>
      </c>
      <c r="E332" s="25" t="s">
        <v>129</v>
      </c>
      <c r="F332" s="42">
        <v>207.99600000000001</v>
      </c>
      <c r="G332" s="76" t="s">
        <v>324</v>
      </c>
      <c r="H332" s="82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3">
      <c r="A333" s="75">
        <v>5</v>
      </c>
      <c r="B333" s="77">
        <v>45691</v>
      </c>
      <c r="C333" s="75">
        <v>2</v>
      </c>
      <c r="D333" s="41" t="s">
        <v>172</v>
      </c>
      <c r="E333" s="25" t="s">
        <v>129</v>
      </c>
      <c r="F333" s="42">
        <v>218.1009</v>
      </c>
      <c r="G333" s="76" t="s">
        <v>324</v>
      </c>
      <c r="H333" s="82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3">
      <c r="A334" s="75">
        <v>6</v>
      </c>
      <c r="B334" s="77">
        <v>45698</v>
      </c>
      <c r="C334" s="75">
        <v>2</v>
      </c>
      <c r="D334" s="41" t="s">
        <v>172</v>
      </c>
      <c r="E334" s="25" t="s">
        <v>129</v>
      </c>
      <c r="F334" s="42">
        <v>203.32230000000001</v>
      </c>
      <c r="G334" s="76" t="s">
        <v>324</v>
      </c>
      <c r="H334" s="82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3">
      <c r="A335" s="75">
        <v>7</v>
      </c>
      <c r="B335" s="77">
        <v>45705</v>
      </c>
      <c r="C335" s="75">
        <v>2</v>
      </c>
      <c r="D335" s="41" t="s">
        <v>172</v>
      </c>
      <c r="E335" s="25" t="s">
        <v>129</v>
      </c>
      <c r="F335" s="42">
        <v>203.68129999999999</v>
      </c>
      <c r="G335" s="76" t="s">
        <v>324</v>
      </c>
      <c r="H335" s="82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3">
      <c r="A336" s="75">
        <v>8</v>
      </c>
      <c r="B336" s="77">
        <v>45712</v>
      </c>
      <c r="C336" s="75">
        <v>2</v>
      </c>
      <c r="D336" s="41" t="s">
        <v>172</v>
      </c>
      <c r="E336" s="25" t="s">
        <v>129</v>
      </c>
      <c r="F336" s="42">
        <v>198.2079</v>
      </c>
      <c r="G336" s="76" t="s">
        <v>324</v>
      </c>
      <c r="H336" s="82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3">
      <c r="A337" s="75">
        <v>9</v>
      </c>
      <c r="B337" s="77">
        <v>45719</v>
      </c>
      <c r="C337" s="75">
        <v>2</v>
      </c>
      <c r="D337" s="41" t="s">
        <v>172</v>
      </c>
      <c r="E337" s="25" t="s">
        <v>129</v>
      </c>
      <c r="F337" s="42">
        <v>207.07409999999999</v>
      </c>
      <c r="G337" s="76" t="s">
        <v>324</v>
      </c>
      <c r="H337" s="82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3">
      <c r="A338" s="75">
        <v>10</v>
      </c>
      <c r="B338" s="77">
        <v>45726</v>
      </c>
      <c r="C338" s="75">
        <v>2</v>
      </c>
      <c r="D338" s="41" t="s">
        <v>172</v>
      </c>
      <c r="E338" s="25" t="s">
        <v>129</v>
      </c>
      <c r="F338" s="42">
        <v>196.8947</v>
      </c>
      <c r="G338" s="76" t="s">
        <v>324</v>
      </c>
      <c r="H338" s="82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3">
      <c r="A339" s="75">
        <v>11</v>
      </c>
      <c r="B339" s="77">
        <v>45733</v>
      </c>
      <c r="C339" s="75">
        <v>2</v>
      </c>
      <c r="D339" s="41" t="s">
        <v>172</v>
      </c>
      <c r="E339" s="25" t="s">
        <v>129</v>
      </c>
      <c r="F339" s="42">
        <v>197.8049</v>
      </c>
      <c r="G339" s="76" t="s">
        <v>324</v>
      </c>
      <c r="H339" s="82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3">
      <c r="A340" s="75">
        <v>12</v>
      </c>
      <c r="B340" s="77">
        <v>45740</v>
      </c>
      <c r="C340" s="75">
        <v>2</v>
      </c>
      <c r="D340" s="41" t="s">
        <v>172</v>
      </c>
      <c r="E340" s="25" t="s">
        <v>129</v>
      </c>
      <c r="F340" s="42">
        <v>213.31780000000001</v>
      </c>
      <c r="G340" s="76" t="s">
        <v>324</v>
      </c>
      <c r="H340" s="82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3">
      <c r="A341" s="75">
        <v>13</v>
      </c>
      <c r="B341" s="77">
        <v>45747</v>
      </c>
      <c r="C341" s="75">
        <v>2</v>
      </c>
      <c r="D341" s="41" t="s">
        <v>172</v>
      </c>
      <c r="E341" s="25" t="s">
        <v>129</v>
      </c>
      <c r="F341" s="42">
        <v>199.1146</v>
      </c>
      <c r="G341" s="76" t="s">
        <v>324</v>
      </c>
      <c r="H341" s="82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3">
      <c r="A342" s="75">
        <v>14</v>
      </c>
      <c r="B342" s="77">
        <v>45754</v>
      </c>
      <c r="C342" s="75">
        <v>2</v>
      </c>
      <c r="D342" s="41" t="s">
        <v>172</v>
      </c>
      <c r="E342" s="25" t="s">
        <v>129</v>
      </c>
      <c r="F342" s="42">
        <v>212.02879999999999</v>
      </c>
      <c r="G342" s="76" t="s">
        <v>324</v>
      </c>
      <c r="H342" s="82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3">
      <c r="A343" s="75">
        <v>15</v>
      </c>
      <c r="B343" s="77">
        <v>45761</v>
      </c>
      <c r="C343" s="75">
        <v>2</v>
      </c>
      <c r="D343" s="41" t="s">
        <v>172</v>
      </c>
      <c r="E343" s="25" t="s">
        <v>129</v>
      </c>
      <c r="F343" s="42">
        <v>214.9083</v>
      </c>
      <c r="G343" s="76" t="s">
        <v>324</v>
      </c>
      <c r="H343" s="82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3">
      <c r="A344" s="75">
        <v>16</v>
      </c>
      <c r="B344" s="77">
        <v>45768</v>
      </c>
      <c r="C344" s="75">
        <v>2</v>
      </c>
      <c r="D344" s="41" t="s">
        <v>172</v>
      </c>
      <c r="E344" s="25" t="s">
        <v>129</v>
      </c>
      <c r="F344" s="42">
        <v>206.68559999999999</v>
      </c>
      <c r="G344" s="76" t="s">
        <v>324</v>
      </c>
      <c r="H344" s="82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3">
      <c r="A345" s="75">
        <v>17</v>
      </c>
      <c r="B345" s="77">
        <v>45775</v>
      </c>
      <c r="C345" s="75">
        <v>2</v>
      </c>
      <c r="D345" s="41" t="s">
        <v>172</v>
      </c>
      <c r="E345" s="25" t="s">
        <v>129</v>
      </c>
      <c r="F345" s="42">
        <v>208.59700000000001</v>
      </c>
      <c r="G345" s="76" t="s">
        <v>324</v>
      </c>
      <c r="H345" s="82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5">
        <v>18</v>
      </c>
      <c r="B346" s="77">
        <v>45782</v>
      </c>
      <c r="C346" s="75">
        <v>2</v>
      </c>
      <c r="D346" s="41" t="s">
        <v>172</v>
      </c>
      <c r="E346" s="25" t="s">
        <v>129</v>
      </c>
      <c r="F346" s="42">
        <v>217.68960000000001</v>
      </c>
      <c r="G346" s="76" t="s">
        <v>324</v>
      </c>
      <c r="H346" s="82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5">
        <v>19</v>
      </c>
      <c r="B347" s="77">
        <v>45789</v>
      </c>
      <c r="C347" s="75">
        <v>2</v>
      </c>
      <c r="D347" s="41" t="s">
        <v>172</v>
      </c>
      <c r="E347" s="25" t="s">
        <v>129</v>
      </c>
      <c r="F347" s="42">
        <v>203.72130000000001</v>
      </c>
      <c r="G347" s="76" t="s">
        <v>324</v>
      </c>
      <c r="H347" s="82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5">
        <v>20</v>
      </c>
      <c r="B348" s="77">
        <v>45796</v>
      </c>
      <c r="C348" s="75">
        <v>2</v>
      </c>
      <c r="D348" s="41" t="s">
        <v>172</v>
      </c>
      <c r="E348" s="25" t="s">
        <v>129</v>
      </c>
      <c r="F348" s="42">
        <v>201.1455</v>
      </c>
      <c r="G348" s="76" t="s">
        <v>324</v>
      </c>
      <c r="H348" s="82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5">
        <v>21</v>
      </c>
      <c r="B349" s="77">
        <v>45803</v>
      </c>
      <c r="C349" s="75">
        <v>2</v>
      </c>
      <c r="D349" s="41" t="s">
        <v>172</v>
      </c>
      <c r="E349" s="25" t="s">
        <v>129</v>
      </c>
      <c r="F349" s="42">
        <v>196.20400000000001</v>
      </c>
      <c r="G349" s="76" t="s">
        <v>324</v>
      </c>
      <c r="H349" s="82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5">
        <v>22</v>
      </c>
      <c r="B350" s="77">
        <v>45810</v>
      </c>
      <c r="C350" s="75">
        <v>2</v>
      </c>
      <c r="D350" s="41" t="s">
        <v>172</v>
      </c>
      <c r="E350" s="25" t="s">
        <v>129</v>
      </c>
      <c r="F350" s="42">
        <v>205.27109999999999</v>
      </c>
      <c r="G350" s="76" t="s">
        <v>324</v>
      </c>
      <c r="H350" s="82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5">
        <v>23</v>
      </c>
      <c r="B351" s="77">
        <v>45817</v>
      </c>
      <c r="C351" s="75">
        <v>2</v>
      </c>
      <c r="D351" s="41" t="s">
        <v>172</v>
      </c>
      <c r="E351" s="25" t="s">
        <v>129</v>
      </c>
      <c r="F351" s="42">
        <v>214.61439999999999</v>
      </c>
      <c r="G351" s="76" t="s">
        <v>324</v>
      </c>
      <c r="H351" s="82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5">
        <v>24</v>
      </c>
      <c r="B352" s="77">
        <v>45824</v>
      </c>
      <c r="C352" s="75">
        <v>2</v>
      </c>
      <c r="D352" s="41" t="s">
        <v>172</v>
      </c>
      <c r="E352" s="25" t="s">
        <v>129</v>
      </c>
      <c r="F352" s="42">
        <v>211.23740000000001</v>
      </c>
      <c r="G352" s="76" t="s">
        <v>324</v>
      </c>
      <c r="H352" s="82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5">
        <v>25</v>
      </c>
      <c r="B353" s="77">
        <v>45831</v>
      </c>
      <c r="C353" s="75">
        <v>2</v>
      </c>
      <c r="D353" s="41" t="s">
        <v>172</v>
      </c>
      <c r="E353" s="25" t="s">
        <v>129</v>
      </c>
      <c r="F353" s="42">
        <v>198.87639999999999</v>
      </c>
      <c r="G353" s="76" t="s">
        <v>324</v>
      </c>
      <c r="H353" s="82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5">
        <v>1</v>
      </c>
      <c r="B354" s="77">
        <v>45663</v>
      </c>
      <c r="C354" s="75">
        <v>1</v>
      </c>
      <c r="D354" s="41" t="s">
        <v>171</v>
      </c>
      <c r="E354" s="25" t="s">
        <v>130</v>
      </c>
      <c r="F354" s="42">
        <v>36.631399999999999</v>
      </c>
      <c r="G354" s="76" t="s">
        <v>324</v>
      </c>
      <c r="H354" s="82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3">
      <c r="A355" s="75">
        <v>2</v>
      </c>
      <c r="B355" s="77">
        <v>45670</v>
      </c>
      <c r="C355" s="75">
        <v>1</v>
      </c>
      <c r="D355" s="41" t="s">
        <v>171</v>
      </c>
      <c r="E355" s="25" t="s">
        <v>130</v>
      </c>
      <c r="F355" s="42">
        <v>37.193300000000001</v>
      </c>
      <c r="G355" s="76" t="s">
        <v>324</v>
      </c>
      <c r="H355" s="82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3">
      <c r="A356" s="75">
        <v>3</v>
      </c>
      <c r="B356" s="77">
        <v>45677</v>
      </c>
      <c r="C356" s="75">
        <v>1</v>
      </c>
      <c r="D356" s="41" t="s">
        <v>171</v>
      </c>
      <c r="E356" s="25" t="s">
        <v>130</v>
      </c>
      <c r="F356" s="42">
        <v>38.467599999999997</v>
      </c>
      <c r="G356" s="76" t="s">
        <v>324</v>
      </c>
      <c r="H356" s="82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3">
      <c r="A357" s="75">
        <v>4</v>
      </c>
      <c r="B357" s="77">
        <v>45684</v>
      </c>
      <c r="C357" s="75">
        <v>1</v>
      </c>
      <c r="D357" s="41" t="s">
        <v>171</v>
      </c>
      <c r="E357" s="25" t="s">
        <v>130</v>
      </c>
      <c r="F357" s="42">
        <v>37.671500000000002</v>
      </c>
      <c r="G357" s="76" t="s">
        <v>324</v>
      </c>
      <c r="H357" s="82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3">
      <c r="A358" s="75">
        <v>5</v>
      </c>
      <c r="B358" s="77">
        <v>45691</v>
      </c>
      <c r="C358" s="75">
        <v>1</v>
      </c>
      <c r="D358" s="41" t="s">
        <v>171</v>
      </c>
      <c r="E358" s="25" t="s">
        <v>130</v>
      </c>
      <c r="F358" s="42">
        <v>38.3431</v>
      </c>
      <c r="G358" s="76" t="s">
        <v>324</v>
      </c>
      <c r="H358" s="82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3">
      <c r="A359" s="75">
        <v>6</v>
      </c>
      <c r="B359" s="77">
        <v>45698</v>
      </c>
      <c r="C359" s="75">
        <v>1</v>
      </c>
      <c r="D359" s="41" t="s">
        <v>171</v>
      </c>
      <c r="E359" s="25" t="s">
        <v>130</v>
      </c>
      <c r="F359" s="42">
        <v>38.474800000000002</v>
      </c>
      <c r="G359" s="76" t="s">
        <v>324</v>
      </c>
      <c r="H359" s="82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3">
      <c r="A360" s="75">
        <v>7</v>
      </c>
      <c r="B360" s="77">
        <v>45705</v>
      </c>
      <c r="C360" s="75">
        <v>1</v>
      </c>
      <c r="D360" s="41" t="s">
        <v>171</v>
      </c>
      <c r="E360" s="25" t="s">
        <v>130</v>
      </c>
      <c r="F360" s="42">
        <v>37.521999999999998</v>
      </c>
      <c r="G360" s="76" t="s">
        <v>324</v>
      </c>
      <c r="H360" s="82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3">
      <c r="A361" s="75">
        <v>8</v>
      </c>
      <c r="B361" s="77">
        <v>45712</v>
      </c>
      <c r="C361" s="75">
        <v>1</v>
      </c>
      <c r="D361" s="41" t="s">
        <v>171</v>
      </c>
      <c r="E361" s="25" t="s">
        <v>130</v>
      </c>
      <c r="F361" s="42">
        <v>37.935699999999997</v>
      </c>
      <c r="G361" s="76" t="s">
        <v>324</v>
      </c>
      <c r="H361" s="82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3">
      <c r="A362" s="75">
        <v>9</v>
      </c>
      <c r="B362" s="77">
        <v>45719</v>
      </c>
      <c r="C362" s="75">
        <v>1</v>
      </c>
      <c r="D362" s="41" t="s">
        <v>171</v>
      </c>
      <c r="E362" s="25" t="s">
        <v>130</v>
      </c>
      <c r="F362" s="42">
        <v>38.330500000000001</v>
      </c>
      <c r="G362" s="76" t="s">
        <v>324</v>
      </c>
      <c r="H362" s="82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3">
      <c r="A363" s="75">
        <v>10</v>
      </c>
      <c r="B363" s="77">
        <v>45726</v>
      </c>
      <c r="C363" s="75">
        <v>1</v>
      </c>
      <c r="D363" s="41" t="s">
        <v>171</v>
      </c>
      <c r="E363" s="25" t="s">
        <v>130</v>
      </c>
      <c r="F363" s="42">
        <v>37.865600000000001</v>
      </c>
      <c r="G363" s="76" t="s">
        <v>324</v>
      </c>
      <c r="H363" s="82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3">
      <c r="A364" s="75">
        <v>11</v>
      </c>
      <c r="B364" s="77">
        <v>45733</v>
      </c>
      <c r="C364" s="75">
        <v>1</v>
      </c>
      <c r="D364" s="41" t="s">
        <v>171</v>
      </c>
      <c r="E364" s="25" t="s">
        <v>130</v>
      </c>
      <c r="F364" s="42">
        <v>38.805599999999998</v>
      </c>
      <c r="G364" s="76" t="s">
        <v>324</v>
      </c>
      <c r="H364" s="82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3">
      <c r="A365" s="75">
        <v>12</v>
      </c>
      <c r="B365" s="77">
        <v>45740</v>
      </c>
      <c r="C365" s="75">
        <v>1</v>
      </c>
      <c r="D365" s="41" t="s">
        <v>171</v>
      </c>
      <c r="E365" s="25" t="s">
        <v>130</v>
      </c>
      <c r="F365" s="42">
        <v>40.993400000000001</v>
      </c>
      <c r="G365" s="76" t="s">
        <v>324</v>
      </c>
      <c r="H365" s="82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3">
      <c r="A366" s="75">
        <v>13</v>
      </c>
      <c r="B366" s="77">
        <v>45747</v>
      </c>
      <c r="C366" s="75">
        <v>1</v>
      </c>
      <c r="D366" s="41" t="s">
        <v>171</v>
      </c>
      <c r="E366" s="25" t="s">
        <v>130</v>
      </c>
      <c r="F366" s="42">
        <v>38.947200000000002</v>
      </c>
      <c r="G366" s="76" t="s">
        <v>324</v>
      </c>
      <c r="H366" s="82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3">
      <c r="A367" s="75">
        <v>14</v>
      </c>
      <c r="B367" s="77">
        <v>45754</v>
      </c>
      <c r="C367" s="75">
        <v>1</v>
      </c>
      <c r="D367" s="41" t="s">
        <v>171</v>
      </c>
      <c r="E367" s="25" t="s">
        <v>130</v>
      </c>
      <c r="F367" s="42">
        <v>38.089300000000001</v>
      </c>
      <c r="G367" s="76" t="s">
        <v>324</v>
      </c>
      <c r="H367" s="82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3">
      <c r="A368" s="75">
        <v>15</v>
      </c>
      <c r="B368" s="77">
        <v>45761</v>
      </c>
      <c r="C368" s="75">
        <v>1</v>
      </c>
      <c r="D368" s="41" t="s">
        <v>171</v>
      </c>
      <c r="E368" s="25" t="s">
        <v>130</v>
      </c>
      <c r="F368" s="42">
        <v>35.302199999999999</v>
      </c>
      <c r="G368" s="76" t="s">
        <v>324</v>
      </c>
      <c r="H368" s="82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3">
      <c r="A369" s="75">
        <v>16</v>
      </c>
      <c r="B369" s="77">
        <v>45768</v>
      </c>
      <c r="C369" s="75">
        <v>1</v>
      </c>
      <c r="D369" s="41" t="s">
        <v>171</v>
      </c>
      <c r="E369" s="25" t="s">
        <v>130</v>
      </c>
      <c r="F369" s="42">
        <v>38.620699999999999</v>
      </c>
      <c r="G369" s="76" t="s">
        <v>324</v>
      </c>
      <c r="H369" s="82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3">
      <c r="A370" s="75">
        <v>17</v>
      </c>
      <c r="B370" s="77">
        <v>45775</v>
      </c>
      <c r="C370" s="75">
        <v>1</v>
      </c>
      <c r="D370" s="41" t="s">
        <v>171</v>
      </c>
      <c r="E370" s="25" t="s">
        <v>130</v>
      </c>
      <c r="F370" s="42">
        <v>34.885300000000001</v>
      </c>
      <c r="G370" s="76" t="s">
        <v>324</v>
      </c>
      <c r="H370" s="82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3">
      <c r="A371" s="75">
        <v>18</v>
      </c>
      <c r="B371" s="77">
        <v>45782</v>
      </c>
      <c r="C371" s="75">
        <v>1</v>
      </c>
      <c r="D371" s="41" t="s">
        <v>171</v>
      </c>
      <c r="E371" s="25" t="s">
        <v>130</v>
      </c>
      <c r="F371" s="42">
        <v>35.7455</v>
      </c>
      <c r="G371" s="76" t="s">
        <v>324</v>
      </c>
      <c r="H371" s="82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3">
      <c r="A372" s="75">
        <v>19</v>
      </c>
      <c r="B372" s="77">
        <v>45789</v>
      </c>
      <c r="C372" s="75">
        <v>1</v>
      </c>
      <c r="D372" s="41" t="s">
        <v>171</v>
      </c>
      <c r="E372" s="25" t="s">
        <v>130</v>
      </c>
      <c r="F372" s="42">
        <v>39.367400000000004</v>
      </c>
      <c r="G372" s="76" t="s">
        <v>324</v>
      </c>
      <c r="H372" s="82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3">
      <c r="A373" s="75">
        <v>20</v>
      </c>
      <c r="B373" s="77">
        <v>45796</v>
      </c>
      <c r="C373" s="75">
        <v>1</v>
      </c>
      <c r="D373" s="41" t="s">
        <v>171</v>
      </c>
      <c r="E373" s="25" t="s">
        <v>130</v>
      </c>
      <c r="F373" s="42">
        <v>39.130000000000003</v>
      </c>
      <c r="G373" s="76" t="s">
        <v>324</v>
      </c>
      <c r="H373" s="82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3">
      <c r="A374" s="75">
        <v>21</v>
      </c>
      <c r="B374" s="77">
        <v>45803</v>
      </c>
      <c r="C374" s="75">
        <v>1</v>
      </c>
      <c r="D374" s="41" t="s">
        <v>171</v>
      </c>
      <c r="E374" s="25" t="s">
        <v>130</v>
      </c>
      <c r="F374" s="42">
        <v>37.760100000000001</v>
      </c>
      <c r="G374" s="76" t="s">
        <v>324</v>
      </c>
      <c r="H374" s="82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3">
      <c r="A375" s="75">
        <v>22</v>
      </c>
      <c r="B375" s="77">
        <v>45810</v>
      </c>
      <c r="C375" s="75">
        <v>1</v>
      </c>
      <c r="D375" s="41" t="s">
        <v>171</v>
      </c>
      <c r="E375" s="25" t="s">
        <v>130</v>
      </c>
      <c r="F375" s="42">
        <v>35.264000000000003</v>
      </c>
      <c r="G375" s="76" t="s">
        <v>324</v>
      </c>
      <c r="H375" s="82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3">
      <c r="A376" s="75">
        <v>23</v>
      </c>
      <c r="B376" s="77">
        <v>45817</v>
      </c>
      <c r="C376" s="75">
        <v>1</v>
      </c>
      <c r="D376" s="41" t="s">
        <v>171</v>
      </c>
      <c r="E376" s="25" t="s">
        <v>130</v>
      </c>
      <c r="F376" s="42">
        <v>37.405799999999999</v>
      </c>
      <c r="G376" s="76" t="s">
        <v>324</v>
      </c>
      <c r="H376" s="82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3">
      <c r="A377" s="75">
        <v>24</v>
      </c>
      <c r="B377" s="77">
        <v>45824</v>
      </c>
      <c r="C377" s="75">
        <v>1</v>
      </c>
      <c r="D377" s="41" t="s">
        <v>171</v>
      </c>
      <c r="E377" s="25" t="s">
        <v>130</v>
      </c>
      <c r="F377" s="42">
        <v>36.914000000000001</v>
      </c>
      <c r="G377" s="76" t="s">
        <v>324</v>
      </c>
      <c r="H377" s="82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5">
        <v>25</v>
      </c>
      <c r="B378" s="77">
        <v>45831</v>
      </c>
      <c r="C378" s="75">
        <v>1</v>
      </c>
      <c r="D378" s="41" t="s">
        <v>171</v>
      </c>
      <c r="E378" s="25" t="s">
        <v>130</v>
      </c>
      <c r="F378" s="42">
        <v>39.018900000000002</v>
      </c>
      <c r="G378" s="76" t="s">
        <v>324</v>
      </c>
      <c r="H378" s="82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5">
        <v>1</v>
      </c>
      <c r="B379" s="77">
        <v>45663</v>
      </c>
      <c r="C379" s="75">
        <v>2</v>
      </c>
      <c r="D379" s="41" t="s">
        <v>172</v>
      </c>
      <c r="E379" s="25" t="s">
        <v>130</v>
      </c>
      <c r="F379" s="42">
        <v>161.28870000000001</v>
      </c>
      <c r="G379" s="76" t="s">
        <v>324</v>
      </c>
      <c r="H379" s="82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3">
      <c r="A380" s="75">
        <v>2</v>
      </c>
      <c r="B380" s="77">
        <v>45670</v>
      </c>
      <c r="C380" s="75">
        <v>2</v>
      </c>
      <c r="D380" s="41" t="s">
        <v>172</v>
      </c>
      <c r="E380" s="25" t="s">
        <v>130</v>
      </c>
      <c r="F380" s="42">
        <v>151.0847</v>
      </c>
      <c r="G380" s="76" t="s">
        <v>324</v>
      </c>
      <c r="H380" s="82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3">
      <c r="A381" s="75">
        <v>3</v>
      </c>
      <c r="B381" s="77">
        <v>45677</v>
      </c>
      <c r="C381" s="75">
        <v>2</v>
      </c>
      <c r="D381" s="41" t="s">
        <v>172</v>
      </c>
      <c r="E381" s="25" t="s">
        <v>130</v>
      </c>
      <c r="F381" s="42">
        <v>146.10339999999999</v>
      </c>
      <c r="G381" s="76" t="s">
        <v>324</v>
      </c>
      <c r="H381" s="82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3">
      <c r="A382" s="75">
        <v>4</v>
      </c>
      <c r="B382" s="77">
        <v>45684</v>
      </c>
      <c r="C382" s="75">
        <v>2</v>
      </c>
      <c r="D382" s="41" t="s">
        <v>172</v>
      </c>
      <c r="E382" s="25" t="s">
        <v>130</v>
      </c>
      <c r="F382" s="42">
        <v>144.1472</v>
      </c>
      <c r="G382" s="76" t="s">
        <v>324</v>
      </c>
      <c r="H382" s="82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3">
      <c r="A383" s="75">
        <v>5</v>
      </c>
      <c r="B383" s="77">
        <v>45691</v>
      </c>
      <c r="C383" s="75">
        <v>2</v>
      </c>
      <c r="D383" s="41" t="s">
        <v>172</v>
      </c>
      <c r="E383" s="25" t="s">
        <v>130</v>
      </c>
      <c r="F383" s="42">
        <v>149.71950000000001</v>
      </c>
      <c r="G383" s="76" t="s">
        <v>324</v>
      </c>
      <c r="H383" s="82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3">
      <c r="A384" s="75">
        <v>6</v>
      </c>
      <c r="B384" s="77">
        <v>45698</v>
      </c>
      <c r="C384" s="75">
        <v>2</v>
      </c>
      <c r="D384" s="41" t="s">
        <v>172</v>
      </c>
      <c r="E384" s="25" t="s">
        <v>130</v>
      </c>
      <c r="F384" s="42">
        <v>149.11600000000001</v>
      </c>
      <c r="G384" s="76" t="s">
        <v>324</v>
      </c>
      <c r="H384" s="82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3">
      <c r="A385" s="75">
        <v>7</v>
      </c>
      <c r="B385" s="77">
        <v>45705</v>
      </c>
      <c r="C385" s="75">
        <v>2</v>
      </c>
      <c r="D385" s="41" t="s">
        <v>172</v>
      </c>
      <c r="E385" s="25" t="s">
        <v>130</v>
      </c>
      <c r="F385" s="42">
        <v>144.2424</v>
      </c>
      <c r="G385" s="76" t="s">
        <v>324</v>
      </c>
      <c r="H385" s="82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3">
      <c r="A386" s="75">
        <v>8</v>
      </c>
      <c r="B386" s="77">
        <v>45712</v>
      </c>
      <c r="C386" s="75">
        <v>2</v>
      </c>
      <c r="D386" s="41" t="s">
        <v>172</v>
      </c>
      <c r="E386" s="25" t="s">
        <v>130</v>
      </c>
      <c r="F386" s="42">
        <v>150.58179999999999</v>
      </c>
      <c r="G386" s="76" t="s">
        <v>324</v>
      </c>
      <c r="H386" s="82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3">
      <c r="A387" s="75">
        <v>9</v>
      </c>
      <c r="B387" s="77">
        <v>45719</v>
      </c>
      <c r="C387" s="75">
        <v>2</v>
      </c>
      <c r="D387" s="41" t="s">
        <v>172</v>
      </c>
      <c r="E387" s="25" t="s">
        <v>130</v>
      </c>
      <c r="F387" s="42">
        <v>144.24539999999999</v>
      </c>
      <c r="G387" s="76" t="s">
        <v>324</v>
      </c>
      <c r="H387" s="82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3">
      <c r="A388" s="75">
        <v>10</v>
      </c>
      <c r="B388" s="77">
        <v>45726</v>
      </c>
      <c r="C388" s="75">
        <v>2</v>
      </c>
      <c r="D388" s="41" t="s">
        <v>172</v>
      </c>
      <c r="E388" s="25" t="s">
        <v>130</v>
      </c>
      <c r="F388" s="42">
        <v>155.56049999999999</v>
      </c>
      <c r="G388" s="76" t="s">
        <v>324</v>
      </c>
      <c r="H388" s="82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3">
      <c r="A389" s="75">
        <v>11</v>
      </c>
      <c r="B389" s="77">
        <v>45733</v>
      </c>
      <c r="C389" s="75">
        <v>2</v>
      </c>
      <c r="D389" s="41" t="s">
        <v>172</v>
      </c>
      <c r="E389" s="25" t="s">
        <v>130</v>
      </c>
      <c r="F389" s="42">
        <v>155.3133</v>
      </c>
      <c r="G389" s="76" t="s">
        <v>324</v>
      </c>
      <c r="H389" s="82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3">
      <c r="A390" s="75">
        <v>12</v>
      </c>
      <c r="B390" s="77">
        <v>45740</v>
      </c>
      <c r="C390" s="75">
        <v>2</v>
      </c>
      <c r="D390" s="41" t="s">
        <v>172</v>
      </c>
      <c r="E390" s="25" t="s">
        <v>130</v>
      </c>
      <c r="F390" s="42">
        <v>155.4238</v>
      </c>
      <c r="G390" s="76" t="s">
        <v>324</v>
      </c>
      <c r="H390" s="82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3">
      <c r="A391" s="75">
        <v>13</v>
      </c>
      <c r="B391" s="77">
        <v>45747</v>
      </c>
      <c r="C391" s="75">
        <v>2</v>
      </c>
      <c r="D391" s="41" t="s">
        <v>172</v>
      </c>
      <c r="E391" s="25" t="s">
        <v>130</v>
      </c>
      <c r="F391" s="42">
        <v>147.62970000000001</v>
      </c>
      <c r="G391" s="76" t="s">
        <v>324</v>
      </c>
      <c r="H391" s="82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3">
      <c r="A392" s="75">
        <v>14</v>
      </c>
      <c r="B392" s="77">
        <v>45754</v>
      </c>
      <c r="C392" s="75">
        <v>2</v>
      </c>
      <c r="D392" s="41" t="s">
        <v>172</v>
      </c>
      <c r="E392" s="25" t="s">
        <v>130</v>
      </c>
      <c r="F392" s="42">
        <v>152.57259999999999</v>
      </c>
      <c r="G392" s="76" t="s">
        <v>324</v>
      </c>
      <c r="H392" s="82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3">
      <c r="A393" s="75">
        <v>15</v>
      </c>
      <c r="B393" s="77">
        <v>45761</v>
      </c>
      <c r="C393" s="75">
        <v>2</v>
      </c>
      <c r="D393" s="41" t="s">
        <v>172</v>
      </c>
      <c r="E393" s="25" t="s">
        <v>130</v>
      </c>
      <c r="F393" s="42">
        <v>149.33969999999999</v>
      </c>
      <c r="G393" s="76" t="s">
        <v>324</v>
      </c>
      <c r="H393" s="82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3">
      <c r="A394" s="75">
        <v>16</v>
      </c>
      <c r="B394" s="77">
        <v>45768</v>
      </c>
      <c r="C394" s="75">
        <v>2</v>
      </c>
      <c r="D394" s="41" t="s">
        <v>172</v>
      </c>
      <c r="E394" s="25" t="s">
        <v>130</v>
      </c>
      <c r="F394" s="42">
        <v>148.05590000000001</v>
      </c>
      <c r="G394" s="76" t="s">
        <v>324</v>
      </c>
      <c r="H394" s="82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3">
      <c r="A395" s="75">
        <v>17</v>
      </c>
      <c r="B395" s="77">
        <v>45775</v>
      </c>
      <c r="C395" s="75">
        <v>2</v>
      </c>
      <c r="D395" s="41" t="s">
        <v>172</v>
      </c>
      <c r="E395" s="25" t="s">
        <v>130</v>
      </c>
      <c r="F395" s="42">
        <v>148.30430000000001</v>
      </c>
      <c r="G395" s="76" t="s">
        <v>324</v>
      </c>
      <c r="H395" s="82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3">
      <c r="A396" s="75">
        <v>18</v>
      </c>
      <c r="B396" s="77">
        <v>45782</v>
      </c>
      <c r="C396" s="75">
        <v>2</v>
      </c>
      <c r="D396" s="41" t="s">
        <v>172</v>
      </c>
      <c r="E396" s="25" t="s">
        <v>130</v>
      </c>
      <c r="F396" s="42">
        <v>143.50139999999999</v>
      </c>
      <c r="G396" s="76" t="s">
        <v>324</v>
      </c>
      <c r="H396" s="82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3">
      <c r="A397" s="75">
        <v>19</v>
      </c>
      <c r="B397" s="77">
        <v>45789</v>
      </c>
      <c r="C397" s="75">
        <v>2</v>
      </c>
      <c r="D397" s="41" t="s">
        <v>172</v>
      </c>
      <c r="E397" s="25" t="s">
        <v>130</v>
      </c>
      <c r="F397" s="42">
        <v>142.7807</v>
      </c>
      <c r="G397" s="76" t="s">
        <v>324</v>
      </c>
      <c r="H397" s="82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3">
      <c r="A398" s="75">
        <v>20</v>
      </c>
      <c r="B398" s="77">
        <v>45796</v>
      </c>
      <c r="C398" s="75">
        <v>2</v>
      </c>
      <c r="D398" s="41" t="s">
        <v>172</v>
      </c>
      <c r="E398" s="25" t="s">
        <v>130</v>
      </c>
      <c r="F398" s="42">
        <v>153.9716</v>
      </c>
      <c r="G398" s="76" t="s">
        <v>324</v>
      </c>
      <c r="H398" s="82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3">
      <c r="A399" s="75">
        <v>21</v>
      </c>
      <c r="B399" s="77">
        <v>45803</v>
      </c>
      <c r="C399" s="75">
        <v>2</v>
      </c>
      <c r="D399" s="41" t="s">
        <v>172</v>
      </c>
      <c r="E399" s="25" t="s">
        <v>130</v>
      </c>
      <c r="F399" s="42">
        <v>149.0438</v>
      </c>
      <c r="G399" s="76" t="s">
        <v>324</v>
      </c>
      <c r="H399" s="82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3">
      <c r="A400" s="75">
        <v>22</v>
      </c>
      <c r="B400" s="77">
        <v>45810</v>
      </c>
      <c r="C400" s="75">
        <v>2</v>
      </c>
      <c r="D400" s="41" t="s">
        <v>172</v>
      </c>
      <c r="E400" s="25" t="s">
        <v>130</v>
      </c>
      <c r="F400" s="42">
        <v>151.0821</v>
      </c>
      <c r="G400" s="76" t="s">
        <v>324</v>
      </c>
      <c r="H400" s="82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3">
      <c r="A401" s="75">
        <v>23</v>
      </c>
      <c r="B401" s="77">
        <v>45817</v>
      </c>
      <c r="C401" s="75">
        <v>2</v>
      </c>
      <c r="D401" s="41" t="s">
        <v>172</v>
      </c>
      <c r="E401" s="25" t="s">
        <v>130</v>
      </c>
      <c r="F401" s="42">
        <v>155.0086</v>
      </c>
      <c r="G401" s="76" t="s">
        <v>324</v>
      </c>
      <c r="H401" s="82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3">
      <c r="A402" s="75">
        <v>24</v>
      </c>
      <c r="B402" s="77">
        <v>45824</v>
      </c>
      <c r="C402" s="75">
        <v>2</v>
      </c>
      <c r="D402" s="41" t="s">
        <v>172</v>
      </c>
      <c r="E402" s="25" t="s">
        <v>130</v>
      </c>
      <c r="F402" s="42">
        <v>141.33430000000001</v>
      </c>
      <c r="G402" s="76" t="s">
        <v>324</v>
      </c>
      <c r="H402" s="82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3">
      <c r="A403" s="75">
        <v>25</v>
      </c>
      <c r="B403" s="77">
        <v>45831</v>
      </c>
      <c r="C403" s="75">
        <v>2</v>
      </c>
      <c r="D403" s="41" t="s">
        <v>172</v>
      </c>
      <c r="E403" s="25" t="s">
        <v>130</v>
      </c>
      <c r="F403" s="42">
        <v>146.07929999999999</v>
      </c>
      <c r="G403" s="76" t="s">
        <v>324</v>
      </c>
      <c r="H403" s="82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3">
      <c r="A404" s="75">
        <v>1</v>
      </c>
      <c r="B404" s="77">
        <v>45663</v>
      </c>
      <c r="C404" s="75">
        <v>1</v>
      </c>
      <c r="D404" s="41" t="s">
        <v>171</v>
      </c>
      <c r="E404" s="25" t="s">
        <v>132</v>
      </c>
      <c r="F404" s="42">
        <v>40.315600000000003</v>
      </c>
      <c r="G404" s="76" t="s">
        <v>324</v>
      </c>
      <c r="H404" s="82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3">
      <c r="A405" s="75">
        <v>2</v>
      </c>
      <c r="B405" s="77">
        <v>45670</v>
      </c>
      <c r="C405" s="75">
        <v>1</v>
      </c>
      <c r="D405" s="41" t="s">
        <v>171</v>
      </c>
      <c r="E405" s="25" t="s">
        <v>132</v>
      </c>
      <c r="F405" s="42">
        <v>40.705800000000004</v>
      </c>
      <c r="G405" s="76" t="s">
        <v>324</v>
      </c>
      <c r="H405" s="82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5">
        <v>3</v>
      </c>
      <c r="B406" s="77">
        <v>45677</v>
      </c>
      <c r="C406" s="75">
        <v>1</v>
      </c>
      <c r="D406" s="41" t="s">
        <v>171</v>
      </c>
      <c r="E406" s="25" t="s">
        <v>132</v>
      </c>
      <c r="F406" s="42">
        <v>39.321300000000001</v>
      </c>
      <c r="G406" s="76" t="s">
        <v>324</v>
      </c>
      <c r="H406" s="82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5">
        <v>4</v>
      </c>
      <c r="B407" s="77">
        <v>45684</v>
      </c>
      <c r="C407" s="75">
        <v>1</v>
      </c>
      <c r="D407" s="41" t="s">
        <v>171</v>
      </c>
      <c r="E407" s="25" t="s">
        <v>132</v>
      </c>
      <c r="F407" s="42">
        <v>41.852499999999999</v>
      </c>
      <c r="G407" s="76" t="s">
        <v>324</v>
      </c>
      <c r="H407" s="82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3">
      <c r="A408" s="75">
        <v>5</v>
      </c>
      <c r="B408" s="77">
        <v>45691</v>
      </c>
      <c r="C408" s="75">
        <v>1</v>
      </c>
      <c r="D408" s="41" t="s">
        <v>171</v>
      </c>
      <c r="E408" s="25" t="s">
        <v>132</v>
      </c>
      <c r="F408" s="42">
        <v>40.378700000000002</v>
      </c>
      <c r="G408" s="76" t="s">
        <v>324</v>
      </c>
      <c r="H408" s="82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3">
      <c r="A409" s="75">
        <v>6</v>
      </c>
      <c r="B409" s="77">
        <v>45698</v>
      </c>
      <c r="C409" s="75">
        <v>1</v>
      </c>
      <c r="D409" s="41" t="s">
        <v>171</v>
      </c>
      <c r="E409" s="25" t="s">
        <v>132</v>
      </c>
      <c r="F409" s="42">
        <v>37.815899999999999</v>
      </c>
      <c r="G409" s="76" t="s">
        <v>324</v>
      </c>
      <c r="H409" s="82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3">
      <c r="A410" s="75">
        <v>7</v>
      </c>
      <c r="B410" s="77">
        <v>45705</v>
      </c>
      <c r="C410" s="75">
        <v>1</v>
      </c>
      <c r="D410" s="41" t="s">
        <v>171</v>
      </c>
      <c r="E410" s="25" t="s">
        <v>132</v>
      </c>
      <c r="F410" s="42">
        <v>38.324599999999997</v>
      </c>
      <c r="G410" s="76" t="s">
        <v>324</v>
      </c>
      <c r="H410" s="82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3">
      <c r="A411" s="75">
        <v>8</v>
      </c>
      <c r="B411" s="77">
        <v>45712</v>
      </c>
      <c r="C411" s="75">
        <v>1</v>
      </c>
      <c r="D411" s="41" t="s">
        <v>171</v>
      </c>
      <c r="E411" s="25" t="s">
        <v>132</v>
      </c>
      <c r="F411" s="42">
        <v>41.449800000000003</v>
      </c>
      <c r="G411" s="76" t="s">
        <v>324</v>
      </c>
      <c r="H411" s="82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3">
      <c r="A412" s="75">
        <v>9</v>
      </c>
      <c r="B412" s="77">
        <v>45719</v>
      </c>
      <c r="C412" s="75">
        <v>1</v>
      </c>
      <c r="D412" s="41" t="s">
        <v>171</v>
      </c>
      <c r="E412" s="25" t="s">
        <v>132</v>
      </c>
      <c r="F412" s="42">
        <v>40.834899999999998</v>
      </c>
      <c r="G412" s="76" t="s">
        <v>324</v>
      </c>
      <c r="H412" s="82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3">
      <c r="A413" s="75">
        <v>10</v>
      </c>
      <c r="B413" s="77">
        <v>45726</v>
      </c>
      <c r="C413" s="75">
        <v>1</v>
      </c>
      <c r="D413" s="41" t="s">
        <v>171</v>
      </c>
      <c r="E413" s="25" t="s">
        <v>132</v>
      </c>
      <c r="F413" s="42">
        <v>36.581699999999998</v>
      </c>
      <c r="G413" s="76" t="s">
        <v>324</v>
      </c>
      <c r="H413" s="82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3">
      <c r="A414" s="75">
        <v>11</v>
      </c>
      <c r="B414" s="77">
        <v>45733</v>
      </c>
      <c r="C414" s="75">
        <v>1</v>
      </c>
      <c r="D414" s="41" t="s">
        <v>171</v>
      </c>
      <c r="E414" s="25" t="s">
        <v>132</v>
      </c>
      <c r="F414" s="42">
        <v>42.425899999999999</v>
      </c>
      <c r="G414" s="76" t="s">
        <v>324</v>
      </c>
      <c r="H414" s="82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3">
      <c r="A415" s="75">
        <v>12</v>
      </c>
      <c r="B415" s="77">
        <v>45740</v>
      </c>
      <c r="C415" s="75">
        <v>1</v>
      </c>
      <c r="D415" s="41" t="s">
        <v>171</v>
      </c>
      <c r="E415" s="25" t="s">
        <v>132</v>
      </c>
      <c r="F415" s="42">
        <v>41.0764</v>
      </c>
      <c r="G415" s="76" t="s">
        <v>324</v>
      </c>
      <c r="H415" s="82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3">
      <c r="A416" s="75">
        <v>13</v>
      </c>
      <c r="B416" s="77">
        <v>45747</v>
      </c>
      <c r="C416" s="75">
        <v>1</v>
      </c>
      <c r="D416" s="41" t="s">
        <v>171</v>
      </c>
      <c r="E416" s="25" t="s">
        <v>132</v>
      </c>
      <c r="F416" s="42">
        <v>42.417999999999999</v>
      </c>
      <c r="G416" s="76" t="s">
        <v>324</v>
      </c>
      <c r="H416" s="82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3">
      <c r="A417" s="75">
        <v>14</v>
      </c>
      <c r="B417" s="77">
        <v>45754</v>
      </c>
      <c r="C417" s="75">
        <v>1</v>
      </c>
      <c r="D417" s="41" t="s">
        <v>171</v>
      </c>
      <c r="E417" s="25" t="s">
        <v>132</v>
      </c>
      <c r="F417" s="42">
        <v>39.3093</v>
      </c>
      <c r="G417" s="76" t="s">
        <v>324</v>
      </c>
      <c r="H417" s="82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3">
      <c r="A418" s="75">
        <v>15</v>
      </c>
      <c r="B418" s="77">
        <v>45761</v>
      </c>
      <c r="C418" s="75">
        <v>1</v>
      </c>
      <c r="D418" s="41" t="s">
        <v>171</v>
      </c>
      <c r="E418" s="25" t="s">
        <v>132</v>
      </c>
      <c r="F418" s="42">
        <v>39.467700000000001</v>
      </c>
      <c r="G418" s="76" t="s">
        <v>324</v>
      </c>
      <c r="H418" s="82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3">
      <c r="A419" s="75">
        <v>16</v>
      </c>
      <c r="B419" s="77">
        <v>45768</v>
      </c>
      <c r="C419" s="75">
        <v>1</v>
      </c>
      <c r="D419" s="41" t="s">
        <v>171</v>
      </c>
      <c r="E419" s="25" t="s">
        <v>132</v>
      </c>
      <c r="F419" s="42">
        <v>37.9724</v>
      </c>
      <c r="G419" s="76" t="s">
        <v>324</v>
      </c>
      <c r="H419" s="82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3">
      <c r="A420" s="75">
        <v>17</v>
      </c>
      <c r="B420" s="77">
        <v>45775</v>
      </c>
      <c r="C420" s="75">
        <v>1</v>
      </c>
      <c r="D420" s="41" t="s">
        <v>171</v>
      </c>
      <c r="E420" s="25" t="s">
        <v>132</v>
      </c>
      <c r="F420" s="42">
        <v>44.566499999999998</v>
      </c>
      <c r="G420" s="76" t="s">
        <v>324</v>
      </c>
      <c r="H420" s="82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3">
      <c r="A421" s="75">
        <v>18</v>
      </c>
      <c r="B421" s="77">
        <v>45782</v>
      </c>
      <c r="C421" s="75">
        <v>1</v>
      </c>
      <c r="D421" s="41" t="s">
        <v>171</v>
      </c>
      <c r="E421" s="25" t="s">
        <v>132</v>
      </c>
      <c r="F421" s="42">
        <v>39.684199999999997</v>
      </c>
      <c r="G421" s="76" t="s">
        <v>324</v>
      </c>
      <c r="H421" s="82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3">
      <c r="A422" s="75">
        <v>19</v>
      </c>
      <c r="B422" s="77">
        <v>45789</v>
      </c>
      <c r="C422" s="75">
        <v>1</v>
      </c>
      <c r="D422" s="41" t="s">
        <v>171</v>
      </c>
      <c r="E422" s="25" t="s">
        <v>132</v>
      </c>
      <c r="F422" s="42">
        <v>42.857599999999998</v>
      </c>
      <c r="G422" s="76" t="s">
        <v>324</v>
      </c>
      <c r="H422" s="82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3">
      <c r="A423" s="75">
        <v>20</v>
      </c>
      <c r="B423" s="77">
        <v>45796</v>
      </c>
      <c r="C423" s="75">
        <v>1</v>
      </c>
      <c r="D423" s="41" t="s">
        <v>171</v>
      </c>
      <c r="E423" s="25" t="s">
        <v>132</v>
      </c>
      <c r="F423" s="42">
        <v>38.834899999999998</v>
      </c>
      <c r="G423" s="76" t="s">
        <v>324</v>
      </c>
      <c r="H423" s="82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3">
      <c r="A424" s="75">
        <v>21</v>
      </c>
      <c r="B424" s="77">
        <v>45803</v>
      </c>
      <c r="C424" s="75">
        <v>1</v>
      </c>
      <c r="D424" s="41" t="s">
        <v>171</v>
      </c>
      <c r="E424" s="25" t="s">
        <v>132</v>
      </c>
      <c r="F424" s="42">
        <v>40.294899999999998</v>
      </c>
      <c r="G424" s="76" t="s">
        <v>324</v>
      </c>
      <c r="H424" s="82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3">
      <c r="A425" s="75">
        <v>22</v>
      </c>
      <c r="B425" s="77">
        <v>45810</v>
      </c>
      <c r="C425" s="75">
        <v>1</v>
      </c>
      <c r="D425" s="41" t="s">
        <v>171</v>
      </c>
      <c r="E425" s="25" t="s">
        <v>132</v>
      </c>
      <c r="F425" s="42">
        <v>36.991599999999998</v>
      </c>
      <c r="G425" s="76" t="s">
        <v>324</v>
      </c>
      <c r="H425" s="82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3">
      <c r="A426" s="75">
        <v>23</v>
      </c>
      <c r="B426" s="77">
        <v>45817</v>
      </c>
      <c r="C426" s="75">
        <v>1</v>
      </c>
      <c r="D426" s="41" t="s">
        <v>171</v>
      </c>
      <c r="E426" s="25" t="s">
        <v>132</v>
      </c>
      <c r="F426" s="42">
        <v>39.3108</v>
      </c>
      <c r="G426" s="76" t="s">
        <v>324</v>
      </c>
      <c r="H426" s="82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3">
      <c r="A427" s="75">
        <v>24</v>
      </c>
      <c r="B427" s="77">
        <v>45824</v>
      </c>
      <c r="C427" s="75">
        <v>1</v>
      </c>
      <c r="D427" s="41" t="s">
        <v>171</v>
      </c>
      <c r="E427" s="25" t="s">
        <v>132</v>
      </c>
      <c r="F427" s="42">
        <v>41.770800000000001</v>
      </c>
      <c r="G427" s="76" t="s">
        <v>324</v>
      </c>
      <c r="H427" s="82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3">
      <c r="A428" s="75">
        <v>25</v>
      </c>
      <c r="B428" s="77">
        <v>45831</v>
      </c>
      <c r="C428" s="75">
        <v>1</v>
      </c>
      <c r="D428" s="41" t="s">
        <v>171</v>
      </c>
      <c r="E428" s="25" t="s">
        <v>132</v>
      </c>
      <c r="F428" s="42">
        <v>37.746899999999997</v>
      </c>
      <c r="G428" s="76" t="s">
        <v>324</v>
      </c>
      <c r="H428" s="82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3">
      <c r="A429" s="75">
        <v>1</v>
      </c>
      <c r="B429" s="77">
        <v>45663</v>
      </c>
      <c r="C429" s="75">
        <v>2</v>
      </c>
      <c r="D429" s="41" t="s">
        <v>172</v>
      </c>
      <c r="E429" s="25" t="s">
        <v>132</v>
      </c>
      <c r="F429" s="42">
        <v>157.57560000000001</v>
      </c>
      <c r="G429" s="76" t="s">
        <v>324</v>
      </c>
      <c r="H429" s="82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5">
        <v>2</v>
      </c>
      <c r="B430" s="77">
        <v>45670</v>
      </c>
      <c r="C430" s="75">
        <v>2</v>
      </c>
      <c r="D430" s="41" t="s">
        <v>172</v>
      </c>
      <c r="E430" s="25" t="s">
        <v>132</v>
      </c>
      <c r="F430" s="42">
        <v>153.75360000000001</v>
      </c>
      <c r="G430" s="76" t="s">
        <v>324</v>
      </c>
      <c r="H430" s="82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5">
        <v>3</v>
      </c>
      <c r="B431" s="77">
        <v>45677</v>
      </c>
      <c r="C431" s="75">
        <v>2</v>
      </c>
      <c r="D431" s="41" t="s">
        <v>172</v>
      </c>
      <c r="E431" s="25" t="s">
        <v>132</v>
      </c>
      <c r="F431" s="42">
        <v>146.57149999999999</v>
      </c>
      <c r="G431" s="76" t="s">
        <v>324</v>
      </c>
      <c r="H431" s="82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5">
        <v>4</v>
      </c>
      <c r="B432" s="77">
        <v>45684</v>
      </c>
      <c r="C432" s="75">
        <v>2</v>
      </c>
      <c r="D432" s="41" t="s">
        <v>172</v>
      </c>
      <c r="E432" s="25" t="s">
        <v>132</v>
      </c>
      <c r="F432" s="42">
        <v>149.39169999999999</v>
      </c>
      <c r="G432" s="76" t="s">
        <v>324</v>
      </c>
      <c r="H432" s="82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5">
        <v>5</v>
      </c>
      <c r="B433" s="77">
        <v>45691</v>
      </c>
      <c r="C433" s="75">
        <v>2</v>
      </c>
      <c r="D433" s="41" t="s">
        <v>172</v>
      </c>
      <c r="E433" s="25" t="s">
        <v>132</v>
      </c>
      <c r="F433" s="42">
        <v>149.6129</v>
      </c>
      <c r="G433" s="76" t="s">
        <v>324</v>
      </c>
      <c r="H433" s="82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5">
        <v>6</v>
      </c>
      <c r="B434" s="77">
        <v>45698</v>
      </c>
      <c r="C434" s="75">
        <v>2</v>
      </c>
      <c r="D434" s="41" t="s">
        <v>172</v>
      </c>
      <c r="E434" s="25" t="s">
        <v>132</v>
      </c>
      <c r="F434" s="42">
        <v>151.74250000000001</v>
      </c>
      <c r="G434" s="76" t="s">
        <v>324</v>
      </c>
      <c r="H434" s="82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5">
        <v>7</v>
      </c>
      <c r="B435" s="77">
        <v>45705</v>
      </c>
      <c r="C435" s="75">
        <v>2</v>
      </c>
      <c r="D435" s="41" t="s">
        <v>172</v>
      </c>
      <c r="E435" s="25" t="s">
        <v>132</v>
      </c>
      <c r="F435" s="42">
        <v>149.21209999999999</v>
      </c>
      <c r="G435" s="76" t="s">
        <v>324</v>
      </c>
      <c r="H435" s="82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5">
        <v>8</v>
      </c>
      <c r="B436" s="77">
        <v>45712</v>
      </c>
      <c r="C436" s="75">
        <v>2</v>
      </c>
      <c r="D436" s="41" t="s">
        <v>172</v>
      </c>
      <c r="E436" s="25" t="s">
        <v>132</v>
      </c>
      <c r="F436" s="42">
        <v>147.69810000000001</v>
      </c>
      <c r="G436" s="76" t="s">
        <v>324</v>
      </c>
      <c r="H436" s="82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5">
        <v>9</v>
      </c>
      <c r="B437" s="77">
        <v>45719</v>
      </c>
      <c r="C437" s="75">
        <v>2</v>
      </c>
      <c r="D437" s="41" t="s">
        <v>172</v>
      </c>
      <c r="E437" s="25" t="s">
        <v>132</v>
      </c>
      <c r="F437" s="42">
        <v>150.4161</v>
      </c>
      <c r="G437" s="76" t="s">
        <v>324</v>
      </c>
      <c r="H437" s="82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5">
        <v>10</v>
      </c>
      <c r="B438" s="77">
        <v>45726</v>
      </c>
      <c r="C438" s="75">
        <v>2</v>
      </c>
      <c r="D438" s="41" t="s">
        <v>172</v>
      </c>
      <c r="E438" s="25" t="s">
        <v>132</v>
      </c>
      <c r="F438" s="42">
        <v>146.6602</v>
      </c>
      <c r="G438" s="76" t="s">
        <v>324</v>
      </c>
      <c r="H438" s="82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3">
      <c r="A439" s="75">
        <v>11</v>
      </c>
      <c r="B439" s="77">
        <v>45733</v>
      </c>
      <c r="C439" s="75">
        <v>2</v>
      </c>
      <c r="D439" s="41" t="s">
        <v>172</v>
      </c>
      <c r="E439" s="25" t="s">
        <v>132</v>
      </c>
      <c r="F439" s="42">
        <v>145.2945</v>
      </c>
      <c r="G439" s="76" t="s">
        <v>324</v>
      </c>
      <c r="H439" s="82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3">
      <c r="A440" s="75">
        <v>12</v>
      </c>
      <c r="B440" s="77">
        <v>45740</v>
      </c>
      <c r="C440" s="75">
        <v>2</v>
      </c>
      <c r="D440" s="41" t="s">
        <v>172</v>
      </c>
      <c r="E440" s="25" t="s">
        <v>132</v>
      </c>
      <c r="F440" s="42">
        <v>151.74950000000001</v>
      </c>
      <c r="G440" s="76" t="s">
        <v>324</v>
      </c>
      <c r="H440" s="82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3">
      <c r="A441" s="75">
        <v>13</v>
      </c>
      <c r="B441" s="77">
        <v>45747</v>
      </c>
      <c r="C441" s="75">
        <v>2</v>
      </c>
      <c r="D441" s="41" t="s">
        <v>172</v>
      </c>
      <c r="E441" s="25" t="s">
        <v>132</v>
      </c>
      <c r="F441" s="42">
        <v>156.5909</v>
      </c>
      <c r="G441" s="76" t="s">
        <v>324</v>
      </c>
      <c r="H441" s="82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3">
      <c r="A442" s="75">
        <v>14</v>
      </c>
      <c r="B442" s="77">
        <v>45754</v>
      </c>
      <c r="C442" s="75">
        <v>2</v>
      </c>
      <c r="D442" s="41" t="s">
        <v>172</v>
      </c>
      <c r="E442" s="25" t="s">
        <v>132</v>
      </c>
      <c r="F442" s="42">
        <v>144.04730000000001</v>
      </c>
      <c r="G442" s="76" t="s">
        <v>324</v>
      </c>
      <c r="H442" s="82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3">
      <c r="A443" s="75">
        <v>15</v>
      </c>
      <c r="B443" s="77">
        <v>45761</v>
      </c>
      <c r="C443" s="75">
        <v>2</v>
      </c>
      <c r="D443" s="41" t="s">
        <v>172</v>
      </c>
      <c r="E443" s="25" t="s">
        <v>132</v>
      </c>
      <c r="F443" s="42">
        <v>152.01820000000001</v>
      </c>
      <c r="G443" s="76" t="s">
        <v>324</v>
      </c>
      <c r="H443" s="82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3">
      <c r="A444" s="75">
        <v>16</v>
      </c>
      <c r="B444" s="77">
        <v>45768</v>
      </c>
      <c r="C444" s="75">
        <v>2</v>
      </c>
      <c r="D444" s="41" t="s">
        <v>172</v>
      </c>
      <c r="E444" s="25" t="s">
        <v>132</v>
      </c>
      <c r="F444" s="42">
        <v>148.62020000000001</v>
      </c>
      <c r="G444" s="76" t="s">
        <v>324</v>
      </c>
      <c r="H444" s="82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3">
      <c r="A445" s="75">
        <v>17</v>
      </c>
      <c r="B445" s="77">
        <v>45775</v>
      </c>
      <c r="C445" s="75">
        <v>2</v>
      </c>
      <c r="D445" s="41" t="s">
        <v>172</v>
      </c>
      <c r="E445" s="25" t="s">
        <v>132</v>
      </c>
      <c r="F445" s="42">
        <v>146.9188</v>
      </c>
      <c r="G445" s="76" t="s">
        <v>324</v>
      </c>
      <c r="H445" s="82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3">
      <c r="A446" s="75">
        <v>18</v>
      </c>
      <c r="B446" s="77">
        <v>45782</v>
      </c>
      <c r="C446" s="75">
        <v>2</v>
      </c>
      <c r="D446" s="41" t="s">
        <v>172</v>
      </c>
      <c r="E446" s="25" t="s">
        <v>132</v>
      </c>
      <c r="F446" s="42">
        <v>156.43790000000001</v>
      </c>
      <c r="G446" s="76" t="s">
        <v>324</v>
      </c>
      <c r="H446" s="82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3">
      <c r="A447" s="75">
        <v>19</v>
      </c>
      <c r="B447" s="77">
        <v>45789</v>
      </c>
      <c r="C447" s="75">
        <v>2</v>
      </c>
      <c r="D447" s="41" t="s">
        <v>172</v>
      </c>
      <c r="E447" s="25" t="s">
        <v>132</v>
      </c>
      <c r="F447" s="42">
        <v>149.30549999999999</v>
      </c>
      <c r="G447" s="76" t="s">
        <v>324</v>
      </c>
      <c r="H447" s="82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3">
      <c r="A448" s="75">
        <v>20</v>
      </c>
      <c r="B448" s="77">
        <v>45796</v>
      </c>
      <c r="C448" s="75">
        <v>2</v>
      </c>
      <c r="D448" s="41" t="s">
        <v>172</v>
      </c>
      <c r="E448" s="25" t="s">
        <v>132</v>
      </c>
      <c r="F448" s="42">
        <v>159.7912</v>
      </c>
      <c r="G448" s="76" t="s">
        <v>324</v>
      </c>
      <c r="H448" s="82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3">
      <c r="A449" s="75">
        <v>21</v>
      </c>
      <c r="B449" s="77">
        <v>45803</v>
      </c>
      <c r="C449" s="75">
        <v>2</v>
      </c>
      <c r="D449" s="41" t="s">
        <v>172</v>
      </c>
      <c r="E449" s="25" t="s">
        <v>132</v>
      </c>
      <c r="F449" s="42">
        <v>147.94479999999999</v>
      </c>
      <c r="G449" s="76" t="s">
        <v>324</v>
      </c>
      <c r="H449" s="82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3">
      <c r="A450" s="75">
        <v>22</v>
      </c>
      <c r="B450" s="77">
        <v>45810</v>
      </c>
      <c r="C450" s="75">
        <v>2</v>
      </c>
      <c r="D450" s="41" t="s">
        <v>172</v>
      </c>
      <c r="E450" s="25" t="s">
        <v>132</v>
      </c>
      <c r="F450" s="42">
        <v>154.00980000000001</v>
      </c>
      <c r="G450" s="76" t="s">
        <v>324</v>
      </c>
      <c r="H450" s="82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3">
      <c r="A451" s="75">
        <v>23</v>
      </c>
      <c r="B451" s="77">
        <v>45817</v>
      </c>
      <c r="C451" s="75">
        <v>2</v>
      </c>
      <c r="D451" s="41" t="s">
        <v>172</v>
      </c>
      <c r="E451" s="25" t="s">
        <v>132</v>
      </c>
      <c r="F451" s="42">
        <v>150.81809999999999</v>
      </c>
      <c r="G451" s="76" t="s">
        <v>324</v>
      </c>
      <c r="H451" s="82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3">
      <c r="A452" s="75">
        <v>24</v>
      </c>
      <c r="B452" s="77">
        <v>45824</v>
      </c>
      <c r="C452" s="75">
        <v>2</v>
      </c>
      <c r="D452" s="41" t="s">
        <v>172</v>
      </c>
      <c r="E452" s="25" t="s">
        <v>132</v>
      </c>
      <c r="F452" s="42">
        <v>148.07910000000001</v>
      </c>
      <c r="G452" s="76" t="s">
        <v>324</v>
      </c>
      <c r="H452" s="82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3">
      <c r="A453" s="75">
        <v>25</v>
      </c>
      <c r="B453" s="77">
        <v>45831</v>
      </c>
      <c r="C453" s="75">
        <v>2</v>
      </c>
      <c r="D453" s="41" t="s">
        <v>172</v>
      </c>
      <c r="E453" s="25" t="s">
        <v>132</v>
      </c>
      <c r="F453" s="42">
        <v>155.05590000000001</v>
      </c>
      <c r="G453" s="76" t="s">
        <v>324</v>
      </c>
      <c r="H453" s="82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3">
      <c r="A454" s="75">
        <v>1</v>
      </c>
      <c r="B454" s="77">
        <v>45663</v>
      </c>
      <c r="C454" s="75">
        <v>1</v>
      </c>
      <c r="D454" s="41" t="s">
        <v>171</v>
      </c>
      <c r="E454" s="25" t="s">
        <v>133</v>
      </c>
      <c r="F454" s="42">
        <v>89.457599999999999</v>
      </c>
      <c r="G454" s="76" t="s">
        <v>324</v>
      </c>
      <c r="H454" s="82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5">
        <v>2</v>
      </c>
      <c r="B455" s="77">
        <v>45670</v>
      </c>
      <c r="C455" s="75">
        <v>1</v>
      </c>
      <c r="D455" s="41" t="s">
        <v>171</v>
      </c>
      <c r="E455" s="25" t="s">
        <v>133</v>
      </c>
      <c r="F455" s="42">
        <v>92.111199999999997</v>
      </c>
      <c r="G455" s="76" t="s">
        <v>324</v>
      </c>
      <c r="H455" s="82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5">
        <v>3</v>
      </c>
      <c r="B456" s="77">
        <v>45677</v>
      </c>
      <c r="C456" s="75">
        <v>1</v>
      </c>
      <c r="D456" s="41" t="s">
        <v>171</v>
      </c>
      <c r="E456" s="25" t="s">
        <v>133</v>
      </c>
      <c r="F456" s="42">
        <v>89.834500000000006</v>
      </c>
      <c r="G456" s="76" t="s">
        <v>324</v>
      </c>
      <c r="H456" s="82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5">
        <v>4</v>
      </c>
      <c r="B457" s="77">
        <v>45684</v>
      </c>
      <c r="C457" s="75">
        <v>1</v>
      </c>
      <c r="D457" s="41" t="s">
        <v>171</v>
      </c>
      <c r="E457" s="25" t="s">
        <v>133</v>
      </c>
      <c r="F457" s="42">
        <v>86.199600000000004</v>
      </c>
      <c r="G457" s="76" t="s">
        <v>324</v>
      </c>
      <c r="H457" s="82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5">
        <v>5</v>
      </c>
      <c r="B458" s="77">
        <v>45691</v>
      </c>
      <c r="C458" s="75">
        <v>1</v>
      </c>
      <c r="D458" s="41" t="s">
        <v>171</v>
      </c>
      <c r="E458" s="25" t="s">
        <v>133</v>
      </c>
      <c r="F458" s="42">
        <v>89.642799999999994</v>
      </c>
      <c r="G458" s="76" t="s">
        <v>324</v>
      </c>
      <c r="H458" s="82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5">
        <v>6</v>
      </c>
      <c r="B459" s="77">
        <v>45698</v>
      </c>
      <c r="C459" s="75">
        <v>1</v>
      </c>
      <c r="D459" s="41" t="s">
        <v>171</v>
      </c>
      <c r="E459" s="25" t="s">
        <v>133</v>
      </c>
      <c r="F459" s="42">
        <v>90.181799999999996</v>
      </c>
      <c r="G459" s="76" t="s">
        <v>324</v>
      </c>
      <c r="H459" s="82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5">
        <v>7</v>
      </c>
      <c r="B460" s="77">
        <v>45705</v>
      </c>
      <c r="C460" s="75">
        <v>1</v>
      </c>
      <c r="D460" s="41" t="s">
        <v>171</v>
      </c>
      <c r="E460" s="25" t="s">
        <v>133</v>
      </c>
      <c r="F460" s="42">
        <v>93.354600000000005</v>
      </c>
      <c r="G460" s="76" t="s">
        <v>324</v>
      </c>
      <c r="H460" s="82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5">
        <v>8</v>
      </c>
      <c r="B461" s="77">
        <v>45712</v>
      </c>
      <c r="C461" s="75">
        <v>1</v>
      </c>
      <c r="D461" s="41" t="s">
        <v>171</v>
      </c>
      <c r="E461" s="25" t="s">
        <v>133</v>
      </c>
      <c r="F461" s="42">
        <v>86.828100000000006</v>
      </c>
      <c r="G461" s="76" t="s">
        <v>324</v>
      </c>
      <c r="H461" s="82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5">
        <v>9</v>
      </c>
      <c r="B462" s="77">
        <v>45719</v>
      </c>
      <c r="C462" s="75">
        <v>1</v>
      </c>
      <c r="D462" s="41" t="s">
        <v>171</v>
      </c>
      <c r="E462" s="25" t="s">
        <v>133</v>
      </c>
      <c r="F462" s="42">
        <v>89.862300000000005</v>
      </c>
      <c r="G462" s="76" t="s">
        <v>324</v>
      </c>
      <c r="H462" s="82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5">
        <v>10</v>
      </c>
      <c r="B463" s="77">
        <v>45726</v>
      </c>
      <c r="C463" s="75">
        <v>1</v>
      </c>
      <c r="D463" s="41" t="s">
        <v>171</v>
      </c>
      <c r="E463" s="25" t="s">
        <v>133</v>
      </c>
      <c r="F463" s="42">
        <v>83.973399999999998</v>
      </c>
      <c r="G463" s="76" t="s">
        <v>324</v>
      </c>
      <c r="H463" s="82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5">
        <v>11</v>
      </c>
      <c r="B464" s="77">
        <v>45733</v>
      </c>
      <c r="C464" s="75">
        <v>1</v>
      </c>
      <c r="D464" s="41" t="s">
        <v>171</v>
      </c>
      <c r="E464" s="25" t="s">
        <v>133</v>
      </c>
      <c r="F464" s="42">
        <v>92.280199999999994</v>
      </c>
      <c r="G464" s="76" t="s">
        <v>324</v>
      </c>
      <c r="H464" s="82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5">
        <v>12</v>
      </c>
      <c r="B465" s="77">
        <v>45740</v>
      </c>
      <c r="C465" s="75">
        <v>1</v>
      </c>
      <c r="D465" s="41" t="s">
        <v>171</v>
      </c>
      <c r="E465" s="25" t="s">
        <v>133</v>
      </c>
      <c r="F465" s="42">
        <v>86.214799999999997</v>
      </c>
      <c r="G465" s="76" t="s">
        <v>324</v>
      </c>
      <c r="H465" s="82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5">
        <v>13</v>
      </c>
      <c r="B466" s="77">
        <v>45747</v>
      </c>
      <c r="C466" s="75">
        <v>1</v>
      </c>
      <c r="D466" s="41" t="s">
        <v>171</v>
      </c>
      <c r="E466" s="25" t="s">
        <v>133</v>
      </c>
      <c r="F466" s="42">
        <v>83.677700000000002</v>
      </c>
      <c r="G466" s="76" t="s">
        <v>324</v>
      </c>
      <c r="H466" s="82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5">
        <v>14</v>
      </c>
      <c r="B467" s="77">
        <v>45754</v>
      </c>
      <c r="C467" s="75">
        <v>1</v>
      </c>
      <c r="D467" s="41" t="s">
        <v>171</v>
      </c>
      <c r="E467" s="25" t="s">
        <v>133</v>
      </c>
      <c r="F467" s="42">
        <v>89.792699999999996</v>
      </c>
      <c r="G467" s="76" t="s">
        <v>324</v>
      </c>
      <c r="H467" s="82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5">
        <v>15</v>
      </c>
      <c r="B468" s="77">
        <v>45761</v>
      </c>
      <c r="C468" s="75">
        <v>1</v>
      </c>
      <c r="D468" s="41" t="s">
        <v>171</v>
      </c>
      <c r="E468" s="25" t="s">
        <v>133</v>
      </c>
      <c r="F468" s="42">
        <v>93.869900000000001</v>
      </c>
      <c r="G468" s="76" t="s">
        <v>324</v>
      </c>
      <c r="H468" s="82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5">
        <v>16</v>
      </c>
      <c r="B469" s="77">
        <v>45768</v>
      </c>
      <c r="C469" s="75">
        <v>1</v>
      </c>
      <c r="D469" s="41" t="s">
        <v>171</v>
      </c>
      <c r="E469" s="25" t="s">
        <v>133</v>
      </c>
      <c r="F469" s="42">
        <v>84.664400000000001</v>
      </c>
      <c r="G469" s="76" t="s">
        <v>324</v>
      </c>
      <c r="H469" s="82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5">
        <v>17</v>
      </c>
      <c r="B470" s="77">
        <v>45775</v>
      </c>
      <c r="C470" s="75">
        <v>1</v>
      </c>
      <c r="D470" s="41" t="s">
        <v>171</v>
      </c>
      <c r="E470" s="25" t="s">
        <v>133</v>
      </c>
      <c r="F470" s="42">
        <v>86.191900000000004</v>
      </c>
      <c r="G470" s="76" t="s">
        <v>324</v>
      </c>
      <c r="H470" s="82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5">
        <v>18</v>
      </c>
      <c r="B471" s="77">
        <v>45782</v>
      </c>
      <c r="C471" s="75">
        <v>1</v>
      </c>
      <c r="D471" s="41" t="s">
        <v>171</v>
      </c>
      <c r="E471" s="25" t="s">
        <v>133</v>
      </c>
      <c r="F471" s="42">
        <v>87.398499999999999</v>
      </c>
      <c r="G471" s="76" t="s">
        <v>324</v>
      </c>
      <c r="H471" s="82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5">
        <v>19</v>
      </c>
      <c r="B472" s="77">
        <v>45789</v>
      </c>
      <c r="C472" s="75">
        <v>1</v>
      </c>
      <c r="D472" s="41" t="s">
        <v>171</v>
      </c>
      <c r="E472" s="25" t="s">
        <v>133</v>
      </c>
      <c r="F472" s="42">
        <v>86.046800000000005</v>
      </c>
      <c r="G472" s="76" t="s">
        <v>324</v>
      </c>
      <c r="H472" s="82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5">
        <v>20</v>
      </c>
      <c r="B473" s="77">
        <v>45796</v>
      </c>
      <c r="C473" s="75">
        <v>1</v>
      </c>
      <c r="D473" s="41" t="s">
        <v>171</v>
      </c>
      <c r="E473" s="25" t="s">
        <v>133</v>
      </c>
      <c r="F473" s="42">
        <v>91.328000000000003</v>
      </c>
      <c r="G473" s="76" t="s">
        <v>324</v>
      </c>
      <c r="H473" s="82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5">
        <v>21</v>
      </c>
      <c r="B474" s="77">
        <v>45803</v>
      </c>
      <c r="C474" s="75">
        <v>1</v>
      </c>
      <c r="D474" s="41" t="s">
        <v>171</v>
      </c>
      <c r="E474" s="25" t="s">
        <v>133</v>
      </c>
      <c r="F474" s="42">
        <v>87.174199999999999</v>
      </c>
      <c r="G474" s="76" t="s">
        <v>324</v>
      </c>
      <c r="H474" s="82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5">
        <v>22</v>
      </c>
      <c r="B475" s="77">
        <v>45810</v>
      </c>
      <c r="C475" s="75">
        <v>1</v>
      </c>
      <c r="D475" s="41" t="s">
        <v>171</v>
      </c>
      <c r="E475" s="25" t="s">
        <v>133</v>
      </c>
      <c r="F475" s="42">
        <v>87.474699999999999</v>
      </c>
      <c r="G475" s="76" t="s">
        <v>324</v>
      </c>
      <c r="H475" s="82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5">
        <v>23</v>
      </c>
      <c r="B476" s="77">
        <v>45817</v>
      </c>
      <c r="C476" s="75">
        <v>1</v>
      </c>
      <c r="D476" s="41" t="s">
        <v>171</v>
      </c>
      <c r="E476" s="25" t="s">
        <v>133</v>
      </c>
      <c r="F476" s="42">
        <v>92.041600000000003</v>
      </c>
      <c r="G476" s="76" t="s">
        <v>324</v>
      </c>
      <c r="H476" s="82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5">
        <v>24</v>
      </c>
      <c r="B477" s="77">
        <v>45824</v>
      </c>
      <c r="C477" s="75">
        <v>1</v>
      </c>
      <c r="D477" s="41" t="s">
        <v>171</v>
      </c>
      <c r="E477" s="25" t="s">
        <v>133</v>
      </c>
      <c r="F477" s="42">
        <v>87.355699999999999</v>
      </c>
      <c r="G477" s="76" t="s">
        <v>324</v>
      </c>
      <c r="H477" s="82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5">
        <v>25</v>
      </c>
      <c r="B478" s="77">
        <v>45831</v>
      </c>
      <c r="C478" s="75">
        <v>1</v>
      </c>
      <c r="D478" s="41" t="s">
        <v>171</v>
      </c>
      <c r="E478" s="25" t="s">
        <v>133</v>
      </c>
      <c r="F478" s="42">
        <v>91.514700000000005</v>
      </c>
      <c r="G478" s="76" t="s">
        <v>324</v>
      </c>
      <c r="H478" s="82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5">
        <v>1</v>
      </c>
      <c r="B479" s="77">
        <v>45663</v>
      </c>
      <c r="C479" s="75">
        <v>2</v>
      </c>
      <c r="D479" s="41" t="s">
        <v>172</v>
      </c>
      <c r="E479" s="25" t="s">
        <v>133</v>
      </c>
      <c r="F479" s="42">
        <v>310.28609999999998</v>
      </c>
      <c r="G479" s="76" t="s">
        <v>324</v>
      </c>
      <c r="H479" s="82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5">
        <v>2</v>
      </c>
      <c r="B480" s="77">
        <v>45670</v>
      </c>
      <c r="C480" s="75">
        <v>2</v>
      </c>
      <c r="D480" s="41" t="s">
        <v>172</v>
      </c>
      <c r="E480" s="25" t="s">
        <v>133</v>
      </c>
      <c r="F480" s="42">
        <v>307.87860000000001</v>
      </c>
      <c r="G480" s="76" t="s">
        <v>324</v>
      </c>
      <c r="H480" s="82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5">
        <v>3</v>
      </c>
      <c r="B481" s="77">
        <v>45677</v>
      </c>
      <c r="C481" s="75">
        <v>2</v>
      </c>
      <c r="D481" s="41" t="s">
        <v>172</v>
      </c>
      <c r="E481" s="25" t="s">
        <v>133</v>
      </c>
      <c r="F481" s="42">
        <v>301.64550000000003</v>
      </c>
      <c r="G481" s="76" t="s">
        <v>324</v>
      </c>
      <c r="H481" s="82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5">
        <v>4</v>
      </c>
      <c r="B482" s="77">
        <v>45684</v>
      </c>
      <c r="C482" s="75">
        <v>2</v>
      </c>
      <c r="D482" s="41" t="s">
        <v>172</v>
      </c>
      <c r="E482" s="25" t="s">
        <v>133</v>
      </c>
      <c r="F482" s="42">
        <v>338.61200000000002</v>
      </c>
      <c r="G482" s="76" t="s">
        <v>324</v>
      </c>
      <c r="H482" s="82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5">
        <v>5</v>
      </c>
      <c r="B483" s="77">
        <v>45691</v>
      </c>
      <c r="C483" s="75">
        <v>2</v>
      </c>
      <c r="D483" s="41" t="s">
        <v>172</v>
      </c>
      <c r="E483" s="25" t="s">
        <v>133</v>
      </c>
      <c r="F483" s="42">
        <v>316.79739999999998</v>
      </c>
      <c r="G483" s="76" t="s">
        <v>324</v>
      </c>
      <c r="H483" s="82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5">
        <v>6</v>
      </c>
      <c r="B484" s="77">
        <v>45698</v>
      </c>
      <c r="C484" s="75">
        <v>2</v>
      </c>
      <c r="D484" s="41" t="s">
        <v>172</v>
      </c>
      <c r="E484" s="25" t="s">
        <v>133</v>
      </c>
      <c r="F484" s="42">
        <v>322.4393</v>
      </c>
      <c r="G484" s="76" t="s">
        <v>324</v>
      </c>
      <c r="H484" s="82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5">
        <v>7</v>
      </c>
      <c r="B485" s="77">
        <v>45705</v>
      </c>
      <c r="C485" s="75">
        <v>2</v>
      </c>
      <c r="D485" s="41" t="s">
        <v>172</v>
      </c>
      <c r="E485" s="25" t="s">
        <v>133</v>
      </c>
      <c r="F485" s="42">
        <v>319.68950000000001</v>
      </c>
      <c r="G485" s="76" t="s">
        <v>324</v>
      </c>
      <c r="H485" s="82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5">
        <v>8</v>
      </c>
      <c r="B486" s="77">
        <v>45712</v>
      </c>
      <c r="C486" s="75">
        <v>2</v>
      </c>
      <c r="D486" s="41" t="s">
        <v>172</v>
      </c>
      <c r="E486" s="25" t="s">
        <v>133</v>
      </c>
      <c r="F486" s="42">
        <v>321.59960000000001</v>
      </c>
      <c r="G486" s="76" t="s">
        <v>324</v>
      </c>
      <c r="H486" s="82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5">
        <v>9</v>
      </c>
      <c r="B487" s="77">
        <v>45719</v>
      </c>
      <c r="C487" s="75">
        <v>2</v>
      </c>
      <c r="D487" s="41" t="s">
        <v>172</v>
      </c>
      <c r="E487" s="25" t="s">
        <v>133</v>
      </c>
      <c r="F487" s="42">
        <v>320.49689999999998</v>
      </c>
      <c r="G487" s="76" t="s">
        <v>324</v>
      </c>
      <c r="H487" s="82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5">
        <v>10</v>
      </c>
      <c r="B488" s="77">
        <v>45726</v>
      </c>
      <c r="C488" s="75">
        <v>2</v>
      </c>
      <c r="D488" s="41" t="s">
        <v>172</v>
      </c>
      <c r="E488" s="25" t="s">
        <v>133</v>
      </c>
      <c r="F488" s="42">
        <v>339.0822</v>
      </c>
      <c r="G488" s="76" t="s">
        <v>324</v>
      </c>
      <c r="H488" s="82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5">
        <v>11</v>
      </c>
      <c r="B489" s="77">
        <v>45733</v>
      </c>
      <c r="C489" s="75">
        <v>2</v>
      </c>
      <c r="D489" s="41" t="s">
        <v>172</v>
      </c>
      <c r="E489" s="25" t="s">
        <v>133</v>
      </c>
      <c r="F489" s="42">
        <v>309.61070000000001</v>
      </c>
      <c r="G489" s="76" t="s">
        <v>324</v>
      </c>
      <c r="H489" s="82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5">
        <v>12</v>
      </c>
      <c r="B490" s="77">
        <v>45740</v>
      </c>
      <c r="C490" s="75">
        <v>2</v>
      </c>
      <c r="D490" s="41" t="s">
        <v>172</v>
      </c>
      <c r="E490" s="25" t="s">
        <v>133</v>
      </c>
      <c r="F490" s="42">
        <v>304.42540000000002</v>
      </c>
      <c r="G490" s="76" t="s">
        <v>324</v>
      </c>
      <c r="H490" s="82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5">
        <v>13</v>
      </c>
      <c r="B491" s="77">
        <v>45747</v>
      </c>
      <c r="C491" s="75">
        <v>2</v>
      </c>
      <c r="D491" s="41" t="s">
        <v>172</v>
      </c>
      <c r="E491" s="25" t="s">
        <v>133</v>
      </c>
      <c r="F491" s="42">
        <v>309.88040000000001</v>
      </c>
      <c r="G491" s="76" t="s">
        <v>324</v>
      </c>
      <c r="H491" s="82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5">
        <v>14</v>
      </c>
      <c r="B492" s="77">
        <v>45754</v>
      </c>
      <c r="C492" s="75">
        <v>2</v>
      </c>
      <c r="D492" s="41" t="s">
        <v>172</v>
      </c>
      <c r="E492" s="25" t="s">
        <v>133</v>
      </c>
      <c r="F492" s="42">
        <v>306.65289999999999</v>
      </c>
      <c r="G492" s="76" t="s">
        <v>324</v>
      </c>
      <c r="H492" s="82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5">
        <v>15</v>
      </c>
      <c r="B493" s="77">
        <v>45761</v>
      </c>
      <c r="C493" s="75">
        <v>2</v>
      </c>
      <c r="D493" s="41" t="s">
        <v>172</v>
      </c>
      <c r="E493" s="25" t="s">
        <v>133</v>
      </c>
      <c r="F493" s="42">
        <v>327.46960000000001</v>
      </c>
      <c r="G493" s="76" t="s">
        <v>324</v>
      </c>
      <c r="H493" s="82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5">
        <v>16</v>
      </c>
      <c r="B494" s="77">
        <v>45768</v>
      </c>
      <c r="C494" s="75">
        <v>2</v>
      </c>
      <c r="D494" s="41" t="s">
        <v>172</v>
      </c>
      <c r="E494" s="25" t="s">
        <v>133</v>
      </c>
      <c r="F494" s="42">
        <v>328.2038</v>
      </c>
      <c r="G494" s="76" t="s">
        <v>324</v>
      </c>
      <c r="H494" s="82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5">
        <v>17</v>
      </c>
      <c r="B495" s="77">
        <v>45775</v>
      </c>
      <c r="C495" s="75">
        <v>2</v>
      </c>
      <c r="D495" s="41" t="s">
        <v>172</v>
      </c>
      <c r="E495" s="25" t="s">
        <v>133</v>
      </c>
      <c r="F495" s="42">
        <v>310.38679999999999</v>
      </c>
      <c r="G495" s="76" t="s">
        <v>324</v>
      </c>
      <c r="H495" s="82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5">
        <v>18</v>
      </c>
      <c r="B496" s="77">
        <v>45782</v>
      </c>
      <c r="C496" s="75">
        <v>2</v>
      </c>
      <c r="D496" s="41" t="s">
        <v>172</v>
      </c>
      <c r="E496" s="25" t="s">
        <v>133</v>
      </c>
      <c r="F496" s="42">
        <v>306.09559999999999</v>
      </c>
      <c r="G496" s="76" t="s">
        <v>324</v>
      </c>
      <c r="H496" s="82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5">
        <v>19</v>
      </c>
      <c r="B497" s="77">
        <v>45789</v>
      </c>
      <c r="C497" s="75">
        <v>2</v>
      </c>
      <c r="D497" s="41" t="s">
        <v>172</v>
      </c>
      <c r="E497" s="25" t="s">
        <v>133</v>
      </c>
      <c r="F497" s="42">
        <v>316.452</v>
      </c>
      <c r="G497" s="76" t="s">
        <v>324</v>
      </c>
      <c r="H497" s="82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5">
        <v>20</v>
      </c>
      <c r="B498" s="77">
        <v>45796</v>
      </c>
      <c r="C498" s="75">
        <v>2</v>
      </c>
      <c r="D498" s="41" t="s">
        <v>172</v>
      </c>
      <c r="E498" s="25" t="s">
        <v>133</v>
      </c>
      <c r="F498" s="42">
        <v>333.91120000000001</v>
      </c>
      <c r="G498" s="76" t="s">
        <v>324</v>
      </c>
      <c r="H498" s="82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5">
        <v>21</v>
      </c>
      <c r="B499" s="77">
        <v>45803</v>
      </c>
      <c r="C499" s="75">
        <v>2</v>
      </c>
      <c r="D499" s="41" t="s">
        <v>172</v>
      </c>
      <c r="E499" s="25" t="s">
        <v>133</v>
      </c>
      <c r="F499" s="42">
        <v>291.80430000000001</v>
      </c>
      <c r="G499" s="76" t="s">
        <v>324</v>
      </c>
      <c r="H499" s="82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5">
        <v>22</v>
      </c>
      <c r="B500" s="77">
        <v>45810</v>
      </c>
      <c r="C500" s="75">
        <v>2</v>
      </c>
      <c r="D500" s="41" t="s">
        <v>172</v>
      </c>
      <c r="E500" s="25" t="s">
        <v>133</v>
      </c>
      <c r="F500" s="42">
        <v>325.2663</v>
      </c>
      <c r="G500" s="76" t="s">
        <v>324</v>
      </c>
      <c r="H500" s="82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3">
      <c r="A501" s="75">
        <v>23</v>
      </c>
      <c r="B501" s="77">
        <v>45817</v>
      </c>
      <c r="C501" s="75">
        <v>2</v>
      </c>
      <c r="D501" s="41" t="s">
        <v>172</v>
      </c>
      <c r="E501" s="25" t="s">
        <v>133</v>
      </c>
      <c r="F501" s="42">
        <v>309.24239999999998</v>
      </c>
      <c r="G501" s="76" t="s">
        <v>324</v>
      </c>
      <c r="H501" s="82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3">
      <c r="A502" s="75">
        <v>24</v>
      </c>
      <c r="B502" s="77">
        <v>45824</v>
      </c>
      <c r="C502" s="75">
        <v>2</v>
      </c>
      <c r="D502" s="41" t="s">
        <v>172</v>
      </c>
      <c r="E502" s="25" t="s">
        <v>133</v>
      </c>
      <c r="F502" s="42">
        <v>330.40370000000001</v>
      </c>
      <c r="G502" s="76" t="s">
        <v>324</v>
      </c>
      <c r="H502" s="82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3">
      <c r="A503" s="75">
        <v>25</v>
      </c>
      <c r="B503" s="77">
        <v>45831</v>
      </c>
      <c r="C503" s="75">
        <v>2</v>
      </c>
      <c r="D503" s="41" t="s">
        <v>172</v>
      </c>
      <c r="E503" s="25" t="s">
        <v>133</v>
      </c>
      <c r="F503" s="42">
        <v>309.2208</v>
      </c>
      <c r="G503" s="76" t="s">
        <v>324</v>
      </c>
      <c r="H503" s="82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3">
      <c r="A504" s="75">
        <v>1</v>
      </c>
      <c r="B504" s="77">
        <v>45663</v>
      </c>
      <c r="C504" s="75">
        <v>1</v>
      </c>
      <c r="D504" s="41" t="s">
        <v>171</v>
      </c>
      <c r="E504" s="25" t="s">
        <v>134</v>
      </c>
      <c r="F504" s="42">
        <v>34.543300000000002</v>
      </c>
      <c r="G504" s="76" t="s">
        <v>324</v>
      </c>
      <c r="H504" s="82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5">
        <v>2</v>
      </c>
      <c r="B505" s="77">
        <v>45670</v>
      </c>
      <c r="C505" s="75">
        <v>1</v>
      </c>
      <c r="D505" s="41" t="s">
        <v>171</v>
      </c>
      <c r="E505" s="25" t="s">
        <v>134</v>
      </c>
      <c r="F505" s="42">
        <v>32.590000000000003</v>
      </c>
      <c r="G505" s="76" t="s">
        <v>324</v>
      </c>
      <c r="H505" s="82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5">
        <v>3</v>
      </c>
      <c r="B506" s="77">
        <v>45677</v>
      </c>
      <c r="C506" s="75">
        <v>1</v>
      </c>
      <c r="D506" s="41" t="s">
        <v>171</v>
      </c>
      <c r="E506" s="25" t="s">
        <v>134</v>
      </c>
      <c r="F506" s="42">
        <v>33.436399999999999</v>
      </c>
      <c r="G506" s="76" t="s">
        <v>324</v>
      </c>
      <c r="H506" s="82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5">
        <v>4</v>
      </c>
      <c r="B507" s="77">
        <v>45684</v>
      </c>
      <c r="C507" s="75">
        <v>1</v>
      </c>
      <c r="D507" s="41" t="s">
        <v>171</v>
      </c>
      <c r="E507" s="25" t="s">
        <v>134</v>
      </c>
      <c r="F507" s="42">
        <v>37.217300000000002</v>
      </c>
      <c r="G507" s="76" t="s">
        <v>324</v>
      </c>
      <c r="H507" s="82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5">
        <v>5</v>
      </c>
      <c r="B508" s="77">
        <v>45691</v>
      </c>
      <c r="C508" s="75">
        <v>1</v>
      </c>
      <c r="D508" s="41" t="s">
        <v>171</v>
      </c>
      <c r="E508" s="25" t="s">
        <v>134</v>
      </c>
      <c r="F508" s="42">
        <v>36.312899999999999</v>
      </c>
      <c r="G508" s="76" t="s">
        <v>324</v>
      </c>
      <c r="H508" s="82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5">
        <v>6</v>
      </c>
      <c r="B509" s="77">
        <v>45698</v>
      </c>
      <c r="C509" s="75">
        <v>1</v>
      </c>
      <c r="D509" s="41" t="s">
        <v>171</v>
      </c>
      <c r="E509" s="25" t="s">
        <v>134</v>
      </c>
      <c r="F509" s="42">
        <v>34.357300000000002</v>
      </c>
      <c r="G509" s="76" t="s">
        <v>324</v>
      </c>
      <c r="H509" s="82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5">
        <v>7</v>
      </c>
      <c r="B510" s="77">
        <v>45705</v>
      </c>
      <c r="C510" s="75">
        <v>1</v>
      </c>
      <c r="D510" s="41" t="s">
        <v>171</v>
      </c>
      <c r="E510" s="25" t="s">
        <v>134</v>
      </c>
      <c r="F510" s="42">
        <v>33.607700000000001</v>
      </c>
      <c r="G510" s="76" t="s">
        <v>324</v>
      </c>
      <c r="H510" s="82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5">
        <v>8</v>
      </c>
      <c r="B511" s="77">
        <v>45712</v>
      </c>
      <c r="C511" s="75">
        <v>1</v>
      </c>
      <c r="D511" s="41" t="s">
        <v>171</v>
      </c>
      <c r="E511" s="25" t="s">
        <v>134</v>
      </c>
      <c r="F511" s="42">
        <v>31.969899999999999</v>
      </c>
      <c r="G511" s="76" t="s">
        <v>324</v>
      </c>
      <c r="H511" s="82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5">
        <v>9</v>
      </c>
      <c r="B512" s="77">
        <v>45719</v>
      </c>
      <c r="C512" s="75">
        <v>1</v>
      </c>
      <c r="D512" s="41" t="s">
        <v>171</v>
      </c>
      <c r="E512" s="25" t="s">
        <v>134</v>
      </c>
      <c r="F512" s="42">
        <v>34.370100000000001</v>
      </c>
      <c r="G512" s="76" t="s">
        <v>324</v>
      </c>
      <c r="H512" s="82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5">
        <v>10</v>
      </c>
      <c r="B513" s="77">
        <v>45726</v>
      </c>
      <c r="C513" s="75">
        <v>1</v>
      </c>
      <c r="D513" s="41" t="s">
        <v>171</v>
      </c>
      <c r="E513" s="25" t="s">
        <v>134</v>
      </c>
      <c r="F513" s="42">
        <v>34.950600000000001</v>
      </c>
      <c r="G513" s="76" t="s">
        <v>324</v>
      </c>
      <c r="H513" s="82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5">
        <v>11</v>
      </c>
      <c r="B514" s="77">
        <v>45733</v>
      </c>
      <c r="C514" s="75">
        <v>1</v>
      </c>
      <c r="D514" s="41" t="s">
        <v>171</v>
      </c>
      <c r="E514" s="25" t="s">
        <v>134</v>
      </c>
      <c r="F514" s="42">
        <v>34.865499999999997</v>
      </c>
      <c r="G514" s="76" t="s">
        <v>324</v>
      </c>
      <c r="H514" s="82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5">
        <v>12</v>
      </c>
      <c r="B515" s="77">
        <v>45740</v>
      </c>
      <c r="C515" s="75">
        <v>1</v>
      </c>
      <c r="D515" s="41" t="s">
        <v>171</v>
      </c>
      <c r="E515" s="25" t="s">
        <v>134</v>
      </c>
      <c r="F515" s="42">
        <v>34.849899999999998</v>
      </c>
      <c r="G515" s="76" t="s">
        <v>324</v>
      </c>
      <c r="H515" s="82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5">
        <v>13</v>
      </c>
      <c r="B516" s="77">
        <v>45747</v>
      </c>
      <c r="C516" s="75">
        <v>1</v>
      </c>
      <c r="D516" s="41" t="s">
        <v>171</v>
      </c>
      <c r="E516" s="25" t="s">
        <v>134</v>
      </c>
      <c r="F516" s="42">
        <v>33.205100000000002</v>
      </c>
      <c r="G516" s="76" t="s">
        <v>324</v>
      </c>
      <c r="H516" s="82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5">
        <v>14</v>
      </c>
      <c r="B517" s="77">
        <v>45754</v>
      </c>
      <c r="C517" s="75">
        <v>1</v>
      </c>
      <c r="D517" s="41" t="s">
        <v>171</v>
      </c>
      <c r="E517" s="25" t="s">
        <v>134</v>
      </c>
      <c r="F517" s="42">
        <v>34.893999999999998</v>
      </c>
      <c r="G517" s="76" t="s">
        <v>324</v>
      </c>
      <c r="H517" s="82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5">
        <v>15</v>
      </c>
      <c r="B518" s="77">
        <v>45761</v>
      </c>
      <c r="C518" s="75">
        <v>1</v>
      </c>
      <c r="D518" s="41" t="s">
        <v>171</v>
      </c>
      <c r="E518" s="25" t="s">
        <v>134</v>
      </c>
      <c r="F518" s="42">
        <v>34.938099999999999</v>
      </c>
      <c r="G518" s="76" t="s">
        <v>324</v>
      </c>
      <c r="H518" s="82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5">
        <v>16</v>
      </c>
      <c r="B519" s="77">
        <v>45768</v>
      </c>
      <c r="C519" s="75">
        <v>1</v>
      </c>
      <c r="D519" s="41" t="s">
        <v>171</v>
      </c>
      <c r="E519" s="25" t="s">
        <v>134</v>
      </c>
      <c r="F519" s="42">
        <v>37.064900000000002</v>
      </c>
      <c r="G519" s="76" t="s">
        <v>324</v>
      </c>
      <c r="H519" s="82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5">
        <v>17</v>
      </c>
      <c r="B520" s="77">
        <v>45775</v>
      </c>
      <c r="C520" s="75">
        <v>1</v>
      </c>
      <c r="D520" s="41" t="s">
        <v>171</v>
      </c>
      <c r="E520" s="25" t="s">
        <v>134</v>
      </c>
      <c r="F520" s="42">
        <v>37.986800000000002</v>
      </c>
      <c r="G520" s="76" t="s">
        <v>324</v>
      </c>
      <c r="H520" s="82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5">
        <v>18</v>
      </c>
      <c r="B521" s="77">
        <v>45782</v>
      </c>
      <c r="C521" s="75">
        <v>1</v>
      </c>
      <c r="D521" s="41" t="s">
        <v>171</v>
      </c>
      <c r="E521" s="25" t="s">
        <v>134</v>
      </c>
      <c r="F521" s="42">
        <v>34.780799999999999</v>
      </c>
      <c r="G521" s="76" t="s">
        <v>324</v>
      </c>
      <c r="H521" s="82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5">
        <v>19</v>
      </c>
      <c r="B522" s="77">
        <v>45789</v>
      </c>
      <c r="C522" s="75">
        <v>1</v>
      </c>
      <c r="D522" s="41" t="s">
        <v>171</v>
      </c>
      <c r="E522" s="25" t="s">
        <v>134</v>
      </c>
      <c r="F522" s="42">
        <v>33.773899999999998</v>
      </c>
      <c r="G522" s="76" t="s">
        <v>324</v>
      </c>
      <c r="H522" s="82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5">
        <v>20</v>
      </c>
      <c r="B523" s="77">
        <v>45796</v>
      </c>
      <c r="C523" s="75">
        <v>1</v>
      </c>
      <c r="D523" s="41" t="s">
        <v>171</v>
      </c>
      <c r="E523" s="25" t="s">
        <v>134</v>
      </c>
      <c r="F523" s="42">
        <v>34.896000000000001</v>
      </c>
      <c r="G523" s="76" t="s">
        <v>324</v>
      </c>
      <c r="H523" s="82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5">
        <v>21</v>
      </c>
      <c r="B524" s="77">
        <v>45803</v>
      </c>
      <c r="C524" s="75">
        <v>1</v>
      </c>
      <c r="D524" s="41" t="s">
        <v>171</v>
      </c>
      <c r="E524" s="25" t="s">
        <v>134</v>
      </c>
      <c r="F524" s="42">
        <v>34.027799999999999</v>
      </c>
      <c r="G524" s="76" t="s">
        <v>324</v>
      </c>
      <c r="H524" s="82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5">
        <v>22</v>
      </c>
      <c r="B525" s="77">
        <v>45810</v>
      </c>
      <c r="C525" s="75">
        <v>1</v>
      </c>
      <c r="D525" s="41" t="s">
        <v>171</v>
      </c>
      <c r="E525" s="25" t="s">
        <v>134</v>
      </c>
      <c r="F525" s="42">
        <v>33.812100000000001</v>
      </c>
      <c r="G525" s="76" t="s">
        <v>324</v>
      </c>
      <c r="H525" s="82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5">
        <v>23</v>
      </c>
      <c r="B526" s="77">
        <v>45817</v>
      </c>
      <c r="C526" s="75">
        <v>1</v>
      </c>
      <c r="D526" s="41" t="s">
        <v>171</v>
      </c>
      <c r="E526" s="25" t="s">
        <v>134</v>
      </c>
      <c r="F526" s="42">
        <v>34.906199999999998</v>
      </c>
      <c r="G526" s="76" t="s">
        <v>324</v>
      </c>
      <c r="H526" s="82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5">
        <v>24</v>
      </c>
      <c r="B527" s="77">
        <v>45824</v>
      </c>
      <c r="C527" s="75">
        <v>1</v>
      </c>
      <c r="D527" s="41" t="s">
        <v>171</v>
      </c>
      <c r="E527" s="25" t="s">
        <v>134</v>
      </c>
      <c r="F527" s="42">
        <v>33.3307</v>
      </c>
      <c r="G527" s="76" t="s">
        <v>324</v>
      </c>
      <c r="H527" s="82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5">
        <v>25</v>
      </c>
      <c r="B528" s="77">
        <v>45831</v>
      </c>
      <c r="C528" s="75">
        <v>1</v>
      </c>
      <c r="D528" s="41" t="s">
        <v>171</v>
      </c>
      <c r="E528" s="25" t="s">
        <v>134</v>
      </c>
      <c r="F528" s="42">
        <v>35.969799999999999</v>
      </c>
      <c r="G528" s="76" t="s">
        <v>324</v>
      </c>
      <c r="H528" s="82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3">
      <c r="A529" s="75">
        <v>1</v>
      </c>
      <c r="B529" s="77">
        <v>45663</v>
      </c>
      <c r="C529" s="75">
        <v>2</v>
      </c>
      <c r="D529" s="41" t="s">
        <v>172</v>
      </c>
      <c r="E529" s="25" t="s">
        <v>134</v>
      </c>
      <c r="F529" s="42">
        <v>159.37649999999999</v>
      </c>
      <c r="G529" s="76" t="s">
        <v>324</v>
      </c>
      <c r="H529" s="82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3">
      <c r="A530" s="75">
        <v>2</v>
      </c>
      <c r="B530" s="77">
        <v>45670</v>
      </c>
      <c r="C530" s="75">
        <v>2</v>
      </c>
      <c r="D530" s="41" t="s">
        <v>172</v>
      </c>
      <c r="E530" s="25" t="s">
        <v>134</v>
      </c>
      <c r="F530" s="42">
        <v>161.5</v>
      </c>
      <c r="G530" s="76" t="s">
        <v>324</v>
      </c>
      <c r="H530" s="82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3">
      <c r="A531" s="75">
        <v>3</v>
      </c>
      <c r="B531" s="77">
        <v>45677</v>
      </c>
      <c r="C531" s="75">
        <v>2</v>
      </c>
      <c r="D531" s="41" t="s">
        <v>172</v>
      </c>
      <c r="E531" s="25" t="s">
        <v>134</v>
      </c>
      <c r="F531" s="42">
        <v>158.9024</v>
      </c>
      <c r="G531" s="76" t="s">
        <v>324</v>
      </c>
      <c r="H531" s="82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3">
      <c r="A532" s="75">
        <v>4</v>
      </c>
      <c r="B532" s="77">
        <v>45684</v>
      </c>
      <c r="C532" s="75">
        <v>2</v>
      </c>
      <c r="D532" s="41" t="s">
        <v>172</v>
      </c>
      <c r="E532" s="25" t="s">
        <v>134</v>
      </c>
      <c r="F532" s="42">
        <v>155.63650000000001</v>
      </c>
      <c r="G532" s="76" t="s">
        <v>324</v>
      </c>
      <c r="H532" s="82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3">
      <c r="A533" s="75">
        <v>5</v>
      </c>
      <c r="B533" s="77">
        <v>45691</v>
      </c>
      <c r="C533" s="75">
        <v>2</v>
      </c>
      <c r="D533" s="41" t="s">
        <v>172</v>
      </c>
      <c r="E533" s="25" t="s">
        <v>134</v>
      </c>
      <c r="F533" s="42">
        <v>154.31219999999999</v>
      </c>
      <c r="G533" s="76" t="s">
        <v>324</v>
      </c>
      <c r="H533" s="82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3">
      <c r="A534" s="75">
        <v>6</v>
      </c>
      <c r="B534" s="77">
        <v>45698</v>
      </c>
      <c r="C534" s="75">
        <v>2</v>
      </c>
      <c r="D534" s="41" t="s">
        <v>172</v>
      </c>
      <c r="E534" s="25" t="s">
        <v>134</v>
      </c>
      <c r="F534" s="42">
        <v>158.5763</v>
      </c>
      <c r="G534" s="76" t="s">
        <v>324</v>
      </c>
      <c r="H534" s="82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3">
      <c r="A535" s="75">
        <v>7</v>
      </c>
      <c r="B535" s="77">
        <v>45705</v>
      </c>
      <c r="C535" s="75">
        <v>2</v>
      </c>
      <c r="D535" s="41" t="s">
        <v>172</v>
      </c>
      <c r="E535" s="25" t="s">
        <v>134</v>
      </c>
      <c r="F535" s="42">
        <v>156.70740000000001</v>
      </c>
      <c r="G535" s="76" t="s">
        <v>324</v>
      </c>
      <c r="H535" s="82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3">
      <c r="A536" s="75">
        <v>8</v>
      </c>
      <c r="B536" s="77">
        <v>45712</v>
      </c>
      <c r="C536" s="75">
        <v>2</v>
      </c>
      <c r="D536" s="41" t="s">
        <v>172</v>
      </c>
      <c r="E536" s="25" t="s">
        <v>134</v>
      </c>
      <c r="F536" s="42">
        <v>161.4034</v>
      </c>
      <c r="G536" s="76" t="s">
        <v>324</v>
      </c>
      <c r="H536" s="82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3">
      <c r="A537" s="75">
        <v>9</v>
      </c>
      <c r="B537" s="77">
        <v>45719</v>
      </c>
      <c r="C537" s="75">
        <v>2</v>
      </c>
      <c r="D537" s="41" t="s">
        <v>172</v>
      </c>
      <c r="E537" s="25" t="s">
        <v>134</v>
      </c>
      <c r="F537" s="42">
        <v>159.9734</v>
      </c>
      <c r="G537" s="76" t="s">
        <v>324</v>
      </c>
      <c r="H537" s="82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3">
      <c r="A538" s="75">
        <v>10</v>
      </c>
      <c r="B538" s="77">
        <v>45726</v>
      </c>
      <c r="C538" s="75">
        <v>2</v>
      </c>
      <c r="D538" s="41" t="s">
        <v>172</v>
      </c>
      <c r="E538" s="25" t="s">
        <v>134</v>
      </c>
      <c r="F538" s="42">
        <v>151.8262</v>
      </c>
      <c r="G538" s="76" t="s">
        <v>324</v>
      </c>
      <c r="H538" s="82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3">
      <c r="A539" s="75">
        <v>11</v>
      </c>
      <c r="B539" s="77">
        <v>45733</v>
      </c>
      <c r="C539" s="75">
        <v>2</v>
      </c>
      <c r="D539" s="41" t="s">
        <v>172</v>
      </c>
      <c r="E539" s="25" t="s">
        <v>134</v>
      </c>
      <c r="F539" s="42">
        <v>160.40270000000001</v>
      </c>
      <c r="G539" s="76" t="s">
        <v>324</v>
      </c>
      <c r="H539" s="82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3">
      <c r="A540" s="75">
        <v>12</v>
      </c>
      <c r="B540" s="77">
        <v>45740</v>
      </c>
      <c r="C540" s="75">
        <v>2</v>
      </c>
      <c r="D540" s="41" t="s">
        <v>172</v>
      </c>
      <c r="E540" s="25" t="s">
        <v>134</v>
      </c>
      <c r="F540" s="42">
        <v>151.94280000000001</v>
      </c>
      <c r="G540" s="76" t="s">
        <v>324</v>
      </c>
      <c r="H540" s="82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3">
      <c r="A541" s="75">
        <v>13</v>
      </c>
      <c r="B541" s="77">
        <v>45747</v>
      </c>
      <c r="C541" s="75">
        <v>2</v>
      </c>
      <c r="D541" s="41" t="s">
        <v>172</v>
      </c>
      <c r="E541" s="25" t="s">
        <v>134</v>
      </c>
      <c r="F541" s="42">
        <v>156.30109999999999</v>
      </c>
      <c r="G541" s="76" t="s">
        <v>324</v>
      </c>
      <c r="H541" s="82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3">
      <c r="A542" s="75">
        <v>14</v>
      </c>
      <c r="B542" s="77">
        <v>45754</v>
      </c>
      <c r="C542" s="75">
        <v>2</v>
      </c>
      <c r="D542" s="41" t="s">
        <v>172</v>
      </c>
      <c r="E542" s="25" t="s">
        <v>134</v>
      </c>
      <c r="F542" s="42">
        <v>158.23390000000001</v>
      </c>
      <c r="G542" s="76" t="s">
        <v>324</v>
      </c>
      <c r="H542" s="82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3">
      <c r="A543" s="75">
        <v>15</v>
      </c>
      <c r="B543" s="77">
        <v>45761</v>
      </c>
      <c r="C543" s="75">
        <v>2</v>
      </c>
      <c r="D543" s="41" t="s">
        <v>172</v>
      </c>
      <c r="E543" s="25" t="s">
        <v>134</v>
      </c>
      <c r="F543" s="42">
        <v>147.54839999999999</v>
      </c>
      <c r="G543" s="76" t="s">
        <v>324</v>
      </c>
      <c r="H543" s="82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3">
      <c r="A544" s="75">
        <v>16</v>
      </c>
      <c r="B544" s="77">
        <v>45768</v>
      </c>
      <c r="C544" s="75">
        <v>2</v>
      </c>
      <c r="D544" s="41" t="s">
        <v>172</v>
      </c>
      <c r="E544" s="25" t="s">
        <v>134</v>
      </c>
      <c r="F544" s="42">
        <v>160.54900000000001</v>
      </c>
      <c r="G544" s="76" t="s">
        <v>324</v>
      </c>
      <c r="H544" s="82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3">
      <c r="A545" s="75">
        <v>17</v>
      </c>
      <c r="B545" s="77">
        <v>45775</v>
      </c>
      <c r="C545" s="75">
        <v>2</v>
      </c>
      <c r="D545" s="41" t="s">
        <v>172</v>
      </c>
      <c r="E545" s="25" t="s">
        <v>134</v>
      </c>
      <c r="F545" s="42">
        <v>160.9059</v>
      </c>
      <c r="G545" s="76" t="s">
        <v>324</v>
      </c>
      <c r="H545" s="82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3">
      <c r="A546" s="75">
        <v>18</v>
      </c>
      <c r="B546" s="77">
        <v>45782</v>
      </c>
      <c r="C546" s="75">
        <v>2</v>
      </c>
      <c r="D546" s="41" t="s">
        <v>172</v>
      </c>
      <c r="E546" s="25" t="s">
        <v>134</v>
      </c>
      <c r="F546" s="42">
        <v>159.05189999999999</v>
      </c>
      <c r="G546" s="76" t="s">
        <v>324</v>
      </c>
      <c r="H546" s="82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3">
      <c r="A547" s="75">
        <v>19</v>
      </c>
      <c r="B547" s="77">
        <v>45789</v>
      </c>
      <c r="C547" s="75">
        <v>2</v>
      </c>
      <c r="D547" s="41" t="s">
        <v>172</v>
      </c>
      <c r="E547" s="25" t="s">
        <v>134</v>
      </c>
      <c r="F547" s="42">
        <v>157.45410000000001</v>
      </c>
      <c r="G547" s="76" t="s">
        <v>324</v>
      </c>
      <c r="H547" s="82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3">
      <c r="A548" s="75">
        <v>20</v>
      </c>
      <c r="B548" s="77">
        <v>45796</v>
      </c>
      <c r="C548" s="75">
        <v>2</v>
      </c>
      <c r="D548" s="41" t="s">
        <v>172</v>
      </c>
      <c r="E548" s="25" t="s">
        <v>134</v>
      </c>
      <c r="F548" s="42">
        <v>157.75839999999999</v>
      </c>
      <c r="G548" s="76" t="s">
        <v>324</v>
      </c>
      <c r="H548" s="82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3">
      <c r="A549" s="75">
        <v>21</v>
      </c>
      <c r="B549" s="77">
        <v>45803</v>
      </c>
      <c r="C549" s="75">
        <v>2</v>
      </c>
      <c r="D549" s="41" t="s">
        <v>172</v>
      </c>
      <c r="E549" s="25" t="s">
        <v>134</v>
      </c>
      <c r="F549" s="42">
        <v>154.14080000000001</v>
      </c>
      <c r="G549" s="76" t="s">
        <v>324</v>
      </c>
      <c r="H549" s="82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3">
      <c r="A550" s="75">
        <v>22</v>
      </c>
      <c r="B550" s="77">
        <v>45810</v>
      </c>
      <c r="C550" s="75">
        <v>2</v>
      </c>
      <c r="D550" s="41" t="s">
        <v>172</v>
      </c>
      <c r="E550" s="25" t="s">
        <v>134</v>
      </c>
      <c r="F550" s="42">
        <v>158.3818</v>
      </c>
      <c r="G550" s="76" t="s">
        <v>324</v>
      </c>
      <c r="H550" s="82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3">
      <c r="A551" s="75">
        <v>23</v>
      </c>
      <c r="B551" s="77">
        <v>45817</v>
      </c>
      <c r="C551" s="75">
        <v>2</v>
      </c>
      <c r="D551" s="41" t="s">
        <v>172</v>
      </c>
      <c r="E551" s="25" t="s">
        <v>134</v>
      </c>
      <c r="F551" s="42">
        <v>156.68430000000001</v>
      </c>
      <c r="G551" s="76" t="s">
        <v>324</v>
      </c>
      <c r="H551" s="82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3">
      <c r="A552" s="75">
        <v>24</v>
      </c>
      <c r="B552" s="77">
        <v>45824</v>
      </c>
      <c r="C552" s="75">
        <v>2</v>
      </c>
      <c r="D552" s="41" t="s">
        <v>172</v>
      </c>
      <c r="E552" s="25" t="s">
        <v>134</v>
      </c>
      <c r="F552" s="42">
        <v>160.55009999999999</v>
      </c>
      <c r="G552" s="76" t="s">
        <v>324</v>
      </c>
      <c r="H552" s="82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3">
      <c r="A553" s="75">
        <v>25</v>
      </c>
      <c r="B553" s="77">
        <v>45831</v>
      </c>
      <c r="C553" s="75">
        <v>2</v>
      </c>
      <c r="D553" s="41" t="s">
        <v>172</v>
      </c>
      <c r="E553" s="25" t="s">
        <v>134</v>
      </c>
      <c r="F553" s="42">
        <v>152.77520000000001</v>
      </c>
      <c r="G553" s="76" t="s">
        <v>324</v>
      </c>
      <c r="H553" s="82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3">
      <c r="A554" s="75">
        <v>1</v>
      </c>
      <c r="B554" s="77">
        <v>45663</v>
      </c>
      <c r="C554" s="75">
        <v>1</v>
      </c>
      <c r="D554" s="41" t="s">
        <v>171</v>
      </c>
      <c r="E554" s="25" t="s">
        <v>135</v>
      </c>
      <c r="F554" s="42">
        <v>1.0141</v>
      </c>
      <c r="G554" s="76" t="s">
        <v>324</v>
      </c>
      <c r="H554" s="82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3">
      <c r="A555" s="75">
        <v>2</v>
      </c>
      <c r="B555" s="77">
        <v>45670</v>
      </c>
      <c r="C555" s="75">
        <v>1</v>
      </c>
      <c r="D555" s="41" t="s">
        <v>171</v>
      </c>
      <c r="E555" s="25" t="s">
        <v>135</v>
      </c>
      <c r="F555" s="42">
        <v>1.0085999999999999</v>
      </c>
      <c r="G555" s="76" t="s">
        <v>324</v>
      </c>
      <c r="H555" s="82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3">
      <c r="A556" s="75">
        <v>3</v>
      </c>
      <c r="B556" s="77">
        <v>45677</v>
      </c>
      <c r="C556" s="75">
        <v>1</v>
      </c>
      <c r="D556" s="41" t="s">
        <v>171</v>
      </c>
      <c r="E556" s="25" t="s">
        <v>135</v>
      </c>
      <c r="F556" s="42">
        <v>0.99150000000000005</v>
      </c>
      <c r="G556" s="76" t="s">
        <v>324</v>
      </c>
      <c r="H556" s="82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3">
      <c r="A557" s="75">
        <v>4</v>
      </c>
      <c r="B557" s="77">
        <v>45684</v>
      </c>
      <c r="C557" s="75">
        <v>1</v>
      </c>
      <c r="D557" s="41" t="s">
        <v>171</v>
      </c>
      <c r="E557" s="25" t="s">
        <v>135</v>
      </c>
      <c r="F557" s="42">
        <v>0.97360000000000002</v>
      </c>
      <c r="G557" s="76" t="s">
        <v>324</v>
      </c>
      <c r="H557" s="82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3">
      <c r="A558" s="75">
        <v>5</v>
      </c>
      <c r="B558" s="77">
        <v>45691</v>
      </c>
      <c r="C558" s="75">
        <v>1</v>
      </c>
      <c r="D558" s="41" t="s">
        <v>171</v>
      </c>
      <c r="E558" s="25" t="s">
        <v>135</v>
      </c>
      <c r="F558" s="42">
        <v>1.0330999999999999</v>
      </c>
      <c r="G558" s="76" t="s">
        <v>324</v>
      </c>
      <c r="H558" s="82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3">
      <c r="A559" s="75">
        <v>6</v>
      </c>
      <c r="B559" s="77">
        <v>45698</v>
      </c>
      <c r="C559" s="75">
        <v>1</v>
      </c>
      <c r="D559" s="41" t="s">
        <v>171</v>
      </c>
      <c r="E559" s="25" t="s">
        <v>135</v>
      </c>
      <c r="F559" s="42">
        <v>0.90010000000000001</v>
      </c>
      <c r="G559" s="76" t="s">
        <v>324</v>
      </c>
      <c r="H559" s="82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3">
      <c r="A560" s="75">
        <v>7</v>
      </c>
      <c r="B560" s="77">
        <v>45705</v>
      </c>
      <c r="C560" s="75">
        <v>1</v>
      </c>
      <c r="D560" s="41" t="s">
        <v>171</v>
      </c>
      <c r="E560" s="25" t="s">
        <v>135</v>
      </c>
      <c r="F560" s="42">
        <v>1.0276000000000001</v>
      </c>
      <c r="G560" s="76" t="s">
        <v>324</v>
      </c>
      <c r="H560" s="82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3">
      <c r="A561" s="75">
        <v>8</v>
      </c>
      <c r="B561" s="77">
        <v>45712</v>
      </c>
      <c r="C561" s="75">
        <v>1</v>
      </c>
      <c r="D561" s="41" t="s">
        <v>171</v>
      </c>
      <c r="E561" s="25" t="s">
        <v>135</v>
      </c>
      <c r="F561" s="42">
        <v>1.0145999999999999</v>
      </c>
      <c r="G561" s="76" t="s">
        <v>324</v>
      </c>
      <c r="H561" s="82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3">
      <c r="A562" s="75">
        <v>9</v>
      </c>
      <c r="B562" s="77">
        <v>45719</v>
      </c>
      <c r="C562" s="75">
        <v>1</v>
      </c>
      <c r="D562" s="41" t="s">
        <v>171</v>
      </c>
      <c r="E562" s="25" t="s">
        <v>135</v>
      </c>
      <c r="F562" s="42">
        <v>1.0169999999999999</v>
      </c>
      <c r="G562" s="76" t="s">
        <v>324</v>
      </c>
      <c r="H562" s="82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3">
      <c r="A563" s="75">
        <v>10</v>
      </c>
      <c r="B563" s="77">
        <v>45726</v>
      </c>
      <c r="C563" s="75">
        <v>1</v>
      </c>
      <c r="D563" s="41" t="s">
        <v>171</v>
      </c>
      <c r="E563" s="25" t="s">
        <v>135</v>
      </c>
      <c r="F563" s="42">
        <v>1.0229999999999999</v>
      </c>
      <c r="G563" s="76" t="s">
        <v>324</v>
      </c>
      <c r="H563" s="82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3">
      <c r="A564" s="75">
        <v>11</v>
      </c>
      <c r="B564" s="77">
        <v>45733</v>
      </c>
      <c r="C564" s="75">
        <v>1</v>
      </c>
      <c r="D564" s="41" t="s">
        <v>171</v>
      </c>
      <c r="E564" s="25" t="s">
        <v>135</v>
      </c>
      <c r="F564" s="42">
        <v>0.96079999999999999</v>
      </c>
      <c r="G564" s="76" t="s">
        <v>324</v>
      </c>
      <c r="H564" s="82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3">
      <c r="A565" s="75">
        <v>12</v>
      </c>
      <c r="B565" s="77">
        <v>45740</v>
      </c>
      <c r="C565" s="75">
        <v>1</v>
      </c>
      <c r="D565" s="41" t="s">
        <v>171</v>
      </c>
      <c r="E565" s="25" t="s">
        <v>135</v>
      </c>
      <c r="F565" s="42">
        <v>0.98440000000000005</v>
      </c>
      <c r="G565" s="76" t="s">
        <v>324</v>
      </c>
      <c r="H565" s="82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3">
      <c r="A566" s="75">
        <v>13</v>
      </c>
      <c r="B566" s="77">
        <v>45747</v>
      </c>
      <c r="C566" s="75">
        <v>1</v>
      </c>
      <c r="D566" s="41" t="s">
        <v>171</v>
      </c>
      <c r="E566" s="25" t="s">
        <v>135</v>
      </c>
      <c r="F566" s="42">
        <v>1.0382</v>
      </c>
      <c r="G566" s="76" t="s">
        <v>324</v>
      </c>
      <c r="H566" s="82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3">
      <c r="A567" s="75">
        <v>14</v>
      </c>
      <c r="B567" s="77">
        <v>45754</v>
      </c>
      <c r="C567" s="75">
        <v>1</v>
      </c>
      <c r="D567" s="41" t="s">
        <v>171</v>
      </c>
      <c r="E567" s="25" t="s">
        <v>135</v>
      </c>
      <c r="F567" s="42">
        <v>1.0258</v>
      </c>
      <c r="G567" s="76" t="s">
        <v>324</v>
      </c>
      <c r="H567" s="82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3">
      <c r="A568" s="75">
        <v>15</v>
      </c>
      <c r="B568" s="77">
        <v>45761</v>
      </c>
      <c r="C568" s="75">
        <v>1</v>
      </c>
      <c r="D568" s="41" t="s">
        <v>171</v>
      </c>
      <c r="E568" s="25" t="s">
        <v>135</v>
      </c>
      <c r="F568" s="42">
        <v>1.0124</v>
      </c>
      <c r="G568" s="76" t="s">
        <v>324</v>
      </c>
      <c r="H568" s="82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3">
      <c r="A569" s="75">
        <v>16</v>
      </c>
      <c r="B569" s="77">
        <v>45768</v>
      </c>
      <c r="C569" s="75">
        <v>1</v>
      </c>
      <c r="D569" s="41" t="s">
        <v>171</v>
      </c>
      <c r="E569" s="25" t="s">
        <v>135</v>
      </c>
      <c r="F569" s="42">
        <v>0.90910000000000002</v>
      </c>
      <c r="G569" s="76" t="s">
        <v>324</v>
      </c>
      <c r="H569" s="82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3">
      <c r="A570" s="75">
        <v>17</v>
      </c>
      <c r="B570" s="77">
        <v>45775</v>
      </c>
      <c r="C570" s="75">
        <v>1</v>
      </c>
      <c r="D570" s="41" t="s">
        <v>171</v>
      </c>
      <c r="E570" s="25" t="s">
        <v>135</v>
      </c>
      <c r="F570" s="42">
        <v>1.0323</v>
      </c>
      <c r="G570" s="76" t="s">
        <v>324</v>
      </c>
      <c r="H570" s="82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3">
      <c r="A571" s="75">
        <v>18</v>
      </c>
      <c r="B571" s="77">
        <v>45782</v>
      </c>
      <c r="C571" s="75">
        <v>1</v>
      </c>
      <c r="D571" s="41" t="s">
        <v>171</v>
      </c>
      <c r="E571" s="25" t="s">
        <v>135</v>
      </c>
      <c r="F571" s="42">
        <v>1.0702</v>
      </c>
      <c r="G571" s="76" t="s">
        <v>324</v>
      </c>
      <c r="H571" s="82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3">
      <c r="A572" s="75">
        <v>19</v>
      </c>
      <c r="B572" s="77">
        <v>45789</v>
      </c>
      <c r="C572" s="75">
        <v>1</v>
      </c>
      <c r="D572" s="41" t="s">
        <v>171</v>
      </c>
      <c r="E572" s="25" t="s">
        <v>135</v>
      </c>
      <c r="F572" s="42">
        <v>1.0606</v>
      </c>
      <c r="G572" s="76" t="s">
        <v>324</v>
      </c>
      <c r="H572" s="82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3">
      <c r="A573" s="75">
        <v>20</v>
      </c>
      <c r="B573" s="77">
        <v>45796</v>
      </c>
      <c r="C573" s="75">
        <v>1</v>
      </c>
      <c r="D573" s="41" t="s">
        <v>171</v>
      </c>
      <c r="E573" s="25" t="s">
        <v>135</v>
      </c>
      <c r="F573" s="42">
        <v>1.014</v>
      </c>
      <c r="G573" s="76" t="s">
        <v>324</v>
      </c>
      <c r="H573" s="82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3">
      <c r="A574" s="75">
        <v>21</v>
      </c>
      <c r="B574" s="77">
        <v>45803</v>
      </c>
      <c r="C574" s="75">
        <v>1</v>
      </c>
      <c r="D574" s="41" t="s">
        <v>171</v>
      </c>
      <c r="E574" s="25" t="s">
        <v>135</v>
      </c>
      <c r="F574" s="42">
        <v>0.90649999999999997</v>
      </c>
      <c r="G574" s="76" t="s">
        <v>324</v>
      </c>
      <c r="H574" s="82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3">
      <c r="A575" s="75">
        <v>22</v>
      </c>
      <c r="B575" s="77">
        <v>45810</v>
      </c>
      <c r="C575" s="75">
        <v>1</v>
      </c>
      <c r="D575" s="41" t="s">
        <v>171</v>
      </c>
      <c r="E575" s="25" t="s">
        <v>135</v>
      </c>
      <c r="F575" s="42">
        <v>1.0566</v>
      </c>
      <c r="G575" s="76" t="s">
        <v>324</v>
      </c>
      <c r="H575" s="82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3">
      <c r="A576" s="75">
        <v>23</v>
      </c>
      <c r="B576" s="77">
        <v>45817</v>
      </c>
      <c r="C576" s="75">
        <v>1</v>
      </c>
      <c r="D576" s="41" t="s">
        <v>171</v>
      </c>
      <c r="E576" s="25" t="s">
        <v>135</v>
      </c>
      <c r="F576" s="42">
        <v>0.99119999999999997</v>
      </c>
      <c r="G576" s="76" t="s">
        <v>324</v>
      </c>
      <c r="H576" s="82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3">
      <c r="A577" s="75">
        <v>24</v>
      </c>
      <c r="B577" s="77">
        <v>45824</v>
      </c>
      <c r="C577" s="75">
        <v>1</v>
      </c>
      <c r="D577" s="41" t="s">
        <v>171</v>
      </c>
      <c r="E577" s="25" t="s">
        <v>135</v>
      </c>
      <c r="F577" s="42">
        <v>0.84799999999999998</v>
      </c>
      <c r="G577" s="76" t="s">
        <v>324</v>
      </c>
      <c r="H577" s="82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3">
      <c r="A578" s="75">
        <v>25</v>
      </c>
      <c r="B578" s="77">
        <v>45831</v>
      </c>
      <c r="C578" s="75">
        <v>1</v>
      </c>
      <c r="D578" s="41" t="s">
        <v>171</v>
      </c>
      <c r="E578" s="25" t="s">
        <v>135</v>
      </c>
      <c r="F578" s="42">
        <v>1.0226</v>
      </c>
      <c r="G578" s="76" t="s">
        <v>324</v>
      </c>
      <c r="H578" s="82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3">
      <c r="A579" s="75">
        <v>1</v>
      </c>
      <c r="B579" s="77">
        <v>45663</v>
      </c>
      <c r="C579" s="75">
        <v>2</v>
      </c>
      <c r="D579" s="41" t="s">
        <v>172</v>
      </c>
      <c r="E579" s="25" t="s">
        <v>135</v>
      </c>
      <c r="F579" s="42">
        <v>4.6717000000000004</v>
      </c>
      <c r="G579" s="76" t="s">
        <v>324</v>
      </c>
      <c r="H579" s="82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5">
        <v>2</v>
      </c>
      <c r="B580" s="77">
        <v>45670</v>
      </c>
      <c r="C580" s="75">
        <v>2</v>
      </c>
      <c r="D580" s="41" t="s">
        <v>172</v>
      </c>
      <c r="E580" s="25" t="s">
        <v>135</v>
      </c>
      <c r="F580" s="42">
        <v>4.7148000000000003</v>
      </c>
      <c r="G580" s="76" t="s">
        <v>324</v>
      </c>
      <c r="H580" s="82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5">
        <v>3</v>
      </c>
      <c r="B581" s="77">
        <v>45677</v>
      </c>
      <c r="C581" s="75">
        <v>2</v>
      </c>
      <c r="D581" s="41" t="s">
        <v>172</v>
      </c>
      <c r="E581" s="25" t="s">
        <v>135</v>
      </c>
      <c r="F581" s="42">
        <v>4.8602999999999996</v>
      </c>
      <c r="G581" s="76" t="s">
        <v>324</v>
      </c>
      <c r="H581" s="82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5">
        <v>4</v>
      </c>
      <c r="B582" s="77">
        <v>45684</v>
      </c>
      <c r="C582" s="75">
        <v>2</v>
      </c>
      <c r="D582" s="41" t="s">
        <v>172</v>
      </c>
      <c r="E582" s="25" t="s">
        <v>135</v>
      </c>
      <c r="F582" s="42">
        <v>5.28</v>
      </c>
      <c r="G582" s="76" t="s">
        <v>324</v>
      </c>
      <c r="H582" s="82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5">
        <v>5</v>
      </c>
      <c r="B583" s="77">
        <v>45691</v>
      </c>
      <c r="C583" s="75">
        <v>2</v>
      </c>
      <c r="D583" s="41" t="s">
        <v>172</v>
      </c>
      <c r="E583" s="25" t="s">
        <v>135</v>
      </c>
      <c r="F583" s="42">
        <v>4.9184000000000001</v>
      </c>
      <c r="G583" s="76" t="s">
        <v>324</v>
      </c>
      <c r="H583" s="82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5">
        <v>6</v>
      </c>
      <c r="B584" s="77">
        <v>45698</v>
      </c>
      <c r="C584" s="75">
        <v>2</v>
      </c>
      <c r="D584" s="41" t="s">
        <v>172</v>
      </c>
      <c r="E584" s="25" t="s">
        <v>135</v>
      </c>
      <c r="F584" s="42">
        <v>5.0595999999999997</v>
      </c>
      <c r="G584" s="76" t="s">
        <v>324</v>
      </c>
      <c r="H584" s="82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5">
        <v>7</v>
      </c>
      <c r="B585" s="77">
        <v>45705</v>
      </c>
      <c r="C585" s="75">
        <v>2</v>
      </c>
      <c r="D585" s="41" t="s">
        <v>172</v>
      </c>
      <c r="E585" s="25" t="s">
        <v>135</v>
      </c>
      <c r="F585" s="42">
        <v>5.3845999999999998</v>
      </c>
      <c r="G585" s="76" t="s">
        <v>324</v>
      </c>
      <c r="H585" s="82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5">
        <v>8</v>
      </c>
      <c r="B586" s="77">
        <v>45712</v>
      </c>
      <c r="C586" s="75">
        <v>2</v>
      </c>
      <c r="D586" s="41" t="s">
        <v>172</v>
      </c>
      <c r="E586" s="25" t="s">
        <v>135</v>
      </c>
      <c r="F586" s="42">
        <v>5.3506999999999998</v>
      </c>
      <c r="G586" s="76" t="s">
        <v>324</v>
      </c>
      <c r="H586" s="82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5">
        <v>9</v>
      </c>
      <c r="B587" s="77">
        <v>45719</v>
      </c>
      <c r="C587" s="75">
        <v>2</v>
      </c>
      <c r="D587" s="41" t="s">
        <v>172</v>
      </c>
      <c r="E587" s="25" t="s">
        <v>135</v>
      </c>
      <c r="F587" s="42">
        <v>4.9772999999999996</v>
      </c>
      <c r="G587" s="76" t="s">
        <v>324</v>
      </c>
      <c r="H587" s="82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5">
        <v>10</v>
      </c>
      <c r="B588" s="77">
        <v>45726</v>
      </c>
      <c r="C588" s="75">
        <v>2</v>
      </c>
      <c r="D588" s="41" t="s">
        <v>172</v>
      </c>
      <c r="E588" s="25" t="s">
        <v>135</v>
      </c>
      <c r="F588" s="42">
        <v>4.9469000000000003</v>
      </c>
      <c r="G588" s="76" t="s">
        <v>324</v>
      </c>
      <c r="H588" s="82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5">
        <v>11</v>
      </c>
      <c r="B589" s="77">
        <v>45733</v>
      </c>
      <c r="C589" s="75">
        <v>2</v>
      </c>
      <c r="D589" s="41" t="s">
        <v>172</v>
      </c>
      <c r="E589" s="25" t="s">
        <v>135</v>
      </c>
      <c r="F589" s="42">
        <v>4.7225999999999999</v>
      </c>
      <c r="G589" s="76" t="s">
        <v>324</v>
      </c>
      <c r="H589" s="82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5">
        <v>12</v>
      </c>
      <c r="B590" s="77">
        <v>45740</v>
      </c>
      <c r="C590" s="75">
        <v>2</v>
      </c>
      <c r="D590" s="41" t="s">
        <v>172</v>
      </c>
      <c r="E590" s="25" t="s">
        <v>135</v>
      </c>
      <c r="F590" s="42">
        <v>4.8472</v>
      </c>
      <c r="G590" s="76" t="s">
        <v>324</v>
      </c>
      <c r="H590" s="82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5">
        <v>13</v>
      </c>
      <c r="B591" s="77">
        <v>45747</v>
      </c>
      <c r="C591" s="75">
        <v>2</v>
      </c>
      <c r="D591" s="41" t="s">
        <v>172</v>
      </c>
      <c r="E591" s="25" t="s">
        <v>135</v>
      </c>
      <c r="F591" s="42">
        <v>5.0936000000000003</v>
      </c>
      <c r="G591" s="76" t="s">
        <v>324</v>
      </c>
      <c r="H591" s="82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5">
        <v>14</v>
      </c>
      <c r="B592" s="77">
        <v>45754</v>
      </c>
      <c r="C592" s="75">
        <v>2</v>
      </c>
      <c r="D592" s="41" t="s">
        <v>172</v>
      </c>
      <c r="E592" s="25" t="s">
        <v>135</v>
      </c>
      <c r="F592" s="42">
        <v>5.0871000000000004</v>
      </c>
      <c r="G592" s="76" t="s">
        <v>324</v>
      </c>
      <c r="H592" s="82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5">
        <v>15</v>
      </c>
      <c r="B593" s="77">
        <v>45761</v>
      </c>
      <c r="C593" s="75">
        <v>2</v>
      </c>
      <c r="D593" s="41" t="s">
        <v>172</v>
      </c>
      <c r="E593" s="25" t="s">
        <v>135</v>
      </c>
      <c r="F593" s="42">
        <v>5.0243000000000002</v>
      </c>
      <c r="G593" s="76" t="s">
        <v>324</v>
      </c>
      <c r="H593" s="82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5">
        <v>16</v>
      </c>
      <c r="B594" s="77">
        <v>45768</v>
      </c>
      <c r="C594" s="75">
        <v>2</v>
      </c>
      <c r="D594" s="41" t="s">
        <v>172</v>
      </c>
      <c r="E594" s="25" t="s">
        <v>135</v>
      </c>
      <c r="F594" s="42">
        <v>5.2188999999999997</v>
      </c>
      <c r="G594" s="76" t="s">
        <v>324</v>
      </c>
      <c r="H594" s="82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5">
        <v>17</v>
      </c>
      <c r="B595" s="77">
        <v>45775</v>
      </c>
      <c r="C595" s="75">
        <v>2</v>
      </c>
      <c r="D595" s="41" t="s">
        <v>172</v>
      </c>
      <c r="E595" s="25" t="s">
        <v>135</v>
      </c>
      <c r="F595" s="42">
        <v>4.8300999999999998</v>
      </c>
      <c r="G595" s="76" t="s">
        <v>324</v>
      </c>
      <c r="H595" s="82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5">
        <v>18</v>
      </c>
      <c r="B596" s="77">
        <v>45782</v>
      </c>
      <c r="C596" s="75">
        <v>2</v>
      </c>
      <c r="D596" s="41" t="s">
        <v>172</v>
      </c>
      <c r="E596" s="25" t="s">
        <v>135</v>
      </c>
      <c r="F596" s="42">
        <v>4.9877000000000002</v>
      </c>
      <c r="G596" s="76" t="s">
        <v>324</v>
      </c>
      <c r="H596" s="82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5">
        <v>19</v>
      </c>
      <c r="B597" s="77">
        <v>45789</v>
      </c>
      <c r="C597" s="75">
        <v>2</v>
      </c>
      <c r="D597" s="41" t="s">
        <v>172</v>
      </c>
      <c r="E597" s="25" t="s">
        <v>135</v>
      </c>
      <c r="F597" s="42">
        <v>5.1608999999999998</v>
      </c>
      <c r="G597" s="76" t="s">
        <v>324</v>
      </c>
      <c r="H597" s="82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5">
        <v>20</v>
      </c>
      <c r="B598" s="77">
        <v>45796</v>
      </c>
      <c r="C598" s="75">
        <v>2</v>
      </c>
      <c r="D598" s="41" t="s">
        <v>172</v>
      </c>
      <c r="E598" s="25" t="s">
        <v>135</v>
      </c>
      <c r="F598" s="42">
        <v>5.1284999999999998</v>
      </c>
      <c r="G598" s="76" t="s">
        <v>324</v>
      </c>
      <c r="H598" s="82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5">
        <v>21</v>
      </c>
      <c r="B599" s="77">
        <v>45803</v>
      </c>
      <c r="C599" s="75">
        <v>2</v>
      </c>
      <c r="D599" s="41" t="s">
        <v>172</v>
      </c>
      <c r="E599" s="25" t="s">
        <v>135</v>
      </c>
      <c r="F599" s="42">
        <v>5.2355999999999998</v>
      </c>
      <c r="G599" s="76" t="s">
        <v>324</v>
      </c>
      <c r="H599" s="82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5">
        <v>22</v>
      </c>
      <c r="B600" s="77">
        <v>45810</v>
      </c>
      <c r="C600" s="75">
        <v>2</v>
      </c>
      <c r="D600" s="41" t="s">
        <v>172</v>
      </c>
      <c r="E600" s="25" t="s">
        <v>135</v>
      </c>
      <c r="F600" s="42">
        <v>5.0872999999999999</v>
      </c>
      <c r="G600" s="76" t="s">
        <v>324</v>
      </c>
      <c r="H600" s="82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5">
        <v>23</v>
      </c>
      <c r="B601" s="77">
        <v>45817</v>
      </c>
      <c r="C601" s="75">
        <v>2</v>
      </c>
      <c r="D601" s="41" t="s">
        <v>172</v>
      </c>
      <c r="E601" s="25" t="s">
        <v>135</v>
      </c>
      <c r="F601" s="42">
        <v>4.9318999999999997</v>
      </c>
      <c r="G601" s="76" t="s">
        <v>324</v>
      </c>
      <c r="H601" s="82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5">
        <v>24</v>
      </c>
      <c r="B602" s="77">
        <v>45824</v>
      </c>
      <c r="C602" s="75">
        <v>2</v>
      </c>
      <c r="D602" s="41" t="s">
        <v>172</v>
      </c>
      <c r="E602" s="25" t="s">
        <v>135</v>
      </c>
      <c r="F602" s="42">
        <v>5.0796999999999999</v>
      </c>
      <c r="G602" s="76" t="s">
        <v>324</v>
      </c>
      <c r="H602" s="82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5">
        <v>25</v>
      </c>
      <c r="B603" s="77">
        <v>45831</v>
      </c>
      <c r="C603" s="75">
        <v>2</v>
      </c>
      <c r="D603" s="41" t="s">
        <v>172</v>
      </c>
      <c r="E603" s="25" t="s">
        <v>135</v>
      </c>
      <c r="F603" s="42">
        <v>4.7793999999999999</v>
      </c>
      <c r="G603" s="76" t="s">
        <v>324</v>
      </c>
      <c r="H603" s="82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5">
        <v>1</v>
      </c>
      <c r="B604" s="77">
        <v>45663</v>
      </c>
      <c r="C604" s="75">
        <v>1</v>
      </c>
      <c r="D604" s="41" t="s">
        <v>171</v>
      </c>
      <c r="E604" s="25" t="s">
        <v>136</v>
      </c>
      <c r="F604" s="42">
        <v>6.2541000000000002</v>
      </c>
      <c r="G604" s="76" t="s">
        <v>324</v>
      </c>
      <c r="H604" s="82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3">
      <c r="A605" s="75">
        <v>2</v>
      </c>
      <c r="B605" s="77">
        <v>45670</v>
      </c>
      <c r="C605" s="75">
        <v>1</v>
      </c>
      <c r="D605" s="41" t="s">
        <v>171</v>
      </c>
      <c r="E605" s="25" t="s">
        <v>136</v>
      </c>
      <c r="F605" s="42">
        <v>6.5871000000000004</v>
      </c>
      <c r="G605" s="76" t="s">
        <v>324</v>
      </c>
      <c r="H605" s="82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3">
      <c r="A606" s="75">
        <v>3</v>
      </c>
      <c r="B606" s="77">
        <v>45677</v>
      </c>
      <c r="C606" s="75">
        <v>1</v>
      </c>
      <c r="D606" s="41" t="s">
        <v>171</v>
      </c>
      <c r="E606" s="25" t="s">
        <v>136</v>
      </c>
      <c r="F606" s="42">
        <v>6.4916999999999998</v>
      </c>
      <c r="G606" s="76" t="s">
        <v>324</v>
      </c>
      <c r="H606" s="82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3">
      <c r="A607" s="75">
        <v>4</v>
      </c>
      <c r="B607" s="77">
        <v>45684</v>
      </c>
      <c r="C607" s="75">
        <v>1</v>
      </c>
      <c r="D607" s="41" t="s">
        <v>171</v>
      </c>
      <c r="E607" s="25" t="s">
        <v>136</v>
      </c>
      <c r="F607" s="42">
        <v>6.5462999999999996</v>
      </c>
      <c r="G607" s="76" t="s">
        <v>324</v>
      </c>
      <c r="H607" s="82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3">
      <c r="A608" s="75">
        <v>5</v>
      </c>
      <c r="B608" s="77">
        <v>45691</v>
      </c>
      <c r="C608" s="75">
        <v>1</v>
      </c>
      <c r="D608" s="41" t="s">
        <v>171</v>
      </c>
      <c r="E608" s="25" t="s">
        <v>136</v>
      </c>
      <c r="F608" s="42">
        <v>6.2453000000000003</v>
      </c>
      <c r="G608" s="76" t="s">
        <v>324</v>
      </c>
      <c r="H608" s="82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3">
      <c r="A609" s="75">
        <v>6</v>
      </c>
      <c r="B609" s="77">
        <v>45698</v>
      </c>
      <c r="C609" s="75">
        <v>1</v>
      </c>
      <c r="D609" s="41" t="s">
        <v>171</v>
      </c>
      <c r="E609" s="25" t="s">
        <v>136</v>
      </c>
      <c r="F609" s="42">
        <v>6.4451999999999998</v>
      </c>
      <c r="G609" s="76" t="s">
        <v>324</v>
      </c>
      <c r="H609" s="82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3">
      <c r="A610" s="75">
        <v>7</v>
      </c>
      <c r="B610" s="77">
        <v>45705</v>
      </c>
      <c r="C610" s="75">
        <v>1</v>
      </c>
      <c r="D610" s="41" t="s">
        <v>171</v>
      </c>
      <c r="E610" s="25" t="s">
        <v>136</v>
      </c>
      <c r="F610" s="42">
        <v>6.41</v>
      </c>
      <c r="G610" s="76" t="s">
        <v>324</v>
      </c>
      <c r="H610" s="82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3">
      <c r="A611" s="75">
        <v>8</v>
      </c>
      <c r="B611" s="77">
        <v>45712</v>
      </c>
      <c r="C611" s="75">
        <v>1</v>
      </c>
      <c r="D611" s="41" t="s">
        <v>171</v>
      </c>
      <c r="E611" s="25" t="s">
        <v>136</v>
      </c>
      <c r="F611" s="42">
        <v>6.3704000000000001</v>
      </c>
      <c r="G611" s="76" t="s">
        <v>324</v>
      </c>
      <c r="H611" s="82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3">
      <c r="A612" s="75">
        <v>9</v>
      </c>
      <c r="B612" s="77">
        <v>45719</v>
      </c>
      <c r="C612" s="75">
        <v>1</v>
      </c>
      <c r="D612" s="41" t="s">
        <v>171</v>
      </c>
      <c r="E612" s="25" t="s">
        <v>136</v>
      </c>
      <c r="F612" s="42">
        <v>6.1616999999999997</v>
      </c>
      <c r="G612" s="76" t="s">
        <v>324</v>
      </c>
      <c r="H612" s="82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3">
      <c r="A613" s="75">
        <v>10</v>
      </c>
      <c r="B613" s="77">
        <v>45726</v>
      </c>
      <c r="C613" s="75">
        <v>1</v>
      </c>
      <c r="D613" s="41" t="s">
        <v>171</v>
      </c>
      <c r="E613" s="25" t="s">
        <v>136</v>
      </c>
      <c r="F613" s="42">
        <v>6.4497999999999998</v>
      </c>
      <c r="G613" s="76" t="s">
        <v>324</v>
      </c>
      <c r="H613" s="82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3">
      <c r="A614" s="75">
        <v>11</v>
      </c>
      <c r="B614" s="77">
        <v>45733</v>
      </c>
      <c r="C614" s="75">
        <v>1</v>
      </c>
      <c r="D614" s="41" t="s">
        <v>171</v>
      </c>
      <c r="E614" s="25" t="s">
        <v>136</v>
      </c>
      <c r="F614" s="42">
        <v>6.6345999999999998</v>
      </c>
      <c r="G614" s="76" t="s">
        <v>324</v>
      </c>
      <c r="H614" s="82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3">
      <c r="A615" s="75">
        <v>12</v>
      </c>
      <c r="B615" s="77">
        <v>45740</v>
      </c>
      <c r="C615" s="75">
        <v>1</v>
      </c>
      <c r="D615" s="41" t="s">
        <v>171</v>
      </c>
      <c r="E615" s="25" t="s">
        <v>136</v>
      </c>
      <c r="F615" s="42">
        <v>6.5571000000000002</v>
      </c>
      <c r="G615" s="76" t="s">
        <v>324</v>
      </c>
      <c r="H615" s="82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3">
      <c r="A616" s="75">
        <v>13</v>
      </c>
      <c r="B616" s="77">
        <v>45747</v>
      </c>
      <c r="C616" s="75">
        <v>1</v>
      </c>
      <c r="D616" s="41" t="s">
        <v>171</v>
      </c>
      <c r="E616" s="25" t="s">
        <v>136</v>
      </c>
      <c r="F616" s="42">
        <v>6.4099000000000004</v>
      </c>
      <c r="G616" s="76" t="s">
        <v>324</v>
      </c>
      <c r="H616" s="82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3">
      <c r="A617" s="75">
        <v>14</v>
      </c>
      <c r="B617" s="77">
        <v>45754</v>
      </c>
      <c r="C617" s="75">
        <v>1</v>
      </c>
      <c r="D617" s="41" t="s">
        <v>171</v>
      </c>
      <c r="E617" s="25" t="s">
        <v>136</v>
      </c>
      <c r="F617" s="42">
        <v>6.4977999999999998</v>
      </c>
      <c r="G617" s="76" t="s">
        <v>324</v>
      </c>
      <c r="H617" s="82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3">
      <c r="A618" s="75">
        <v>15</v>
      </c>
      <c r="B618" s="77">
        <v>45761</v>
      </c>
      <c r="C618" s="75">
        <v>1</v>
      </c>
      <c r="D618" s="41" t="s">
        <v>171</v>
      </c>
      <c r="E618" s="25" t="s">
        <v>136</v>
      </c>
      <c r="F618" s="42">
        <v>6.6135000000000002</v>
      </c>
      <c r="G618" s="76" t="s">
        <v>324</v>
      </c>
      <c r="H618" s="82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3">
      <c r="A619" s="75">
        <v>16</v>
      </c>
      <c r="B619" s="77">
        <v>45768</v>
      </c>
      <c r="C619" s="75">
        <v>1</v>
      </c>
      <c r="D619" s="41" t="s">
        <v>171</v>
      </c>
      <c r="E619" s="25" t="s">
        <v>136</v>
      </c>
      <c r="F619" s="42">
        <v>6.0858999999999996</v>
      </c>
      <c r="G619" s="76" t="s">
        <v>324</v>
      </c>
      <c r="H619" s="82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3">
      <c r="A620" s="75">
        <v>17</v>
      </c>
      <c r="B620" s="77">
        <v>45775</v>
      </c>
      <c r="C620" s="75">
        <v>1</v>
      </c>
      <c r="D620" s="41" t="s">
        <v>171</v>
      </c>
      <c r="E620" s="25" t="s">
        <v>136</v>
      </c>
      <c r="F620" s="42">
        <v>6.4813000000000001</v>
      </c>
      <c r="G620" s="76" t="s">
        <v>324</v>
      </c>
      <c r="H620" s="82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3">
      <c r="A621" s="75">
        <v>18</v>
      </c>
      <c r="B621" s="77">
        <v>45782</v>
      </c>
      <c r="C621" s="75">
        <v>1</v>
      </c>
      <c r="D621" s="41" t="s">
        <v>171</v>
      </c>
      <c r="E621" s="25" t="s">
        <v>136</v>
      </c>
      <c r="F621" s="42">
        <v>6.5815000000000001</v>
      </c>
      <c r="G621" s="76" t="s">
        <v>324</v>
      </c>
      <c r="H621" s="82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3">
      <c r="A622" s="75">
        <v>19</v>
      </c>
      <c r="B622" s="77">
        <v>45789</v>
      </c>
      <c r="C622" s="75">
        <v>1</v>
      </c>
      <c r="D622" s="41" t="s">
        <v>171</v>
      </c>
      <c r="E622" s="25" t="s">
        <v>136</v>
      </c>
      <c r="F622" s="42">
        <v>6.6022999999999996</v>
      </c>
      <c r="G622" s="76" t="s">
        <v>324</v>
      </c>
      <c r="H622" s="82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3">
      <c r="A623" s="75">
        <v>20</v>
      </c>
      <c r="B623" s="77">
        <v>45796</v>
      </c>
      <c r="C623" s="75">
        <v>1</v>
      </c>
      <c r="D623" s="41" t="s">
        <v>171</v>
      </c>
      <c r="E623" s="25" t="s">
        <v>136</v>
      </c>
      <c r="F623" s="42">
        <v>6.7550999999999997</v>
      </c>
      <c r="G623" s="76" t="s">
        <v>324</v>
      </c>
      <c r="H623" s="82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3">
      <c r="A624" s="75">
        <v>21</v>
      </c>
      <c r="B624" s="77">
        <v>45803</v>
      </c>
      <c r="C624" s="75">
        <v>1</v>
      </c>
      <c r="D624" s="41" t="s">
        <v>171</v>
      </c>
      <c r="E624" s="25" t="s">
        <v>136</v>
      </c>
      <c r="F624" s="42">
        <v>6.6703000000000001</v>
      </c>
      <c r="G624" s="76" t="s">
        <v>324</v>
      </c>
      <c r="H624" s="82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3">
      <c r="A625" s="75">
        <v>22</v>
      </c>
      <c r="B625" s="77">
        <v>45810</v>
      </c>
      <c r="C625" s="75">
        <v>1</v>
      </c>
      <c r="D625" s="41" t="s">
        <v>171</v>
      </c>
      <c r="E625" s="25" t="s">
        <v>136</v>
      </c>
      <c r="F625" s="42">
        <v>6.5468999999999999</v>
      </c>
      <c r="G625" s="76" t="s">
        <v>324</v>
      </c>
      <c r="H625" s="82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5">
        <v>23</v>
      </c>
      <c r="B626" s="77">
        <v>45817</v>
      </c>
      <c r="C626" s="75">
        <v>1</v>
      </c>
      <c r="D626" s="41" t="s">
        <v>171</v>
      </c>
      <c r="E626" s="25" t="s">
        <v>136</v>
      </c>
      <c r="F626" s="42">
        <v>6.5453000000000001</v>
      </c>
      <c r="G626" s="76" t="s">
        <v>324</v>
      </c>
      <c r="H626" s="82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5">
        <v>24</v>
      </c>
      <c r="B627" s="77">
        <v>45824</v>
      </c>
      <c r="C627" s="75">
        <v>1</v>
      </c>
      <c r="D627" s="41" t="s">
        <v>171</v>
      </c>
      <c r="E627" s="25" t="s">
        <v>136</v>
      </c>
      <c r="F627" s="42">
        <v>6.6180000000000003</v>
      </c>
      <c r="G627" s="76" t="s">
        <v>324</v>
      </c>
      <c r="H627" s="82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5">
        <v>25</v>
      </c>
      <c r="B628" s="77">
        <v>45831</v>
      </c>
      <c r="C628" s="75">
        <v>1</v>
      </c>
      <c r="D628" s="41" t="s">
        <v>171</v>
      </c>
      <c r="E628" s="25" t="s">
        <v>136</v>
      </c>
      <c r="F628" s="42">
        <v>6.4191000000000003</v>
      </c>
      <c r="G628" s="76" t="s">
        <v>324</v>
      </c>
      <c r="H628" s="82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5">
        <v>1</v>
      </c>
      <c r="B629" s="77">
        <v>45663</v>
      </c>
      <c r="C629" s="75">
        <v>2</v>
      </c>
      <c r="D629" s="41" t="s">
        <v>172</v>
      </c>
      <c r="E629" s="25" t="s">
        <v>136</v>
      </c>
      <c r="F629" s="42">
        <v>8.4911999999999992</v>
      </c>
      <c r="G629" s="76" t="s">
        <v>324</v>
      </c>
      <c r="H629" s="82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5">
        <v>2</v>
      </c>
      <c r="B630" s="77">
        <v>45670</v>
      </c>
      <c r="C630" s="75">
        <v>2</v>
      </c>
      <c r="D630" s="41" t="s">
        <v>172</v>
      </c>
      <c r="E630" s="25" t="s">
        <v>136</v>
      </c>
      <c r="F630" s="42">
        <v>8.6994000000000007</v>
      </c>
      <c r="G630" s="76" t="s">
        <v>324</v>
      </c>
      <c r="H630" s="82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5">
        <v>3</v>
      </c>
      <c r="B631" s="77">
        <v>45677</v>
      </c>
      <c r="C631" s="75">
        <v>2</v>
      </c>
      <c r="D631" s="41" t="s">
        <v>172</v>
      </c>
      <c r="E631" s="25" t="s">
        <v>136</v>
      </c>
      <c r="F631" s="42">
        <v>8.9306000000000001</v>
      </c>
      <c r="G631" s="76" t="s">
        <v>324</v>
      </c>
      <c r="H631" s="82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5">
        <v>4</v>
      </c>
      <c r="B632" s="77">
        <v>45684</v>
      </c>
      <c r="C632" s="75">
        <v>2</v>
      </c>
      <c r="D632" s="41" t="s">
        <v>172</v>
      </c>
      <c r="E632" s="25" t="s">
        <v>136</v>
      </c>
      <c r="F632" s="42">
        <v>8.4649999999999999</v>
      </c>
      <c r="G632" s="76" t="s">
        <v>324</v>
      </c>
      <c r="H632" s="82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5">
        <v>5</v>
      </c>
      <c r="B633" s="77">
        <v>45691</v>
      </c>
      <c r="C633" s="75">
        <v>2</v>
      </c>
      <c r="D633" s="41" t="s">
        <v>172</v>
      </c>
      <c r="E633" s="25" t="s">
        <v>136</v>
      </c>
      <c r="F633" s="42">
        <v>8.4893999999999998</v>
      </c>
      <c r="G633" s="76" t="s">
        <v>324</v>
      </c>
      <c r="H633" s="82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5">
        <v>6</v>
      </c>
      <c r="B634" s="77">
        <v>45698</v>
      </c>
      <c r="C634" s="75">
        <v>2</v>
      </c>
      <c r="D634" s="41" t="s">
        <v>172</v>
      </c>
      <c r="E634" s="25" t="s">
        <v>136</v>
      </c>
      <c r="F634" s="42">
        <v>8.5436999999999994</v>
      </c>
      <c r="G634" s="76" t="s">
        <v>324</v>
      </c>
      <c r="H634" s="82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5">
        <v>7</v>
      </c>
      <c r="B635" s="77">
        <v>45705</v>
      </c>
      <c r="C635" s="75">
        <v>2</v>
      </c>
      <c r="D635" s="41" t="s">
        <v>172</v>
      </c>
      <c r="E635" s="25" t="s">
        <v>136</v>
      </c>
      <c r="F635" s="42">
        <v>8.7955000000000005</v>
      </c>
      <c r="G635" s="76" t="s">
        <v>324</v>
      </c>
      <c r="H635" s="82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5">
        <v>8</v>
      </c>
      <c r="B636" s="77">
        <v>45712</v>
      </c>
      <c r="C636" s="75">
        <v>2</v>
      </c>
      <c r="D636" s="41" t="s">
        <v>172</v>
      </c>
      <c r="E636" s="25" t="s">
        <v>136</v>
      </c>
      <c r="F636" s="42">
        <v>8.4932999999999996</v>
      </c>
      <c r="G636" s="76" t="s">
        <v>324</v>
      </c>
      <c r="H636" s="82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5">
        <v>9</v>
      </c>
      <c r="B637" s="77">
        <v>45719</v>
      </c>
      <c r="C637" s="75">
        <v>2</v>
      </c>
      <c r="D637" s="41" t="s">
        <v>172</v>
      </c>
      <c r="E637" s="25" t="s">
        <v>136</v>
      </c>
      <c r="F637" s="42">
        <v>8.8232999999999997</v>
      </c>
      <c r="G637" s="76" t="s">
        <v>324</v>
      </c>
      <c r="H637" s="82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5">
        <v>10</v>
      </c>
      <c r="B638" s="77">
        <v>45726</v>
      </c>
      <c r="C638" s="75">
        <v>2</v>
      </c>
      <c r="D638" s="41" t="s">
        <v>172</v>
      </c>
      <c r="E638" s="25" t="s">
        <v>136</v>
      </c>
      <c r="F638" s="42">
        <v>8.2873000000000001</v>
      </c>
      <c r="G638" s="76" t="s">
        <v>324</v>
      </c>
      <c r="H638" s="82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5">
        <v>11</v>
      </c>
      <c r="B639" s="77">
        <v>45733</v>
      </c>
      <c r="C639" s="75">
        <v>2</v>
      </c>
      <c r="D639" s="41" t="s">
        <v>172</v>
      </c>
      <c r="E639" s="25" t="s">
        <v>136</v>
      </c>
      <c r="F639" s="42">
        <v>8.4590999999999994</v>
      </c>
      <c r="G639" s="76" t="s">
        <v>324</v>
      </c>
      <c r="H639" s="82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5">
        <v>12</v>
      </c>
      <c r="B640" s="77">
        <v>45740</v>
      </c>
      <c r="C640" s="75">
        <v>2</v>
      </c>
      <c r="D640" s="41" t="s">
        <v>172</v>
      </c>
      <c r="E640" s="25" t="s">
        <v>136</v>
      </c>
      <c r="F640" s="42">
        <v>8.4564000000000004</v>
      </c>
      <c r="G640" s="76" t="s">
        <v>324</v>
      </c>
      <c r="H640" s="82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5">
        <v>13</v>
      </c>
      <c r="B641" s="77">
        <v>45747</v>
      </c>
      <c r="C641" s="75">
        <v>2</v>
      </c>
      <c r="D641" s="41" t="s">
        <v>172</v>
      </c>
      <c r="E641" s="25" t="s">
        <v>136</v>
      </c>
      <c r="F641" s="42">
        <v>8.673</v>
      </c>
      <c r="G641" s="76" t="s">
        <v>324</v>
      </c>
      <c r="H641" s="82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5">
        <v>14</v>
      </c>
      <c r="B642" s="77">
        <v>45754</v>
      </c>
      <c r="C642" s="75">
        <v>2</v>
      </c>
      <c r="D642" s="41" t="s">
        <v>172</v>
      </c>
      <c r="E642" s="25" t="s">
        <v>136</v>
      </c>
      <c r="F642" s="42">
        <v>8.73</v>
      </c>
      <c r="G642" s="76" t="s">
        <v>324</v>
      </c>
      <c r="H642" s="82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5">
        <v>15</v>
      </c>
      <c r="B643" s="77">
        <v>45761</v>
      </c>
      <c r="C643" s="75">
        <v>2</v>
      </c>
      <c r="D643" s="41" t="s">
        <v>172</v>
      </c>
      <c r="E643" s="25" t="s">
        <v>136</v>
      </c>
      <c r="F643" s="42">
        <v>8.1678999999999995</v>
      </c>
      <c r="G643" s="76" t="s">
        <v>324</v>
      </c>
      <c r="H643" s="82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5">
        <v>16</v>
      </c>
      <c r="B644" s="77">
        <v>45768</v>
      </c>
      <c r="C644" s="75">
        <v>2</v>
      </c>
      <c r="D644" s="41" t="s">
        <v>172</v>
      </c>
      <c r="E644" s="25" t="s">
        <v>136</v>
      </c>
      <c r="F644" s="42">
        <v>8.2987000000000002</v>
      </c>
      <c r="G644" s="76" t="s">
        <v>324</v>
      </c>
      <c r="H644" s="82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5">
        <v>17</v>
      </c>
      <c r="B645" s="77">
        <v>45775</v>
      </c>
      <c r="C645" s="75">
        <v>2</v>
      </c>
      <c r="D645" s="41" t="s">
        <v>172</v>
      </c>
      <c r="E645" s="25" t="s">
        <v>136</v>
      </c>
      <c r="F645" s="42">
        <v>8.5740999999999996</v>
      </c>
      <c r="G645" s="76" t="s">
        <v>324</v>
      </c>
      <c r="H645" s="82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5">
        <v>18</v>
      </c>
      <c r="B646" s="77">
        <v>45782</v>
      </c>
      <c r="C646" s="75">
        <v>2</v>
      </c>
      <c r="D646" s="41" t="s">
        <v>172</v>
      </c>
      <c r="E646" s="25" t="s">
        <v>136</v>
      </c>
      <c r="F646" s="42">
        <v>8.3551000000000002</v>
      </c>
      <c r="G646" s="76" t="s">
        <v>324</v>
      </c>
      <c r="H646" s="82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5">
        <v>19</v>
      </c>
      <c r="B647" s="77">
        <v>45789</v>
      </c>
      <c r="C647" s="75">
        <v>2</v>
      </c>
      <c r="D647" s="41" t="s">
        <v>172</v>
      </c>
      <c r="E647" s="25" t="s">
        <v>136</v>
      </c>
      <c r="F647" s="42">
        <v>8.1651000000000007</v>
      </c>
      <c r="G647" s="76" t="s">
        <v>324</v>
      </c>
      <c r="H647" s="82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5">
        <v>20</v>
      </c>
      <c r="B648" s="77">
        <v>45796</v>
      </c>
      <c r="C648" s="75">
        <v>2</v>
      </c>
      <c r="D648" s="41" t="s">
        <v>172</v>
      </c>
      <c r="E648" s="25" t="s">
        <v>136</v>
      </c>
      <c r="F648" s="42">
        <v>8.7285000000000004</v>
      </c>
      <c r="G648" s="76" t="s">
        <v>324</v>
      </c>
      <c r="H648" s="82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5">
        <v>21</v>
      </c>
      <c r="B649" s="77">
        <v>45803</v>
      </c>
      <c r="C649" s="75">
        <v>2</v>
      </c>
      <c r="D649" s="41" t="s">
        <v>172</v>
      </c>
      <c r="E649" s="25" t="s">
        <v>136</v>
      </c>
      <c r="F649" s="42">
        <v>8.6087000000000007</v>
      </c>
      <c r="G649" s="76" t="s">
        <v>324</v>
      </c>
      <c r="H649" s="82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5">
        <v>22</v>
      </c>
      <c r="B650" s="77">
        <v>45810</v>
      </c>
      <c r="C650" s="75">
        <v>2</v>
      </c>
      <c r="D650" s="41" t="s">
        <v>172</v>
      </c>
      <c r="E650" s="25" t="s">
        <v>136</v>
      </c>
      <c r="F650" s="42">
        <v>8.6084999999999994</v>
      </c>
      <c r="G650" s="76" t="s">
        <v>324</v>
      </c>
      <c r="H650" s="82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5">
        <v>23</v>
      </c>
      <c r="B651" s="77">
        <v>45817</v>
      </c>
      <c r="C651" s="75">
        <v>2</v>
      </c>
      <c r="D651" s="41" t="s">
        <v>172</v>
      </c>
      <c r="E651" s="25" t="s">
        <v>136</v>
      </c>
      <c r="F651" s="42">
        <v>8.3954000000000004</v>
      </c>
      <c r="G651" s="76" t="s">
        <v>324</v>
      </c>
      <c r="H651" s="82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5">
        <v>24</v>
      </c>
      <c r="B652" s="77">
        <v>45824</v>
      </c>
      <c r="C652" s="75">
        <v>2</v>
      </c>
      <c r="D652" s="41" t="s">
        <v>172</v>
      </c>
      <c r="E652" s="25" t="s">
        <v>136</v>
      </c>
      <c r="F652" s="42">
        <v>8.7263999999999999</v>
      </c>
      <c r="G652" s="76" t="s">
        <v>324</v>
      </c>
      <c r="H652" s="82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5">
        <v>25</v>
      </c>
      <c r="B653" s="77">
        <v>45831</v>
      </c>
      <c r="C653" s="75">
        <v>2</v>
      </c>
      <c r="D653" s="41" t="s">
        <v>172</v>
      </c>
      <c r="E653" s="25" t="s">
        <v>136</v>
      </c>
      <c r="F653" s="42">
        <v>8.4472000000000005</v>
      </c>
      <c r="G653" s="76" t="s">
        <v>324</v>
      </c>
      <c r="H653" s="82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5">
        <v>1</v>
      </c>
      <c r="B654" s="77">
        <v>45663</v>
      </c>
      <c r="C654" s="75">
        <v>1</v>
      </c>
      <c r="D654" s="41" t="s">
        <v>171</v>
      </c>
      <c r="E654" s="25" t="s">
        <v>138</v>
      </c>
      <c r="F654" s="42">
        <v>3.9316</v>
      </c>
      <c r="G654" s="76" t="s">
        <v>324</v>
      </c>
      <c r="H654" s="82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3">
      <c r="A655" s="75">
        <v>2</v>
      </c>
      <c r="B655" s="77">
        <v>45670</v>
      </c>
      <c r="C655" s="75">
        <v>1</v>
      </c>
      <c r="D655" s="41" t="s">
        <v>171</v>
      </c>
      <c r="E655" s="25" t="s">
        <v>138</v>
      </c>
      <c r="F655" s="42">
        <v>3.6905999999999999</v>
      </c>
      <c r="G655" s="76" t="s">
        <v>324</v>
      </c>
      <c r="H655" s="82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3">
      <c r="A656" s="75">
        <v>3</v>
      </c>
      <c r="B656" s="77">
        <v>45677</v>
      </c>
      <c r="C656" s="75">
        <v>1</v>
      </c>
      <c r="D656" s="41" t="s">
        <v>171</v>
      </c>
      <c r="E656" s="25" t="s">
        <v>138</v>
      </c>
      <c r="F656" s="42">
        <v>3.6974999999999998</v>
      </c>
      <c r="G656" s="76" t="s">
        <v>324</v>
      </c>
      <c r="H656" s="82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3">
      <c r="A657" s="75">
        <v>4</v>
      </c>
      <c r="B657" s="77">
        <v>45684</v>
      </c>
      <c r="C657" s="75">
        <v>1</v>
      </c>
      <c r="D657" s="41" t="s">
        <v>171</v>
      </c>
      <c r="E657" s="25" t="s">
        <v>138</v>
      </c>
      <c r="F657" s="42">
        <v>3.8246000000000002</v>
      </c>
      <c r="G657" s="76" t="s">
        <v>324</v>
      </c>
      <c r="H657" s="82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3">
      <c r="A658" s="75">
        <v>5</v>
      </c>
      <c r="B658" s="77">
        <v>45691</v>
      </c>
      <c r="C658" s="75">
        <v>1</v>
      </c>
      <c r="D658" s="41" t="s">
        <v>171</v>
      </c>
      <c r="E658" s="25" t="s">
        <v>138</v>
      </c>
      <c r="F658" s="42">
        <v>3.7157</v>
      </c>
      <c r="G658" s="76" t="s">
        <v>324</v>
      </c>
      <c r="H658" s="82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3">
      <c r="A659" s="75">
        <v>6</v>
      </c>
      <c r="B659" s="77">
        <v>45698</v>
      </c>
      <c r="C659" s="75">
        <v>1</v>
      </c>
      <c r="D659" s="41" t="s">
        <v>171</v>
      </c>
      <c r="E659" s="25" t="s">
        <v>138</v>
      </c>
      <c r="F659" s="42">
        <v>3.8811</v>
      </c>
      <c r="G659" s="76" t="s">
        <v>324</v>
      </c>
      <c r="H659" s="82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3">
      <c r="A660" s="75">
        <v>7</v>
      </c>
      <c r="B660" s="77">
        <v>45705</v>
      </c>
      <c r="C660" s="75">
        <v>1</v>
      </c>
      <c r="D660" s="41" t="s">
        <v>171</v>
      </c>
      <c r="E660" s="25" t="s">
        <v>138</v>
      </c>
      <c r="F660" s="42">
        <v>3.8311999999999999</v>
      </c>
      <c r="G660" s="76" t="s">
        <v>324</v>
      </c>
      <c r="H660" s="82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3">
      <c r="A661" s="75">
        <v>8</v>
      </c>
      <c r="B661" s="77">
        <v>45712</v>
      </c>
      <c r="C661" s="75">
        <v>1</v>
      </c>
      <c r="D661" s="41" t="s">
        <v>171</v>
      </c>
      <c r="E661" s="25" t="s">
        <v>138</v>
      </c>
      <c r="F661" s="42">
        <v>3.6892</v>
      </c>
      <c r="G661" s="76" t="s">
        <v>324</v>
      </c>
      <c r="H661" s="82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3">
      <c r="A662" s="75">
        <v>9</v>
      </c>
      <c r="B662" s="77">
        <v>45719</v>
      </c>
      <c r="C662" s="75">
        <v>1</v>
      </c>
      <c r="D662" s="41" t="s">
        <v>171</v>
      </c>
      <c r="E662" s="25" t="s">
        <v>138</v>
      </c>
      <c r="F662" s="42">
        <v>3.8087</v>
      </c>
      <c r="G662" s="76" t="s">
        <v>324</v>
      </c>
      <c r="H662" s="82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3">
      <c r="A663" s="75">
        <v>10</v>
      </c>
      <c r="B663" s="77">
        <v>45726</v>
      </c>
      <c r="C663" s="75">
        <v>1</v>
      </c>
      <c r="D663" s="41" t="s">
        <v>171</v>
      </c>
      <c r="E663" s="25" t="s">
        <v>138</v>
      </c>
      <c r="F663" s="42">
        <v>3.7578</v>
      </c>
      <c r="G663" s="76" t="s">
        <v>324</v>
      </c>
      <c r="H663" s="82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3">
      <c r="A664" s="75">
        <v>11</v>
      </c>
      <c r="B664" s="77">
        <v>45733</v>
      </c>
      <c r="C664" s="75">
        <v>1</v>
      </c>
      <c r="D664" s="41" t="s">
        <v>171</v>
      </c>
      <c r="E664" s="25" t="s">
        <v>138</v>
      </c>
      <c r="F664" s="42">
        <v>3.9098999999999999</v>
      </c>
      <c r="G664" s="76" t="s">
        <v>324</v>
      </c>
      <c r="H664" s="82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3">
      <c r="A665" s="75">
        <v>12</v>
      </c>
      <c r="B665" s="77">
        <v>45740</v>
      </c>
      <c r="C665" s="75">
        <v>1</v>
      </c>
      <c r="D665" s="41" t="s">
        <v>171</v>
      </c>
      <c r="E665" s="25" t="s">
        <v>138</v>
      </c>
      <c r="F665" s="42">
        <v>3.7241</v>
      </c>
      <c r="G665" s="76" t="s">
        <v>324</v>
      </c>
      <c r="H665" s="82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3">
      <c r="A666" s="75">
        <v>13</v>
      </c>
      <c r="B666" s="77">
        <v>45747</v>
      </c>
      <c r="C666" s="75">
        <v>1</v>
      </c>
      <c r="D666" s="41" t="s">
        <v>171</v>
      </c>
      <c r="E666" s="25" t="s">
        <v>138</v>
      </c>
      <c r="F666" s="42">
        <v>3.7473000000000001</v>
      </c>
      <c r="G666" s="76" t="s">
        <v>324</v>
      </c>
      <c r="H666" s="82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3">
      <c r="A667" s="75">
        <v>14</v>
      </c>
      <c r="B667" s="77">
        <v>45754</v>
      </c>
      <c r="C667" s="75">
        <v>1</v>
      </c>
      <c r="D667" s="41" t="s">
        <v>171</v>
      </c>
      <c r="E667" s="25" t="s">
        <v>138</v>
      </c>
      <c r="F667" s="42">
        <v>3.9453</v>
      </c>
      <c r="G667" s="76" t="s">
        <v>324</v>
      </c>
      <c r="H667" s="82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3">
      <c r="A668" s="75">
        <v>15</v>
      </c>
      <c r="B668" s="77">
        <v>45761</v>
      </c>
      <c r="C668" s="75">
        <v>1</v>
      </c>
      <c r="D668" s="41" t="s">
        <v>171</v>
      </c>
      <c r="E668" s="25" t="s">
        <v>138</v>
      </c>
      <c r="F668" s="42">
        <v>4.0686</v>
      </c>
      <c r="G668" s="76" t="s">
        <v>324</v>
      </c>
      <c r="H668" s="82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3">
      <c r="A669" s="75">
        <v>16</v>
      </c>
      <c r="B669" s="77">
        <v>45768</v>
      </c>
      <c r="C669" s="75">
        <v>1</v>
      </c>
      <c r="D669" s="41" t="s">
        <v>171</v>
      </c>
      <c r="E669" s="25" t="s">
        <v>138</v>
      </c>
      <c r="F669" s="42">
        <v>4.0399000000000003</v>
      </c>
      <c r="G669" s="76" t="s">
        <v>324</v>
      </c>
      <c r="H669" s="82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3">
      <c r="A670" s="75">
        <v>17</v>
      </c>
      <c r="B670" s="77">
        <v>45775</v>
      </c>
      <c r="C670" s="75">
        <v>1</v>
      </c>
      <c r="D670" s="41" t="s">
        <v>171</v>
      </c>
      <c r="E670" s="25" t="s">
        <v>138</v>
      </c>
      <c r="F670" s="42">
        <v>3.8075999999999999</v>
      </c>
      <c r="G670" s="76" t="s">
        <v>324</v>
      </c>
      <c r="H670" s="82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3">
      <c r="A671" s="75">
        <v>18</v>
      </c>
      <c r="B671" s="77">
        <v>45782</v>
      </c>
      <c r="C671" s="75">
        <v>1</v>
      </c>
      <c r="D671" s="41" t="s">
        <v>171</v>
      </c>
      <c r="E671" s="25" t="s">
        <v>138</v>
      </c>
      <c r="F671" s="42">
        <v>3.8262999999999998</v>
      </c>
      <c r="G671" s="76" t="s">
        <v>324</v>
      </c>
      <c r="H671" s="82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3">
      <c r="A672" s="75">
        <v>19</v>
      </c>
      <c r="B672" s="77">
        <v>45789</v>
      </c>
      <c r="C672" s="75">
        <v>1</v>
      </c>
      <c r="D672" s="41" t="s">
        <v>171</v>
      </c>
      <c r="E672" s="25" t="s">
        <v>138</v>
      </c>
      <c r="F672" s="42">
        <v>3.984</v>
      </c>
      <c r="G672" s="76" t="s">
        <v>324</v>
      </c>
      <c r="H672" s="82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3">
      <c r="A673" s="75">
        <v>20</v>
      </c>
      <c r="B673" s="77">
        <v>45796</v>
      </c>
      <c r="C673" s="75">
        <v>1</v>
      </c>
      <c r="D673" s="41" t="s">
        <v>171</v>
      </c>
      <c r="E673" s="25" t="s">
        <v>138</v>
      </c>
      <c r="F673" s="42">
        <v>3.7850999999999999</v>
      </c>
      <c r="G673" s="76" t="s">
        <v>324</v>
      </c>
      <c r="H673" s="82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3">
      <c r="A674" s="75">
        <v>21</v>
      </c>
      <c r="B674" s="77">
        <v>45803</v>
      </c>
      <c r="C674" s="75">
        <v>1</v>
      </c>
      <c r="D674" s="41" t="s">
        <v>171</v>
      </c>
      <c r="E674" s="25" t="s">
        <v>138</v>
      </c>
      <c r="F674" s="42">
        <v>3.6827999999999999</v>
      </c>
      <c r="G674" s="76" t="s">
        <v>324</v>
      </c>
      <c r="H674" s="82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3">
      <c r="A675" s="75">
        <v>22</v>
      </c>
      <c r="B675" s="77">
        <v>45810</v>
      </c>
      <c r="C675" s="75">
        <v>1</v>
      </c>
      <c r="D675" s="41" t="s">
        <v>171</v>
      </c>
      <c r="E675" s="25" t="s">
        <v>138</v>
      </c>
      <c r="F675" s="42">
        <v>3.8140000000000001</v>
      </c>
      <c r="G675" s="76" t="s">
        <v>324</v>
      </c>
      <c r="H675" s="82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3">
      <c r="A676" s="75">
        <v>23</v>
      </c>
      <c r="B676" s="77">
        <v>45817</v>
      </c>
      <c r="C676" s="75">
        <v>1</v>
      </c>
      <c r="D676" s="41" t="s">
        <v>171</v>
      </c>
      <c r="E676" s="25" t="s">
        <v>138</v>
      </c>
      <c r="F676" s="42">
        <v>3.8542000000000001</v>
      </c>
      <c r="G676" s="76" t="s">
        <v>324</v>
      </c>
      <c r="H676" s="82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3">
      <c r="A677" s="75">
        <v>24</v>
      </c>
      <c r="B677" s="77">
        <v>45824</v>
      </c>
      <c r="C677" s="75">
        <v>1</v>
      </c>
      <c r="D677" s="41" t="s">
        <v>171</v>
      </c>
      <c r="E677" s="25" t="s">
        <v>138</v>
      </c>
      <c r="F677" s="42">
        <v>3.7004999999999999</v>
      </c>
      <c r="G677" s="76" t="s">
        <v>324</v>
      </c>
      <c r="H677" s="82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3">
      <c r="A678" s="75">
        <v>25</v>
      </c>
      <c r="B678" s="77">
        <v>45831</v>
      </c>
      <c r="C678" s="75">
        <v>1</v>
      </c>
      <c r="D678" s="41" t="s">
        <v>171</v>
      </c>
      <c r="E678" s="25" t="s">
        <v>138</v>
      </c>
      <c r="F678" s="42">
        <v>3.6025</v>
      </c>
      <c r="G678" s="76" t="s">
        <v>324</v>
      </c>
      <c r="H678" s="82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3">
      <c r="A679" s="75">
        <v>1</v>
      </c>
      <c r="B679" s="77">
        <v>45663</v>
      </c>
      <c r="C679" s="75">
        <v>2</v>
      </c>
      <c r="D679" s="41" t="s">
        <v>172</v>
      </c>
      <c r="E679" s="25" t="s">
        <v>138</v>
      </c>
      <c r="F679" s="42">
        <v>4.9701000000000004</v>
      </c>
      <c r="G679" s="76" t="s">
        <v>324</v>
      </c>
      <c r="H679" s="82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5">
        <v>2</v>
      </c>
      <c r="B680" s="77">
        <v>45670</v>
      </c>
      <c r="C680" s="75">
        <v>2</v>
      </c>
      <c r="D680" s="41" t="s">
        <v>172</v>
      </c>
      <c r="E680" s="25" t="s">
        <v>138</v>
      </c>
      <c r="F680" s="42">
        <v>5.3064999999999998</v>
      </c>
      <c r="G680" s="76" t="s">
        <v>324</v>
      </c>
      <c r="H680" s="82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5">
        <v>3</v>
      </c>
      <c r="B681" s="77">
        <v>45677</v>
      </c>
      <c r="C681" s="75">
        <v>2</v>
      </c>
      <c r="D681" s="41" t="s">
        <v>172</v>
      </c>
      <c r="E681" s="25" t="s">
        <v>138</v>
      </c>
      <c r="F681" s="42">
        <v>5.0787000000000004</v>
      </c>
      <c r="G681" s="76" t="s">
        <v>324</v>
      </c>
      <c r="H681" s="82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5">
        <v>4</v>
      </c>
      <c r="B682" s="77">
        <v>45684</v>
      </c>
      <c r="C682" s="75">
        <v>2</v>
      </c>
      <c r="D682" s="41" t="s">
        <v>172</v>
      </c>
      <c r="E682" s="25" t="s">
        <v>138</v>
      </c>
      <c r="F682" s="42">
        <v>5.1773999999999996</v>
      </c>
      <c r="G682" s="76" t="s">
        <v>324</v>
      </c>
      <c r="H682" s="82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5">
        <v>5</v>
      </c>
      <c r="B683" s="77">
        <v>45691</v>
      </c>
      <c r="C683" s="75">
        <v>2</v>
      </c>
      <c r="D683" s="41" t="s">
        <v>172</v>
      </c>
      <c r="E683" s="25" t="s">
        <v>138</v>
      </c>
      <c r="F683" s="42">
        <v>5.234</v>
      </c>
      <c r="G683" s="76" t="s">
        <v>324</v>
      </c>
      <c r="H683" s="82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5">
        <v>6</v>
      </c>
      <c r="B684" s="77">
        <v>45698</v>
      </c>
      <c r="C684" s="75">
        <v>2</v>
      </c>
      <c r="D684" s="41" t="s">
        <v>172</v>
      </c>
      <c r="E684" s="25" t="s">
        <v>138</v>
      </c>
      <c r="F684" s="42">
        <v>5.2991000000000001</v>
      </c>
      <c r="G684" s="76" t="s">
        <v>324</v>
      </c>
      <c r="H684" s="82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5">
        <v>7</v>
      </c>
      <c r="B685" s="77">
        <v>45705</v>
      </c>
      <c r="C685" s="75">
        <v>2</v>
      </c>
      <c r="D685" s="41" t="s">
        <v>172</v>
      </c>
      <c r="E685" s="25" t="s">
        <v>138</v>
      </c>
      <c r="F685" s="42">
        <v>5.1463999999999999</v>
      </c>
      <c r="G685" s="76" t="s">
        <v>324</v>
      </c>
      <c r="H685" s="82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5">
        <v>8</v>
      </c>
      <c r="B686" s="77">
        <v>45712</v>
      </c>
      <c r="C686" s="75">
        <v>2</v>
      </c>
      <c r="D686" s="41" t="s">
        <v>172</v>
      </c>
      <c r="E686" s="25" t="s">
        <v>138</v>
      </c>
      <c r="F686" s="42">
        <v>5.2797999999999998</v>
      </c>
      <c r="G686" s="76" t="s">
        <v>324</v>
      </c>
      <c r="H686" s="82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3">
      <c r="A687" s="75">
        <v>9</v>
      </c>
      <c r="B687" s="77">
        <v>45719</v>
      </c>
      <c r="C687" s="75">
        <v>2</v>
      </c>
      <c r="D687" s="41" t="s">
        <v>172</v>
      </c>
      <c r="E687" s="25" t="s">
        <v>138</v>
      </c>
      <c r="F687" s="42">
        <v>5.0575999999999999</v>
      </c>
      <c r="G687" s="76" t="s">
        <v>324</v>
      </c>
      <c r="H687" s="82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3">
      <c r="A688" s="75">
        <v>10</v>
      </c>
      <c r="B688" s="77">
        <v>45726</v>
      </c>
      <c r="C688" s="75">
        <v>2</v>
      </c>
      <c r="D688" s="41" t="s">
        <v>172</v>
      </c>
      <c r="E688" s="25" t="s">
        <v>138</v>
      </c>
      <c r="F688" s="42">
        <v>5.1421000000000001</v>
      </c>
      <c r="G688" s="76" t="s">
        <v>324</v>
      </c>
      <c r="H688" s="82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3">
      <c r="A689" s="75">
        <v>11</v>
      </c>
      <c r="B689" s="77">
        <v>45733</v>
      </c>
      <c r="C689" s="75">
        <v>2</v>
      </c>
      <c r="D689" s="41" t="s">
        <v>172</v>
      </c>
      <c r="E689" s="25" t="s">
        <v>138</v>
      </c>
      <c r="F689" s="42">
        <v>5.0361000000000002</v>
      </c>
      <c r="G689" s="76" t="s">
        <v>324</v>
      </c>
      <c r="H689" s="82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3">
      <c r="A690" s="75">
        <v>12</v>
      </c>
      <c r="B690" s="77">
        <v>45740</v>
      </c>
      <c r="C690" s="75">
        <v>2</v>
      </c>
      <c r="D690" s="41" t="s">
        <v>172</v>
      </c>
      <c r="E690" s="25" t="s">
        <v>138</v>
      </c>
      <c r="F690" s="42">
        <v>5.3811</v>
      </c>
      <c r="G690" s="76" t="s">
        <v>324</v>
      </c>
      <c r="H690" s="82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3">
      <c r="A691" s="75">
        <v>13</v>
      </c>
      <c r="B691" s="77">
        <v>45747</v>
      </c>
      <c r="C691" s="75">
        <v>2</v>
      </c>
      <c r="D691" s="41" t="s">
        <v>172</v>
      </c>
      <c r="E691" s="25" t="s">
        <v>138</v>
      </c>
      <c r="F691" s="42">
        <v>5.1957000000000004</v>
      </c>
      <c r="G691" s="76" t="s">
        <v>324</v>
      </c>
      <c r="H691" s="82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3">
      <c r="A692" s="75">
        <v>14</v>
      </c>
      <c r="B692" s="77">
        <v>45754</v>
      </c>
      <c r="C692" s="75">
        <v>2</v>
      </c>
      <c r="D692" s="41" t="s">
        <v>172</v>
      </c>
      <c r="E692" s="25" t="s">
        <v>138</v>
      </c>
      <c r="F692" s="42">
        <v>5.0816999999999997</v>
      </c>
      <c r="G692" s="76" t="s">
        <v>324</v>
      </c>
      <c r="H692" s="82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3">
      <c r="A693" s="75">
        <v>15</v>
      </c>
      <c r="B693" s="77">
        <v>45761</v>
      </c>
      <c r="C693" s="75">
        <v>2</v>
      </c>
      <c r="D693" s="41" t="s">
        <v>172</v>
      </c>
      <c r="E693" s="25" t="s">
        <v>138</v>
      </c>
      <c r="F693" s="42">
        <v>5.1436000000000002</v>
      </c>
      <c r="G693" s="76" t="s">
        <v>324</v>
      </c>
      <c r="H693" s="82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3">
      <c r="A694" s="75">
        <v>16</v>
      </c>
      <c r="B694" s="77">
        <v>45768</v>
      </c>
      <c r="C694" s="75">
        <v>2</v>
      </c>
      <c r="D694" s="41" t="s">
        <v>172</v>
      </c>
      <c r="E694" s="25" t="s">
        <v>138</v>
      </c>
      <c r="F694" s="42">
        <v>5.1645000000000003</v>
      </c>
      <c r="G694" s="76" t="s">
        <v>324</v>
      </c>
      <c r="H694" s="82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3">
      <c r="A695" s="75">
        <v>17</v>
      </c>
      <c r="B695" s="77">
        <v>45775</v>
      </c>
      <c r="C695" s="75">
        <v>2</v>
      </c>
      <c r="D695" s="41" t="s">
        <v>172</v>
      </c>
      <c r="E695" s="25" t="s">
        <v>138</v>
      </c>
      <c r="F695" s="42">
        <v>5.3121</v>
      </c>
      <c r="G695" s="76" t="s">
        <v>324</v>
      </c>
      <c r="H695" s="82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3">
      <c r="A696" s="75">
        <v>18</v>
      </c>
      <c r="B696" s="77">
        <v>45782</v>
      </c>
      <c r="C696" s="75">
        <v>2</v>
      </c>
      <c r="D696" s="41" t="s">
        <v>172</v>
      </c>
      <c r="E696" s="25" t="s">
        <v>138</v>
      </c>
      <c r="F696" s="42">
        <v>4.9447000000000001</v>
      </c>
      <c r="G696" s="76" t="s">
        <v>324</v>
      </c>
      <c r="H696" s="82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3">
      <c r="A697" s="75">
        <v>19</v>
      </c>
      <c r="B697" s="77">
        <v>45789</v>
      </c>
      <c r="C697" s="75">
        <v>2</v>
      </c>
      <c r="D697" s="41" t="s">
        <v>172</v>
      </c>
      <c r="E697" s="25" t="s">
        <v>138</v>
      </c>
      <c r="F697" s="42">
        <v>5.0339999999999998</v>
      </c>
      <c r="G697" s="76" t="s">
        <v>324</v>
      </c>
      <c r="H697" s="82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3">
      <c r="A698" s="75">
        <v>20</v>
      </c>
      <c r="B698" s="77">
        <v>45796</v>
      </c>
      <c r="C698" s="75">
        <v>2</v>
      </c>
      <c r="D698" s="41" t="s">
        <v>172</v>
      </c>
      <c r="E698" s="25" t="s">
        <v>138</v>
      </c>
      <c r="F698" s="42">
        <v>5.1395</v>
      </c>
      <c r="G698" s="76" t="s">
        <v>324</v>
      </c>
      <c r="H698" s="82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3">
      <c r="A699" s="75">
        <v>21</v>
      </c>
      <c r="B699" s="77">
        <v>45803</v>
      </c>
      <c r="C699" s="75">
        <v>2</v>
      </c>
      <c r="D699" s="41" t="s">
        <v>172</v>
      </c>
      <c r="E699" s="25" t="s">
        <v>138</v>
      </c>
      <c r="F699" s="42">
        <v>5.6052</v>
      </c>
      <c r="G699" s="76" t="s">
        <v>324</v>
      </c>
      <c r="H699" s="82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3">
      <c r="A700" s="75">
        <v>22</v>
      </c>
      <c r="B700" s="77">
        <v>45810</v>
      </c>
      <c r="C700" s="75">
        <v>2</v>
      </c>
      <c r="D700" s="41" t="s">
        <v>172</v>
      </c>
      <c r="E700" s="25" t="s">
        <v>138</v>
      </c>
      <c r="F700" s="42">
        <v>5.3529</v>
      </c>
      <c r="G700" s="76" t="s">
        <v>324</v>
      </c>
      <c r="H700" s="82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3">
      <c r="A701" s="75">
        <v>23</v>
      </c>
      <c r="B701" s="77">
        <v>45817</v>
      </c>
      <c r="C701" s="75">
        <v>2</v>
      </c>
      <c r="D701" s="41" t="s">
        <v>172</v>
      </c>
      <c r="E701" s="25" t="s">
        <v>138</v>
      </c>
      <c r="F701" s="42">
        <v>5.1821999999999999</v>
      </c>
      <c r="G701" s="76" t="s">
        <v>324</v>
      </c>
      <c r="H701" s="82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3">
      <c r="A702" s="75">
        <v>24</v>
      </c>
      <c r="B702" s="77">
        <v>45824</v>
      </c>
      <c r="C702" s="75">
        <v>2</v>
      </c>
      <c r="D702" s="41" t="s">
        <v>172</v>
      </c>
      <c r="E702" s="25" t="s">
        <v>138</v>
      </c>
      <c r="F702" s="42">
        <v>5.3139000000000003</v>
      </c>
      <c r="G702" s="76" t="s">
        <v>324</v>
      </c>
      <c r="H702" s="82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3">
      <c r="A703" s="75">
        <v>25</v>
      </c>
      <c r="B703" s="77">
        <v>45831</v>
      </c>
      <c r="C703" s="75">
        <v>2</v>
      </c>
      <c r="D703" s="41" t="s">
        <v>172</v>
      </c>
      <c r="E703" s="25" t="s">
        <v>138</v>
      </c>
      <c r="F703" s="42">
        <v>5.5292000000000003</v>
      </c>
      <c r="G703" s="76" t="s">
        <v>324</v>
      </c>
      <c r="H703" s="82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3">
      <c r="A704" s="75">
        <v>1</v>
      </c>
      <c r="B704" s="77">
        <v>45663</v>
      </c>
      <c r="C704" s="75">
        <v>1</v>
      </c>
      <c r="D704" s="41" t="s">
        <v>171</v>
      </c>
      <c r="E704" s="25" t="s">
        <v>139</v>
      </c>
      <c r="F704" s="42">
        <v>8.9415999999999993</v>
      </c>
      <c r="G704" s="76" t="s">
        <v>324</v>
      </c>
      <c r="H704" s="82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3">
      <c r="A705" s="75">
        <v>2</v>
      </c>
      <c r="B705" s="77">
        <v>45670</v>
      </c>
      <c r="C705" s="75">
        <v>1</v>
      </c>
      <c r="D705" s="41" t="s">
        <v>171</v>
      </c>
      <c r="E705" s="25" t="s">
        <v>139</v>
      </c>
      <c r="F705" s="42">
        <v>8.9084000000000003</v>
      </c>
      <c r="G705" s="76" t="s">
        <v>324</v>
      </c>
      <c r="H705" s="82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3">
      <c r="A706" s="75">
        <v>3</v>
      </c>
      <c r="B706" s="77">
        <v>45677</v>
      </c>
      <c r="C706" s="75">
        <v>1</v>
      </c>
      <c r="D706" s="41" t="s">
        <v>171</v>
      </c>
      <c r="E706" s="25" t="s">
        <v>139</v>
      </c>
      <c r="F706" s="42">
        <v>9.3030000000000008</v>
      </c>
      <c r="G706" s="76" t="s">
        <v>324</v>
      </c>
      <c r="H706" s="82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3">
      <c r="A707" s="75">
        <v>4</v>
      </c>
      <c r="B707" s="77">
        <v>45684</v>
      </c>
      <c r="C707" s="75">
        <v>1</v>
      </c>
      <c r="D707" s="41" t="s">
        <v>171</v>
      </c>
      <c r="E707" s="25" t="s">
        <v>139</v>
      </c>
      <c r="F707" s="42">
        <v>9.1234999999999999</v>
      </c>
      <c r="G707" s="76" t="s">
        <v>324</v>
      </c>
      <c r="H707" s="82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3">
      <c r="A708" s="75">
        <v>5</v>
      </c>
      <c r="B708" s="77">
        <v>45691</v>
      </c>
      <c r="C708" s="75">
        <v>1</v>
      </c>
      <c r="D708" s="41" t="s">
        <v>171</v>
      </c>
      <c r="E708" s="25" t="s">
        <v>139</v>
      </c>
      <c r="F708" s="42">
        <v>9.1677999999999997</v>
      </c>
      <c r="G708" s="76" t="s">
        <v>324</v>
      </c>
      <c r="H708" s="82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3">
      <c r="A709" s="75">
        <v>6</v>
      </c>
      <c r="B709" s="77">
        <v>45698</v>
      </c>
      <c r="C709" s="75">
        <v>1</v>
      </c>
      <c r="D709" s="41" t="s">
        <v>171</v>
      </c>
      <c r="E709" s="25" t="s">
        <v>139</v>
      </c>
      <c r="F709" s="42">
        <v>8.8728999999999996</v>
      </c>
      <c r="G709" s="76" t="s">
        <v>324</v>
      </c>
      <c r="H709" s="82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3">
      <c r="A710" s="75">
        <v>7</v>
      </c>
      <c r="B710" s="77">
        <v>45705</v>
      </c>
      <c r="C710" s="75">
        <v>1</v>
      </c>
      <c r="D710" s="41" t="s">
        <v>171</v>
      </c>
      <c r="E710" s="25" t="s">
        <v>139</v>
      </c>
      <c r="F710" s="42">
        <v>9.4810999999999996</v>
      </c>
      <c r="G710" s="76" t="s">
        <v>324</v>
      </c>
      <c r="H710" s="82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3">
      <c r="A711" s="75">
        <v>8</v>
      </c>
      <c r="B711" s="77">
        <v>45712</v>
      </c>
      <c r="C711" s="75">
        <v>1</v>
      </c>
      <c r="D711" s="41" t="s">
        <v>171</v>
      </c>
      <c r="E711" s="25" t="s">
        <v>139</v>
      </c>
      <c r="F711" s="42">
        <v>9.4274000000000004</v>
      </c>
      <c r="G711" s="76" t="s">
        <v>324</v>
      </c>
      <c r="H711" s="82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3">
      <c r="A712" s="75">
        <v>9</v>
      </c>
      <c r="B712" s="77">
        <v>45719</v>
      </c>
      <c r="C712" s="75">
        <v>1</v>
      </c>
      <c r="D712" s="41" t="s">
        <v>171</v>
      </c>
      <c r="E712" s="25" t="s">
        <v>139</v>
      </c>
      <c r="F712" s="42">
        <v>9.1415000000000006</v>
      </c>
      <c r="G712" s="76" t="s">
        <v>324</v>
      </c>
      <c r="H712" s="82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3">
      <c r="A713" s="75">
        <v>10</v>
      </c>
      <c r="B713" s="77">
        <v>45726</v>
      </c>
      <c r="C713" s="75">
        <v>1</v>
      </c>
      <c r="D713" s="41" t="s">
        <v>171</v>
      </c>
      <c r="E713" s="25" t="s">
        <v>139</v>
      </c>
      <c r="F713" s="42">
        <v>9.1710999999999991</v>
      </c>
      <c r="G713" s="76" t="s">
        <v>324</v>
      </c>
      <c r="H713" s="82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3">
      <c r="A714" s="75">
        <v>11</v>
      </c>
      <c r="B714" s="77">
        <v>45733</v>
      </c>
      <c r="C714" s="75">
        <v>1</v>
      </c>
      <c r="D714" s="41" t="s">
        <v>171</v>
      </c>
      <c r="E714" s="25" t="s">
        <v>139</v>
      </c>
      <c r="F714" s="42">
        <v>8.4931999999999999</v>
      </c>
      <c r="G714" s="76" t="s">
        <v>324</v>
      </c>
      <c r="H714" s="82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3">
      <c r="A715" s="75">
        <v>12</v>
      </c>
      <c r="B715" s="77">
        <v>45740</v>
      </c>
      <c r="C715" s="75">
        <v>1</v>
      </c>
      <c r="D715" s="41" t="s">
        <v>171</v>
      </c>
      <c r="E715" s="25" t="s">
        <v>139</v>
      </c>
      <c r="F715" s="42">
        <v>9.1593999999999998</v>
      </c>
      <c r="G715" s="76" t="s">
        <v>324</v>
      </c>
      <c r="H715" s="82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3">
      <c r="A716" s="75">
        <v>13</v>
      </c>
      <c r="B716" s="77">
        <v>45747</v>
      </c>
      <c r="C716" s="75">
        <v>1</v>
      </c>
      <c r="D716" s="41" t="s">
        <v>171</v>
      </c>
      <c r="E716" s="25" t="s">
        <v>139</v>
      </c>
      <c r="F716" s="42">
        <v>8.9514999999999993</v>
      </c>
      <c r="G716" s="76" t="s">
        <v>324</v>
      </c>
      <c r="H716" s="82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3">
      <c r="A717" s="75">
        <v>14</v>
      </c>
      <c r="B717" s="77">
        <v>45754</v>
      </c>
      <c r="C717" s="75">
        <v>1</v>
      </c>
      <c r="D717" s="41" t="s">
        <v>171</v>
      </c>
      <c r="E717" s="25" t="s">
        <v>139</v>
      </c>
      <c r="F717" s="42">
        <v>9.1084999999999994</v>
      </c>
      <c r="G717" s="76" t="s">
        <v>324</v>
      </c>
      <c r="H717" s="82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3">
      <c r="A718" s="75">
        <v>15</v>
      </c>
      <c r="B718" s="77">
        <v>45761</v>
      </c>
      <c r="C718" s="75">
        <v>1</v>
      </c>
      <c r="D718" s="41" t="s">
        <v>171</v>
      </c>
      <c r="E718" s="25" t="s">
        <v>139</v>
      </c>
      <c r="F718" s="42">
        <v>9.1706000000000003</v>
      </c>
      <c r="G718" s="76" t="s">
        <v>324</v>
      </c>
      <c r="H718" s="82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3">
      <c r="A719" s="75">
        <v>16</v>
      </c>
      <c r="B719" s="77">
        <v>45768</v>
      </c>
      <c r="C719" s="75">
        <v>1</v>
      </c>
      <c r="D719" s="41" t="s">
        <v>171</v>
      </c>
      <c r="E719" s="25" t="s">
        <v>139</v>
      </c>
      <c r="F719" s="42">
        <v>8.9146999999999998</v>
      </c>
      <c r="G719" s="76" t="s">
        <v>324</v>
      </c>
      <c r="H719" s="82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3">
      <c r="A720" s="75">
        <v>17</v>
      </c>
      <c r="B720" s="77">
        <v>45775</v>
      </c>
      <c r="C720" s="75">
        <v>1</v>
      </c>
      <c r="D720" s="41" t="s">
        <v>171</v>
      </c>
      <c r="E720" s="25" t="s">
        <v>139</v>
      </c>
      <c r="F720" s="42">
        <v>8.5774000000000008</v>
      </c>
      <c r="G720" s="76" t="s">
        <v>324</v>
      </c>
      <c r="H720" s="82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3">
      <c r="A721" s="75">
        <v>18</v>
      </c>
      <c r="B721" s="77">
        <v>45782</v>
      </c>
      <c r="C721" s="75">
        <v>1</v>
      </c>
      <c r="D721" s="41" t="s">
        <v>171</v>
      </c>
      <c r="E721" s="25" t="s">
        <v>139</v>
      </c>
      <c r="F721" s="42">
        <v>9.0920000000000005</v>
      </c>
      <c r="G721" s="76" t="s">
        <v>324</v>
      </c>
      <c r="H721" s="82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3">
      <c r="A722" s="75">
        <v>19</v>
      </c>
      <c r="B722" s="77">
        <v>45789</v>
      </c>
      <c r="C722" s="75">
        <v>1</v>
      </c>
      <c r="D722" s="41" t="s">
        <v>171</v>
      </c>
      <c r="E722" s="25" t="s">
        <v>139</v>
      </c>
      <c r="F722" s="42">
        <v>8.8147000000000002</v>
      </c>
      <c r="G722" s="76" t="s">
        <v>324</v>
      </c>
      <c r="H722" s="82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3">
      <c r="A723" s="75">
        <v>20</v>
      </c>
      <c r="B723" s="77">
        <v>45796</v>
      </c>
      <c r="C723" s="75">
        <v>1</v>
      </c>
      <c r="D723" s="41" t="s">
        <v>171</v>
      </c>
      <c r="E723" s="25" t="s">
        <v>139</v>
      </c>
      <c r="F723" s="42">
        <v>8.9175000000000004</v>
      </c>
      <c r="G723" s="76" t="s">
        <v>324</v>
      </c>
      <c r="H723" s="82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3">
      <c r="A724" s="75">
        <v>21</v>
      </c>
      <c r="B724" s="77">
        <v>45803</v>
      </c>
      <c r="C724" s="75">
        <v>1</v>
      </c>
      <c r="D724" s="41" t="s">
        <v>171</v>
      </c>
      <c r="E724" s="25" t="s">
        <v>139</v>
      </c>
      <c r="F724" s="42">
        <v>8.8489000000000004</v>
      </c>
      <c r="G724" s="76" t="s">
        <v>324</v>
      </c>
      <c r="H724" s="82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3">
      <c r="A725" s="75">
        <v>22</v>
      </c>
      <c r="B725" s="77">
        <v>45810</v>
      </c>
      <c r="C725" s="75">
        <v>1</v>
      </c>
      <c r="D725" s="41" t="s">
        <v>171</v>
      </c>
      <c r="E725" s="25" t="s">
        <v>139</v>
      </c>
      <c r="F725" s="42">
        <v>8.9146000000000001</v>
      </c>
      <c r="G725" s="76" t="s">
        <v>324</v>
      </c>
      <c r="H725" s="82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3">
      <c r="A726" s="75">
        <v>23</v>
      </c>
      <c r="B726" s="77">
        <v>45817</v>
      </c>
      <c r="C726" s="75">
        <v>1</v>
      </c>
      <c r="D726" s="41" t="s">
        <v>171</v>
      </c>
      <c r="E726" s="25" t="s">
        <v>139</v>
      </c>
      <c r="F726" s="42">
        <v>8.4225999999999992</v>
      </c>
      <c r="G726" s="76" t="s">
        <v>324</v>
      </c>
      <c r="H726" s="82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3">
      <c r="A727" s="75">
        <v>24</v>
      </c>
      <c r="B727" s="77">
        <v>45824</v>
      </c>
      <c r="C727" s="75">
        <v>1</v>
      </c>
      <c r="D727" s="41" t="s">
        <v>171</v>
      </c>
      <c r="E727" s="25" t="s">
        <v>139</v>
      </c>
      <c r="F727" s="42">
        <v>9.3041999999999998</v>
      </c>
      <c r="G727" s="76" t="s">
        <v>324</v>
      </c>
      <c r="H727" s="82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3">
      <c r="A728" s="75">
        <v>25</v>
      </c>
      <c r="B728" s="77">
        <v>45831</v>
      </c>
      <c r="C728" s="75">
        <v>1</v>
      </c>
      <c r="D728" s="41" t="s">
        <v>171</v>
      </c>
      <c r="E728" s="25" t="s">
        <v>139</v>
      </c>
      <c r="F728" s="42">
        <v>9.0632999999999999</v>
      </c>
      <c r="G728" s="76" t="s">
        <v>324</v>
      </c>
      <c r="H728" s="82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3">
      <c r="A729" s="75">
        <v>1</v>
      </c>
      <c r="B729" s="77">
        <v>45663</v>
      </c>
      <c r="C729" s="75">
        <v>2</v>
      </c>
      <c r="D729" s="41" t="s">
        <v>172</v>
      </c>
      <c r="E729" s="25" t="s">
        <v>139</v>
      </c>
      <c r="F729" s="42">
        <v>12.888999999999999</v>
      </c>
      <c r="G729" s="76" t="s">
        <v>324</v>
      </c>
      <c r="H729" s="82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5">
        <v>2</v>
      </c>
      <c r="B730" s="77">
        <v>45670</v>
      </c>
      <c r="C730" s="75">
        <v>2</v>
      </c>
      <c r="D730" s="41" t="s">
        <v>172</v>
      </c>
      <c r="E730" s="25" t="s">
        <v>139</v>
      </c>
      <c r="F730" s="42">
        <v>13.1929</v>
      </c>
      <c r="G730" s="76" t="s">
        <v>324</v>
      </c>
      <c r="H730" s="82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5">
        <v>3</v>
      </c>
      <c r="B731" s="77">
        <v>45677</v>
      </c>
      <c r="C731" s="75">
        <v>2</v>
      </c>
      <c r="D731" s="41" t="s">
        <v>172</v>
      </c>
      <c r="E731" s="25" t="s">
        <v>139</v>
      </c>
      <c r="F731" s="42">
        <v>12.507899999999999</v>
      </c>
      <c r="G731" s="76" t="s">
        <v>324</v>
      </c>
      <c r="H731" s="82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5">
        <v>4</v>
      </c>
      <c r="B732" s="77">
        <v>45684</v>
      </c>
      <c r="C732" s="75">
        <v>2</v>
      </c>
      <c r="D732" s="41" t="s">
        <v>172</v>
      </c>
      <c r="E732" s="25" t="s">
        <v>139</v>
      </c>
      <c r="F732" s="42">
        <v>11.8691</v>
      </c>
      <c r="G732" s="76" t="s">
        <v>324</v>
      </c>
      <c r="H732" s="82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5">
        <v>5</v>
      </c>
      <c r="B733" s="77">
        <v>45691</v>
      </c>
      <c r="C733" s="75">
        <v>2</v>
      </c>
      <c r="D733" s="41" t="s">
        <v>172</v>
      </c>
      <c r="E733" s="25" t="s">
        <v>139</v>
      </c>
      <c r="F733" s="42">
        <v>12.187099999999999</v>
      </c>
      <c r="G733" s="76" t="s">
        <v>324</v>
      </c>
      <c r="H733" s="82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5">
        <v>6</v>
      </c>
      <c r="B734" s="77">
        <v>45698</v>
      </c>
      <c r="C734" s="75">
        <v>2</v>
      </c>
      <c r="D734" s="41" t="s">
        <v>172</v>
      </c>
      <c r="E734" s="25" t="s">
        <v>139</v>
      </c>
      <c r="F734" s="42">
        <v>12.0776</v>
      </c>
      <c r="G734" s="76" t="s">
        <v>324</v>
      </c>
      <c r="H734" s="82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5">
        <v>7</v>
      </c>
      <c r="B735" s="77">
        <v>45705</v>
      </c>
      <c r="C735" s="75">
        <v>2</v>
      </c>
      <c r="D735" s="41" t="s">
        <v>172</v>
      </c>
      <c r="E735" s="25" t="s">
        <v>139</v>
      </c>
      <c r="F735" s="42">
        <v>12.324299999999999</v>
      </c>
      <c r="G735" s="76" t="s">
        <v>324</v>
      </c>
      <c r="H735" s="82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5">
        <v>8</v>
      </c>
      <c r="B736" s="77">
        <v>45712</v>
      </c>
      <c r="C736" s="75">
        <v>2</v>
      </c>
      <c r="D736" s="41" t="s">
        <v>172</v>
      </c>
      <c r="E736" s="25" t="s">
        <v>139</v>
      </c>
      <c r="F736" s="42">
        <v>12.527900000000001</v>
      </c>
      <c r="G736" s="76" t="s">
        <v>324</v>
      </c>
      <c r="H736" s="82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5">
        <v>9</v>
      </c>
      <c r="B737" s="77">
        <v>45719</v>
      </c>
      <c r="C737" s="75">
        <v>2</v>
      </c>
      <c r="D737" s="41" t="s">
        <v>172</v>
      </c>
      <c r="E737" s="25" t="s">
        <v>139</v>
      </c>
      <c r="F737" s="42">
        <v>11.799200000000001</v>
      </c>
      <c r="G737" s="76" t="s">
        <v>324</v>
      </c>
      <c r="H737" s="82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5">
        <v>10</v>
      </c>
      <c r="B738" s="77">
        <v>45726</v>
      </c>
      <c r="C738" s="75">
        <v>2</v>
      </c>
      <c r="D738" s="41" t="s">
        <v>172</v>
      </c>
      <c r="E738" s="25" t="s">
        <v>139</v>
      </c>
      <c r="F738" s="42">
        <v>12.619899999999999</v>
      </c>
      <c r="G738" s="76" t="s">
        <v>324</v>
      </c>
      <c r="H738" s="82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5">
        <v>11</v>
      </c>
      <c r="B739" s="77">
        <v>45733</v>
      </c>
      <c r="C739" s="75">
        <v>2</v>
      </c>
      <c r="D739" s="41" t="s">
        <v>172</v>
      </c>
      <c r="E739" s="25" t="s">
        <v>139</v>
      </c>
      <c r="F739" s="42">
        <v>11.971399999999999</v>
      </c>
      <c r="G739" s="76" t="s">
        <v>324</v>
      </c>
      <c r="H739" s="82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5">
        <v>12</v>
      </c>
      <c r="B740" s="77">
        <v>45740</v>
      </c>
      <c r="C740" s="75">
        <v>2</v>
      </c>
      <c r="D740" s="41" t="s">
        <v>172</v>
      </c>
      <c r="E740" s="25" t="s">
        <v>139</v>
      </c>
      <c r="F740" s="42">
        <v>12.604100000000001</v>
      </c>
      <c r="G740" s="76" t="s">
        <v>324</v>
      </c>
      <c r="H740" s="82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5">
        <v>13</v>
      </c>
      <c r="B741" s="77">
        <v>45747</v>
      </c>
      <c r="C741" s="75">
        <v>2</v>
      </c>
      <c r="D741" s="41" t="s">
        <v>172</v>
      </c>
      <c r="E741" s="25" t="s">
        <v>139</v>
      </c>
      <c r="F741" s="42">
        <v>12.4617</v>
      </c>
      <c r="G741" s="76" t="s">
        <v>324</v>
      </c>
      <c r="H741" s="82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5">
        <v>14</v>
      </c>
      <c r="B742" s="77">
        <v>45754</v>
      </c>
      <c r="C742" s="75">
        <v>2</v>
      </c>
      <c r="D742" s="41" t="s">
        <v>172</v>
      </c>
      <c r="E742" s="25" t="s">
        <v>139</v>
      </c>
      <c r="F742" s="42">
        <v>12.3902</v>
      </c>
      <c r="G742" s="76" t="s">
        <v>324</v>
      </c>
      <c r="H742" s="82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5">
        <v>15</v>
      </c>
      <c r="B743" s="77">
        <v>45761</v>
      </c>
      <c r="C743" s="75">
        <v>2</v>
      </c>
      <c r="D743" s="41" t="s">
        <v>172</v>
      </c>
      <c r="E743" s="25" t="s">
        <v>139</v>
      </c>
      <c r="F743" s="42">
        <v>12.474399999999999</v>
      </c>
      <c r="G743" s="76" t="s">
        <v>324</v>
      </c>
      <c r="H743" s="82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5">
        <v>16</v>
      </c>
      <c r="B744" s="77">
        <v>45768</v>
      </c>
      <c r="C744" s="75">
        <v>2</v>
      </c>
      <c r="D744" s="41" t="s">
        <v>172</v>
      </c>
      <c r="E744" s="25" t="s">
        <v>139</v>
      </c>
      <c r="F744" s="42">
        <v>12.3111</v>
      </c>
      <c r="G744" s="76" t="s">
        <v>324</v>
      </c>
      <c r="H744" s="82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5">
        <v>17</v>
      </c>
      <c r="B745" s="77">
        <v>45775</v>
      </c>
      <c r="C745" s="75">
        <v>2</v>
      </c>
      <c r="D745" s="41" t="s">
        <v>172</v>
      </c>
      <c r="E745" s="25" t="s">
        <v>139</v>
      </c>
      <c r="F745" s="42">
        <v>12.285600000000001</v>
      </c>
      <c r="G745" s="76" t="s">
        <v>324</v>
      </c>
      <c r="H745" s="82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5">
        <v>18</v>
      </c>
      <c r="B746" s="77">
        <v>45782</v>
      </c>
      <c r="C746" s="75">
        <v>2</v>
      </c>
      <c r="D746" s="41" t="s">
        <v>172</v>
      </c>
      <c r="E746" s="25" t="s">
        <v>139</v>
      </c>
      <c r="F746" s="42">
        <v>11.911</v>
      </c>
      <c r="G746" s="76" t="s">
        <v>324</v>
      </c>
      <c r="H746" s="82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5">
        <v>19</v>
      </c>
      <c r="B747" s="77">
        <v>45789</v>
      </c>
      <c r="C747" s="75">
        <v>2</v>
      </c>
      <c r="D747" s="41" t="s">
        <v>172</v>
      </c>
      <c r="E747" s="25" t="s">
        <v>139</v>
      </c>
      <c r="F747" s="42">
        <v>12.489599999999999</v>
      </c>
      <c r="G747" s="76" t="s">
        <v>324</v>
      </c>
      <c r="H747" s="82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5">
        <v>20</v>
      </c>
      <c r="B748" s="77">
        <v>45796</v>
      </c>
      <c r="C748" s="75">
        <v>2</v>
      </c>
      <c r="D748" s="41" t="s">
        <v>172</v>
      </c>
      <c r="E748" s="25" t="s">
        <v>139</v>
      </c>
      <c r="F748" s="42">
        <v>13.145899999999999</v>
      </c>
      <c r="G748" s="76" t="s">
        <v>324</v>
      </c>
      <c r="H748" s="82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5">
        <v>21</v>
      </c>
      <c r="B749" s="77">
        <v>45803</v>
      </c>
      <c r="C749" s="75">
        <v>2</v>
      </c>
      <c r="D749" s="41" t="s">
        <v>172</v>
      </c>
      <c r="E749" s="25" t="s">
        <v>139</v>
      </c>
      <c r="F749" s="42">
        <v>13.193199999999999</v>
      </c>
      <c r="G749" s="76" t="s">
        <v>324</v>
      </c>
      <c r="H749" s="82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5">
        <v>22</v>
      </c>
      <c r="B750" s="77">
        <v>45810</v>
      </c>
      <c r="C750" s="75">
        <v>2</v>
      </c>
      <c r="D750" s="41" t="s">
        <v>172</v>
      </c>
      <c r="E750" s="25" t="s">
        <v>139</v>
      </c>
      <c r="F750" s="42">
        <v>12.9626</v>
      </c>
      <c r="G750" s="76" t="s">
        <v>324</v>
      </c>
      <c r="H750" s="82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5">
        <v>23</v>
      </c>
      <c r="B751" s="77">
        <v>45817</v>
      </c>
      <c r="C751" s="75">
        <v>2</v>
      </c>
      <c r="D751" s="41" t="s">
        <v>172</v>
      </c>
      <c r="E751" s="25" t="s">
        <v>139</v>
      </c>
      <c r="F751" s="42">
        <v>12.747</v>
      </c>
      <c r="G751" s="76" t="s">
        <v>324</v>
      </c>
      <c r="H751" s="82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5">
        <v>24</v>
      </c>
      <c r="B752" s="77">
        <v>45824</v>
      </c>
      <c r="C752" s="75">
        <v>2</v>
      </c>
      <c r="D752" s="41" t="s">
        <v>172</v>
      </c>
      <c r="E752" s="25" t="s">
        <v>139</v>
      </c>
      <c r="F752" s="42">
        <v>12.263199999999999</v>
      </c>
      <c r="G752" s="76" t="s">
        <v>324</v>
      </c>
      <c r="H752" s="82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5">
        <v>25</v>
      </c>
      <c r="B753" s="77">
        <v>45831</v>
      </c>
      <c r="C753" s="75">
        <v>2</v>
      </c>
      <c r="D753" s="41" t="s">
        <v>172</v>
      </c>
      <c r="E753" s="25" t="s">
        <v>139</v>
      </c>
      <c r="F753" s="42">
        <v>13.005000000000001</v>
      </c>
      <c r="G753" s="76" t="s">
        <v>324</v>
      </c>
      <c r="H753" s="82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5">
        <v>1</v>
      </c>
      <c r="B754" s="77">
        <v>45663</v>
      </c>
      <c r="C754" s="75">
        <v>1</v>
      </c>
      <c r="D754" s="41" t="s">
        <v>171</v>
      </c>
      <c r="E754" s="25" t="s">
        <v>140</v>
      </c>
      <c r="F754" s="42">
        <v>3.4916</v>
      </c>
      <c r="G754" s="76" t="s">
        <v>324</v>
      </c>
      <c r="H754" s="82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5">
        <v>2</v>
      </c>
      <c r="B755" s="77">
        <v>45670</v>
      </c>
      <c r="C755" s="75">
        <v>1</v>
      </c>
      <c r="D755" s="41" t="s">
        <v>171</v>
      </c>
      <c r="E755" s="25" t="s">
        <v>140</v>
      </c>
      <c r="F755" s="42">
        <v>3.4897</v>
      </c>
      <c r="G755" s="76" t="s">
        <v>324</v>
      </c>
      <c r="H755" s="82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5">
        <v>3</v>
      </c>
      <c r="B756" s="77">
        <v>45677</v>
      </c>
      <c r="C756" s="75">
        <v>1</v>
      </c>
      <c r="D756" s="41" t="s">
        <v>171</v>
      </c>
      <c r="E756" s="25" t="s">
        <v>140</v>
      </c>
      <c r="F756" s="42">
        <v>3.4563000000000001</v>
      </c>
      <c r="G756" s="76" t="s">
        <v>324</v>
      </c>
      <c r="H756" s="82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5">
        <v>4</v>
      </c>
      <c r="B757" s="77">
        <v>45684</v>
      </c>
      <c r="C757" s="75">
        <v>1</v>
      </c>
      <c r="D757" s="41" t="s">
        <v>171</v>
      </c>
      <c r="E757" s="25" t="s">
        <v>140</v>
      </c>
      <c r="F757" s="42">
        <v>3.5137999999999998</v>
      </c>
      <c r="G757" s="76" t="s">
        <v>324</v>
      </c>
      <c r="H757" s="82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5">
        <v>5</v>
      </c>
      <c r="B758" s="77">
        <v>45691</v>
      </c>
      <c r="C758" s="75">
        <v>1</v>
      </c>
      <c r="D758" s="41" t="s">
        <v>171</v>
      </c>
      <c r="E758" s="25" t="s">
        <v>140</v>
      </c>
      <c r="F758" s="42">
        <v>3.4346999999999999</v>
      </c>
      <c r="G758" s="76" t="s">
        <v>324</v>
      </c>
      <c r="H758" s="82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5">
        <v>6</v>
      </c>
      <c r="B759" s="77">
        <v>45698</v>
      </c>
      <c r="C759" s="75">
        <v>1</v>
      </c>
      <c r="D759" s="41" t="s">
        <v>171</v>
      </c>
      <c r="E759" s="25" t="s">
        <v>140</v>
      </c>
      <c r="F759" s="42">
        <v>3.4874000000000001</v>
      </c>
      <c r="G759" s="76" t="s">
        <v>324</v>
      </c>
      <c r="H759" s="82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5">
        <v>7</v>
      </c>
      <c r="B760" s="77">
        <v>45705</v>
      </c>
      <c r="C760" s="75">
        <v>1</v>
      </c>
      <c r="D760" s="41" t="s">
        <v>171</v>
      </c>
      <c r="E760" s="25" t="s">
        <v>140</v>
      </c>
      <c r="F760" s="42">
        <v>3.3372999999999999</v>
      </c>
      <c r="G760" s="76" t="s">
        <v>324</v>
      </c>
      <c r="H760" s="82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5">
        <v>8</v>
      </c>
      <c r="B761" s="77">
        <v>45712</v>
      </c>
      <c r="C761" s="75">
        <v>1</v>
      </c>
      <c r="D761" s="41" t="s">
        <v>171</v>
      </c>
      <c r="E761" s="25" t="s">
        <v>140</v>
      </c>
      <c r="F761" s="42">
        <v>3.444</v>
      </c>
      <c r="G761" s="76" t="s">
        <v>324</v>
      </c>
      <c r="H761" s="82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5">
        <v>9</v>
      </c>
      <c r="B762" s="77">
        <v>45719</v>
      </c>
      <c r="C762" s="75">
        <v>1</v>
      </c>
      <c r="D762" s="41" t="s">
        <v>171</v>
      </c>
      <c r="E762" s="25" t="s">
        <v>140</v>
      </c>
      <c r="F762" s="42">
        <v>3.8420999999999998</v>
      </c>
      <c r="G762" s="76" t="s">
        <v>324</v>
      </c>
      <c r="H762" s="82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5">
        <v>10</v>
      </c>
      <c r="B763" s="77">
        <v>45726</v>
      </c>
      <c r="C763" s="75">
        <v>1</v>
      </c>
      <c r="D763" s="41" t="s">
        <v>171</v>
      </c>
      <c r="E763" s="25" t="s">
        <v>140</v>
      </c>
      <c r="F763" s="42">
        <v>3.4895999999999998</v>
      </c>
      <c r="G763" s="76" t="s">
        <v>324</v>
      </c>
      <c r="H763" s="82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5">
        <v>11</v>
      </c>
      <c r="B764" s="77">
        <v>45733</v>
      </c>
      <c r="C764" s="75">
        <v>1</v>
      </c>
      <c r="D764" s="41" t="s">
        <v>171</v>
      </c>
      <c r="E764" s="25" t="s">
        <v>140</v>
      </c>
      <c r="F764" s="42">
        <v>3.4641999999999999</v>
      </c>
      <c r="G764" s="76" t="s">
        <v>324</v>
      </c>
      <c r="H764" s="82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5">
        <v>12</v>
      </c>
      <c r="B765" s="77">
        <v>45740</v>
      </c>
      <c r="C765" s="75">
        <v>1</v>
      </c>
      <c r="D765" s="41" t="s">
        <v>171</v>
      </c>
      <c r="E765" s="25" t="s">
        <v>140</v>
      </c>
      <c r="F765" s="42">
        <v>3.5798999999999999</v>
      </c>
      <c r="G765" s="76" t="s">
        <v>324</v>
      </c>
      <c r="H765" s="82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5">
        <v>13</v>
      </c>
      <c r="B766" s="77">
        <v>45747</v>
      </c>
      <c r="C766" s="75">
        <v>1</v>
      </c>
      <c r="D766" s="41" t="s">
        <v>171</v>
      </c>
      <c r="E766" s="25" t="s">
        <v>140</v>
      </c>
      <c r="F766" s="42">
        <v>3.6061999999999999</v>
      </c>
      <c r="G766" s="76" t="s">
        <v>324</v>
      </c>
      <c r="H766" s="82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5">
        <v>14</v>
      </c>
      <c r="B767" s="77">
        <v>45754</v>
      </c>
      <c r="C767" s="75">
        <v>1</v>
      </c>
      <c r="D767" s="41" t="s">
        <v>171</v>
      </c>
      <c r="E767" s="25" t="s">
        <v>140</v>
      </c>
      <c r="F767" s="42">
        <v>3.3329</v>
      </c>
      <c r="G767" s="76" t="s">
        <v>324</v>
      </c>
      <c r="H767" s="82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5">
        <v>15</v>
      </c>
      <c r="B768" s="77">
        <v>45761</v>
      </c>
      <c r="C768" s="75">
        <v>1</v>
      </c>
      <c r="D768" s="41" t="s">
        <v>171</v>
      </c>
      <c r="E768" s="25" t="s">
        <v>140</v>
      </c>
      <c r="F768" s="42">
        <v>3.4689000000000001</v>
      </c>
      <c r="G768" s="76" t="s">
        <v>324</v>
      </c>
      <c r="H768" s="82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5">
        <v>16</v>
      </c>
      <c r="B769" s="77">
        <v>45768</v>
      </c>
      <c r="C769" s="75">
        <v>1</v>
      </c>
      <c r="D769" s="41" t="s">
        <v>171</v>
      </c>
      <c r="E769" s="25" t="s">
        <v>140</v>
      </c>
      <c r="F769" s="42">
        <v>3.6377000000000002</v>
      </c>
      <c r="G769" s="76" t="s">
        <v>324</v>
      </c>
      <c r="H769" s="82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5">
        <v>17</v>
      </c>
      <c r="B770" s="77">
        <v>45775</v>
      </c>
      <c r="C770" s="75">
        <v>1</v>
      </c>
      <c r="D770" s="41" t="s">
        <v>171</v>
      </c>
      <c r="E770" s="25" t="s">
        <v>140</v>
      </c>
      <c r="F770" s="42">
        <v>3.5405000000000002</v>
      </c>
      <c r="G770" s="76" t="s">
        <v>324</v>
      </c>
      <c r="H770" s="82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5">
        <v>18</v>
      </c>
      <c r="B771" s="77">
        <v>45782</v>
      </c>
      <c r="C771" s="75">
        <v>1</v>
      </c>
      <c r="D771" s="41" t="s">
        <v>171</v>
      </c>
      <c r="E771" s="25" t="s">
        <v>140</v>
      </c>
      <c r="F771" s="42">
        <v>3.5183</v>
      </c>
      <c r="G771" s="76" t="s">
        <v>324</v>
      </c>
      <c r="H771" s="82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5">
        <v>19</v>
      </c>
      <c r="B772" s="77">
        <v>45789</v>
      </c>
      <c r="C772" s="75">
        <v>1</v>
      </c>
      <c r="D772" s="41" t="s">
        <v>171</v>
      </c>
      <c r="E772" s="25" t="s">
        <v>140</v>
      </c>
      <c r="F772" s="42">
        <v>3.7330999999999999</v>
      </c>
      <c r="G772" s="76" t="s">
        <v>324</v>
      </c>
      <c r="H772" s="82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5">
        <v>20</v>
      </c>
      <c r="B773" s="77">
        <v>45796</v>
      </c>
      <c r="C773" s="75">
        <v>1</v>
      </c>
      <c r="D773" s="41" t="s">
        <v>171</v>
      </c>
      <c r="E773" s="25" t="s">
        <v>140</v>
      </c>
      <c r="F773" s="42">
        <v>3.3982999999999999</v>
      </c>
      <c r="G773" s="76" t="s">
        <v>324</v>
      </c>
      <c r="H773" s="82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5">
        <v>21</v>
      </c>
      <c r="B774" s="77">
        <v>45803</v>
      </c>
      <c r="C774" s="75">
        <v>1</v>
      </c>
      <c r="D774" s="41" t="s">
        <v>171</v>
      </c>
      <c r="E774" s="25" t="s">
        <v>140</v>
      </c>
      <c r="F774" s="42">
        <v>3.5124</v>
      </c>
      <c r="G774" s="76" t="s">
        <v>324</v>
      </c>
      <c r="H774" s="82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5">
        <v>22</v>
      </c>
      <c r="B775" s="77">
        <v>45810</v>
      </c>
      <c r="C775" s="75">
        <v>1</v>
      </c>
      <c r="D775" s="41" t="s">
        <v>171</v>
      </c>
      <c r="E775" s="25" t="s">
        <v>140</v>
      </c>
      <c r="F775" s="42">
        <v>3.4220000000000002</v>
      </c>
      <c r="G775" s="76" t="s">
        <v>324</v>
      </c>
      <c r="H775" s="82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5">
        <v>23</v>
      </c>
      <c r="B776" s="77">
        <v>45817</v>
      </c>
      <c r="C776" s="75">
        <v>1</v>
      </c>
      <c r="D776" s="41" t="s">
        <v>171</v>
      </c>
      <c r="E776" s="25" t="s">
        <v>140</v>
      </c>
      <c r="F776" s="42">
        <v>3.7235</v>
      </c>
      <c r="G776" s="76" t="s">
        <v>324</v>
      </c>
      <c r="H776" s="82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5">
        <v>24</v>
      </c>
      <c r="B777" s="77">
        <v>45824</v>
      </c>
      <c r="C777" s="75">
        <v>1</v>
      </c>
      <c r="D777" s="41" t="s">
        <v>171</v>
      </c>
      <c r="E777" s="25" t="s">
        <v>140</v>
      </c>
      <c r="F777" s="42">
        <v>3.2071999999999998</v>
      </c>
      <c r="G777" s="76" t="s">
        <v>324</v>
      </c>
      <c r="H777" s="82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5">
        <v>25</v>
      </c>
      <c r="B778" s="77">
        <v>45831</v>
      </c>
      <c r="C778" s="75">
        <v>1</v>
      </c>
      <c r="D778" s="41" t="s">
        <v>171</v>
      </c>
      <c r="E778" s="25" t="s">
        <v>140</v>
      </c>
      <c r="F778" s="42">
        <v>3.3995000000000002</v>
      </c>
      <c r="G778" s="76" t="s">
        <v>324</v>
      </c>
      <c r="H778" s="82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5">
        <v>1</v>
      </c>
      <c r="B779" s="77">
        <v>45663</v>
      </c>
      <c r="C779" s="75">
        <v>2</v>
      </c>
      <c r="D779" s="41" t="s">
        <v>172</v>
      </c>
      <c r="E779" s="25" t="s">
        <v>140</v>
      </c>
      <c r="F779" s="42">
        <v>6.8677000000000001</v>
      </c>
      <c r="G779" s="76" t="s">
        <v>324</v>
      </c>
      <c r="H779" s="82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5">
        <v>2</v>
      </c>
      <c r="B780" s="77">
        <v>45670</v>
      </c>
      <c r="C780" s="75">
        <v>2</v>
      </c>
      <c r="D780" s="41" t="s">
        <v>172</v>
      </c>
      <c r="E780" s="25" t="s">
        <v>140</v>
      </c>
      <c r="F780" s="42">
        <v>7.1658999999999997</v>
      </c>
      <c r="G780" s="76" t="s">
        <v>324</v>
      </c>
      <c r="H780" s="82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5">
        <v>3</v>
      </c>
      <c r="B781" s="77">
        <v>45677</v>
      </c>
      <c r="C781" s="75">
        <v>2</v>
      </c>
      <c r="D781" s="41" t="s">
        <v>172</v>
      </c>
      <c r="E781" s="25" t="s">
        <v>140</v>
      </c>
      <c r="F781" s="42">
        <v>7.1516000000000002</v>
      </c>
      <c r="G781" s="76" t="s">
        <v>324</v>
      </c>
      <c r="H781" s="82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5">
        <v>4</v>
      </c>
      <c r="B782" s="77">
        <v>45684</v>
      </c>
      <c r="C782" s="75">
        <v>2</v>
      </c>
      <c r="D782" s="41" t="s">
        <v>172</v>
      </c>
      <c r="E782" s="25" t="s">
        <v>140</v>
      </c>
      <c r="F782" s="42">
        <v>7.3487999999999998</v>
      </c>
      <c r="G782" s="76" t="s">
        <v>324</v>
      </c>
      <c r="H782" s="82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5">
        <v>5</v>
      </c>
      <c r="B783" s="77">
        <v>45691</v>
      </c>
      <c r="C783" s="75">
        <v>2</v>
      </c>
      <c r="D783" s="41" t="s">
        <v>172</v>
      </c>
      <c r="E783" s="25" t="s">
        <v>140</v>
      </c>
      <c r="F783" s="42">
        <v>6.6064999999999996</v>
      </c>
      <c r="G783" s="76" t="s">
        <v>324</v>
      </c>
      <c r="H783" s="82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5">
        <v>6</v>
      </c>
      <c r="B784" s="77">
        <v>45698</v>
      </c>
      <c r="C784" s="75">
        <v>2</v>
      </c>
      <c r="D784" s="41" t="s">
        <v>172</v>
      </c>
      <c r="E784" s="25" t="s">
        <v>140</v>
      </c>
      <c r="F784" s="42">
        <v>7.1875999999999998</v>
      </c>
      <c r="G784" s="76" t="s">
        <v>324</v>
      </c>
      <c r="H784" s="82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5">
        <v>7</v>
      </c>
      <c r="B785" s="77">
        <v>45705</v>
      </c>
      <c r="C785" s="75">
        <v>2</v>
      </c>
      <c r="D785" s="41" t="s">
        <v>172</v>
      </c>
      <c r="E785" s="25" t="s">
        <v>140</v>
      </c>
      <c r="F785" s="42">
        <v>6.9267000000000003</v>
      </c>
      <c r="G785" s="76" t="s">
        <v>324</v>
      </c>
      <c r="H785" s="82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5">
        <v>8</v>
      </c>
      <c r="B786" s="77">
        <v>45712</v>
      </c>
      <c r="C786" s="75">
        <v>2</v>
      </c>
      <c r="D786" s="41" t="s">
        <v>172</v>
      </c>
      <c r="E786" s="25" t="s">
        <v>140</v>
      </c>
      <c r="F786" s="42">
        <v>6.8335999999999997</v>
      </c>
      <c r="G786" s="76" t="s">
        <v>324</v>
      </c>
      <c r="H786" s="82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5">
        <v>9</v>
      </c>
      <c r="B787" s="77">
        <v>45719</v>
      </c>
      <c r="C787" s="75">
        <v>2</v>
      </c>
      <c r="D787" s="41" t="s">
        <v>172</v>
      </c>
      <c r="E787" s="25" t="s">
        <v>140</v>
      </c>
      <c r="F787" s="42">
        <v>7.1349</v>
      </c>
      <c r="G787" s="76" t="s">
        <v>324</v>
      </c>
      <c r="H787" s="82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5">
        <v>10</v>
      </c>
      <c r="B788" s="77">
        <v>45726</v>
      </c>
      <c r="C788" s="75">
        <v>2</v>
      </c>
      <c r="D788" s="41" t="s">
        <v>172</v>
      </c>
      <c r="E788" s="25" t="s">
        <v>140</v>
      </c>
      <c r="F788" s="42">
        <v>6.77</v>
      </c>
      <c r="G788" s="76" t="s">
        <v>324</v>
      </c>
      <c r="H788" s="82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5">
        <v>11</v>
      </c>
      <c r="B789" s="77">
        <v>45733</v>
      </c>
      <c r="C789" s="75">
        <v>2</v>
      </c>
      <c r="D789" s="41" t="s">
        <v>172</v>
      </c>
      <c r="E789" s="25" t="s">
        <v>140</v>
      </c>
      <c r="F789" s="42">
        <v>6.4808000000000003</v>
      </c>
      <c r="G789" s="76" t="s">
        <v>324</v>
      </c>
      <c r="H789" s="82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5">
        <v>12</v>
      </c>
      <c r="B790" s="77">
        <v>45740</v>
      </c>
      <c r="C790" s="75">
        <v>2</v>
      </c>
      <c r="D790" s="41" t="s">
        <v>172</v>
      </c>
      <c r="E790" s="25" t="s">
        <v>140</v>
      </c>
      <c r="F790" s="42">
        <v>6.9074</v>
      </c>
      <c r="G790" s="76" t="s">
        <v>324</v>
      </c>
      <c r="H790" s="82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5">
        <v>13</v>
      </c>
      <c r="B791" s="77">
        <v>45747</v>
      </c>
      <c r="C791" s="75">
        <v>2</v>
      </c>
      <c r="D791" s="41" t="s">
        <v>172</v>
      </c>
      <c r="E791" s="25" t="s">
        <v>140</v>
      </c>
      <c r="F791" s="42">
        <v>6.6256000000000004</v>
      </c>
      <c r="G791" s="76" t="s">
        <v>324</v>
      </c>
      <c r="H791" s="82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5">
        <v>14</v>
      </c>
      <c r="B792" s="77">
        <v>45754</v>
      </c>
      <c r="C792" s="75">
        <v>2</v>
      </c>
      <c r="D792" s="41" t="s">
        <v>172</v>
      </c>
      <c r="E792" s="25" t="s">
        <v>140</v>
      </c>
      <c r="F792" s="42">
        <v>6.8377999999999997</v>
      </c>
      <c r="G792" s="76" t="s">
        <v>324</v>
      </c>
      <c r="H792" s="82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5">
        <v>15</v>
      </c>
      <c r="B793" s="77">
        <v>45761</v>
      </c>
      <c r="C793" s="75">
        <v>2</v>
      </c>
      <c r="D793" s="41" t="s">
        <v>172</v>
      </c>
      <c r="E793" s="25" t="s">
        <v>140</v>
      </c>
      <c r="F793" s="42">
        <v>7.0929000000000002</v>
      </c>
      <c r="G793" s="76" t="s">
        <v>324</v>
      </c>
      <c r="H793" s="82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5">
        <v>16</v>
      </c>
      <c r="B794" s="77">
        <v>45768</v>
      </c>
      <c r="C794" s="75">
        <v>2</v>
      </c>
      <c r="D794" s="41" t="s">
        <v>172</v>
      </c>
      <c r="E794" s="25" t="s">
        <v>140</v>
      </c>
      <c r="F794" s="42">
        <v>7.0780000000000003</v>
      </c>
      <c r="G794" s="76" t="s">
        <v>324</v>
      </c>
      <c r="H794" s="82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5">
        <v>17</v>
      </c>
      <c r="B795" s="77">
        <v>45775</v>
      </c>
      <c r="C795" s="75">
        <v>2</v>
      </c>
      <c r="D795" s="41" t="s">
        <v>172</v>
      </c>
      <c r="E795" s="25" t="s">
        <v>140</v>
      </c>
      <c r="F795" s="42">
        <v>7.3967000000000001</v>
      </c>
      <c r="G795" s="76" t="s">
        <v>324</v>
      </c>
      <c r="H795" s="82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5">
        <v>18</v>
      </c>
      <c r="B796" s="77">
        <v>45782</v>
      </c>
      <c r="C796" s="75">
        <v>2</v>
      </c>
      <c r="D796" s="41" t="s">
        <v>172</v>
      </c>
      <c r="E796" s="25" t="s">
        <v>140</v>
      </c>
      <c r="F796" s="42">
        <v>6.9500999999999999</v>
      </c>
      <c r="G796" s="76" t="s">
        <v>324</v>
      </c>
      <c r="H796" s="82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5">
        <v>19</v>
      </c>
      <c r="B797" s="77">
        <v>45789</v>
      </c>
      <c r="C797" s="75">
        <v>2</v>
      </c>
      <c r="D797" s="41" t="s">
        <v>172</v>
      </c>
      <c r="E797" s="25" t="s">
        <v>140</v>
      </c>
      <c r="F797" s="42">
        <v>6.6166999999999998</v>
      </c>
      <c r="G797" s="76" t="s">
        <v>324</v>
      </c>
      <c r="H797" s="82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5">
        <v>20</v>
      </c>
      <c r="B798" s="77">
        <v>45796</v>
      </c>
      <c r="C798" s="75">
        <v>2</v>
      </c>
      <c r="D798" s="41" t="s">
        <v>172</v>
      </c>
      <c r="E798" s="25" t="s">
        <v>140</v>
      </c>
      <c r="F798" s="42">
        <v>6.8109999999999999</v>
      </c>
      <c r="G798" s="76" t="s">
        <v>324</v>
      </c>
      <c r="H798" s="82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5">
        <v>21</v>
      </c>
      <c r="B799" s="77">
        <v>45803</v>
      </c>
      <c r="C799" s="75">
        <v>2</v>
      </c>
      <c r="D799" s="41" t="s">
        <v>172</v>
      </c>
      <c r="E799" s="25" t="s">
        <v>140</v>
      </c>
      <c r="F799" s="42">
        <v>6.7702</v>
      </c>
      <c r="G799" s="76" t="s">
        <v>324</v>
      </c>
      <c r="H799" s="82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5">
        <v>22</v>
      </c>
      <c r="B800" s="77">
        <v>45810</v>
      </c>
      <c r="C800" s="75">
        <v>2</v>
      </c>
      <c r="D800" s="41" t="s">
        <v>172</v>
      </c>
      <c r="E800" s="25" t="s">
        <v>140</v>
      </c>
      <c r="F800" s="42">
        <v>6.6955</v>
      </c>
      <c r="G800" s="76" t="s">
        <v>324</v>
      </c>
      <c r="H800" s="82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5">
        <v>23</v>
      </c>
      <c r="B801" s="77">
        <v>45817</v>
      </c>
      <c r="C801" s="75">
        <v>2</v>
      </c>
      <c r="D801" s="41" t="s">
        <v>172</v>
      </c>
      <c r="E801" s="25" t="s">
        <v>140</v>
      </c>
      <c r="F801" s="42">
        <v>7.1087999999999996</v>
      </c>
      <c r="G801" s="76" t="s">
        <v>324</v>
      </c>
      <c r="H801" s="82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5">
        <v>24</v>
      </c>
      <c r="B802" s="77">
        <v>45824</v>
      </c>
      <c r="C802" s="75">
        <v>2</v>
      </c>
      <c r="D802" s="41" t="s">
        <v>172</v>
      </c>
      <c r="E802" s="25" t="s">
        <v>140</v>
      </c>
      <c r="F802" s="42">
        <v>6.8387000000000002</v>
      </c>
      <c r="G802" s="76" t="s">
        <v>324</v>
      </c>
      <c r="H802" s="82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5">
        <v>25</v>
      </c>
      <c r="B803" s="77">
        <v>45831</v>
      </c>
      <c r="C803" s="75">
        <v>2</v>
      </c>
      <c r="D803" s="41" t="s">
        <v>172</v>
      </c>
      <c r="E803" s="25" t="s">
        <v>140</v>
      </c>
      <c r="F803" s="42">
        <v>6.5057</v>
      </c>
      <c r="G803" s="76" t="s">
        <v>324</v>
      </c>
      <c r="H803" s="82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5">
        <v>1</v>
      </c>
      <c r="B804" s="77">
        <v>45663</v>
      </c>
      <c r="C804" s="75">
        <v>1</v>
      </c>
      <c r="D804" s="41" t="s">
        <v>171</v>
      </c>
      <c r="E804" s="25" t="s">
        <v>141</v>
      </c>
      <c r="F804" s="42">
        <v>141.0454</v>
      </c>
      <c r="G804" s="76" t="s">
        <v>324</v>
      </c>
      <c r="H804" s="82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3">
      <c r="A805" s="75">
        <v>2</v>
      </c>
      <c r="B805" s="77">
        <v>45670</v>
      </c>
      <c r="C805" s="75">
        <v>1</v>
      </c>
      <c r="D805" s="41" t="s">
        <v>171</v>
      </c>
      <c r="E805" s="25" t="s">
        <v>141</v>
      </c>
      <c r="F805" s="42">
        <v>139.8329</v>
      </c>
      <c r="G805" s="76" t="s">
        <v>324</v>
      </c>
      <c r="H805" s="82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3">
      <c r="A806" s="75">
        <v>3</v>
      </c>
      <c r="B806" s="77">
        <v>45677</v>
      </c>
      <c r="C806" s="75">
        <v>1</v>
      </c>
      <c r="D806" s="41" t="s">
        <v>171</v>
      </c>
      <c r="E806" s="25" t="s">
        <v>141</v>
      </c>
      <c r="F806" s="42">
        <v>140.53530000000001</v>
      </c>
      <c r="G806" s="76" t="s">
        <v>324</v>
      </c>
      <c r="H806" s="82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3">
      <c r="A807" s="75">
        <v>4</v>
      </c>
      <c r="B807" s="77">
        <v>45684</v>
      </c>
      <c r="C807" s="75">
        <v>1</v>
      </c>
      <c r="D807" s="41" t="s">
        <v>171</v>
      </c>
      <c r="E807" s="25" t="s">
        <v>141</v>
      </c>
      <c r="F807" s="42">
        <v>140.15860000000001</v>
      </c>
      <c r="G807" s="76" t="s">
        <v>324</v>
      </c>
      <c r="H807" s="82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3">
      <c r="A808" s="75">
        <v>5</v>
      </c>
      <c r="B808" s="77">
        <v>45691</v>
      </c>
      <c r="C808" s="75">
        <v>1</v>
      </c>
      <c r="D808" s="41" t="s">
        <v>171</v>
      </c>
      <c r="E808" s="25" t="s">
        <v>141</v>
      </c>
      <c r="F808" s="42">
        <v>140.94749999999999</v>
      </c>
      <c r="G808" s="76" t="s">
        <v>324</v>
      </c>
      <c r="H808" s="82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3">
      <c r="A809" s="75">
        <v>6</v>
      </c>
      <c r="B809" s="77">
        <v>45698</v>
      </c>
      <c r="C809" s="75">
        <v>1</v>
      </c>
      <c r="D809" s="41" t="s">
        <v>171</v>
      </c>
      <c r="E809" s="25" t="s">
        <v>141</v>
      </c>
      <c r="F809" s="42">
        <v>140.05699999999999</v>
      </c>
      <c r="G809" s="76" t="s">
        <v>324</v>
      </c>
      <c r="H809" s="82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3">
      <c r="A810" s="75">
        <v>7</v>
      </c>
      <c r="B810" s="77">
        <v>45705</v>
      </c>
      <c r="C810" s="75">
        <v>1</v>
      </c>
      <c r="D810" s="41" t="s">
        <v>171</v>
      </c>
      <c r="E810" s="25" t="s">
        <v>141</v>
      </c>
      <c r="F810" s="42">
        <v>141.85429999999999</v>
      </c>
      <c r="G810" s="76" t="s">
        <v>324</v>
      </c>
      <c r="H810" s="82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3">
      <c r="A811" s="75">
        <v>8</v>
      </c>
      <c r="B811" s="77">
        <v>45712</v>
      </c>
      <c r="C811" s="75">
        <v>1</v>
      </c>
      <c r="D811" s="41" t="s">
        <v>171</v>
      </c>
      <c r="E811" s="25" t="s">
        <v>141</v>
      </c>
      <c r="F811" s="42">
        <v>140.63749999999999</v>
      </c>
      <c r="G811" s="76" t="s">
        <v>324</v>
      </c>
      <c r="H811" s="82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3">
      <c r="A812" s="75">
        <v>9</v>
      </c>
      <c r="B812" s="77">
        <v>45719</v>
      </c>
      <c r="C812" s="75">
        <v>1</v>
      </c>
      <c r="D812" s="41" t="s">
        <v>171</v>
      </c>
      <c r="E812" s="25" t="s">
        <v>141</v>
      </c>
      <c r="F812" s="42">
        <v>140.5881</v>
      </c>
      <c r="G812" s="76" t="s">
        <v>324</v>
      </c>
      <c r="H812" s="82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3">
      <c r="A813" s="75">
        <v>10</v>
      </c>
      <c r="B813" s="77">
        <v>45726</v>
      </c>
      <c r="C813" s="75">
        <v>1</v>
      </c>
      <c r="D813" s="41" t="s">
        <v>171</v>
      </c>
      <c r="E813" s="25" t="s">
        <v>141</v>
      </c>
      <c r="F813" s="42">
        <v>140.6148</v>
      </c>
      <c r="G813" s="76" t="s">
        <v>324</v>
      </c>
      <c r="H813" s="82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3">
      <c r="A814" s="75">
        <v>11</v>
      </c>
      <c r="B814" s="77">
        <v>45733</v>
      </c>
      <c r="C814" s="75">
        <v>1</v>
      </c>
      <c r="D814" s="41" t="s">
        <v>171</v>
      </c>
      <c r="E814" s="25" t="s">
        <v>141</v>
      </c>
      <c r="F814" s="42">
        <v>137.815</v>
      </c>
      <c r="G814" s="76" t="s">
        <v>324</v>
      </c>
      <c r="H814" s="82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3">
      <c r="A815" s="75">
        <v>12</v>
      </c>
      <c r="B815" s="77">
        <v>45740</v>
      </c>
      <c r="C815" s="75">
        <v>1</v>
      </c>
      <c r="D815" s="41" t="s">
        <v>171</v>
      </c>
      <c r="E815" s="25" t="s">
        <v>141</v>
      </c>
      <c r="F815" s="42">
        <v>139.75299999999999</v>
      </c>
      <c r="G815" s="76" t="s">
        <v>324</v>
      </c>
      <c r="H815" s="82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3">
      <c r="A816" s="75">
        <v>13</v>
      </c>
      <c r="B816" s="77">
        <v>45747</v>
      </c>
      <c r="C816" s="75">
        <v>1</v>
      </c>
      <c r="D816" s="41" t="s">
        <v>171</v>
      </c>
      <c r="E816" s="25" t="s">
        <v>141</v>
      </c>
      <c r="F816" s="42">
        <v>139.61099999999999</v>
      </c>
      <c r="G816" s="76" t="s">
        <v>324</v>
      </c>
      <c r="H816" s="82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3">
      <c r="A817" s="75">
        <v>14</v>
      </c>
      <c r="B817" s="77">
        <v>45754</v>
      </c>
      <c r="C817" s="75">
        <v>1</v>
      </c>
      <c r="D817" s="41" t="s">
        <v>171</v>
      </c>
      <c r="E817" s="25" t="s">
        <v>141</v>
      </c>
      <c r="F817" s="42">
        <v>140.31129999999999</v>
      </c>
      <c r="G817" s="76" t="s">
        <v>324</v>
      </c>
      <c r="H817" s="82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3">
      <c r="A818" s="75">
        <v>15</v>
      </c>
      <c r="B818" s="77">
        <v>45761</v>
      </c>
      <c r="C818" s="75">
        <v>1</v>
      </c>
      <c r="D818" s="41" t="s">
        <v>171</v>
      </c>
      <c r="E818" s="25" t="s">
        <v>141</v>
      </c>
      <c r="F818" s="42">
        <v>137.96199999999999</v>
      </c>
      <c r="G818" s="76" t="s">
        <v>324</v>
      </c>
      <c r="H818" s="82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3">
      <c r="A819" s="75">
        <v>16</v>
      </c>
      <c r="B819" s="77">
        <v>45768</v>
      </c>
      <c r="C819" s="75">
        <v>1</v>
      </c>
      <c r="D819" s="41" t="s">
        <v>171</v>
      </c>
      <c r="E819" s="25" t="s">
        <v>141</v>
      </c>
      <c r="F819" s="42">
        <v>142.4512</v>
      </c>
      <c r="G819" s="76" t="s">
        <v>324</v>
      </c>
      <c r="H819" s="82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3">
      <c r="A820" s="75">
        <v>17</v>
      </c>
      <c r="B820" s="77">
        <v>45775</v>
      </c>
      <c r="C820" s="75">
        <v>1</v>
      </c>
      <c r="D820" s="41" t="s">
        <v>171</v>
      </c>
      <c r="E820" s="25" t="s">
        <v>141</v>
      </c>
      <c r="F820" s="42">
        <v>140.1566</v>
      </c>
      <c r="G820" s="76" t="s">
        <v>324</v>
      </c>
      <c r="H820" s="82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3">
      <c r="A821" s="75">
        <v>18</v>
      </c>
      <c r="B821" s="77">
        <v>45782</v>
      </c>
      <c r="C821" s="75">
        <v>1</v>
      </c>
      <c r="D821" s="41" t="s">
        <v>171</v>
      </c>
      <c r="E821" s="25" t="s">
        <v>141</v>
      </c>
      <c r="F821" s="42">
        <v>138.18299999999999</v>
      </c>
      <c r="G821" s="76" t="s">
        <v>324</v>
      </c>
      <c r="H821" s="82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3">
      <c r="A822" s="75">
        <v>19</v>
      </c>
      <c r="B822" s="77">
        <v>45789</v>
      </c>
      <c r="C822" s="75">
        <v>1</v>
      </c>
      <c r="D822" s="41" t="s">
        <v>171</v>
      </c>
      <c r="E822" s="25" t="s">
        <v>141</v>
      </c>
      <c r="F822" s="42">
        <v>137.4367</v>
      </c>
      <c r="G822" s="76" t="s">
        <v>324</v>
      </c>
      <c r="H822" s="82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3">
      <c r="A823" s="75">
        <v>20</v>
      </c>
      <c r="B823" s="77">
        <v>45796</v>
      </c>
      <c r="C823" s="75">
        <v>1</v>
      </c>
      <c r="D823" s="41" t="s">
        <v>171</v>
      </c>
      <c r="E823" s="25" t="s">
        <v>141</v>
      </c>
      <c r="F823" s="42">
        <v>139.57810000000001</v>
      </c>
      <c r="G823" s="76" t="s">
        <v>324</v>
      </c>
      <c r="H823" s="82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3">
      <c r="A824" s="75">
        <v>21</v>
      </c>
      <c r="B824" s="77">
        <v>45803</v>
      </c>
      <c r="C824" s="75">
        <v>1</v>
      </c>
      <c r="D824" s="41" t="s">
        <v>171</v>
      </c>
      <c r="E824" s="25" t="s">
        <v>141</v>
      </c>
      <c r="F824" s="42">
        <v>139.8655</v>
      </c>
      <c r="G824" s="76" t="s">
        <v>324</v>
      </c>
      <c r="H824" s="82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3">
      <c r="A825" s="75">
        <v>22</v>
      </c>
      <c r="B825" s="77">
        <v>45810</v>
      </c>
      <c r="C825" s="75">
        <v>1</v>
      </c>
      <c r="D825" s="41" t="s">
        <v>171</v>
      </c>
      <c r="E825" s="25" t="s">
        <v>141</v>
      </c>
      <c r="F825" s="42">
        <v>138.92259999999999</v>
      </c>
      <c r="G825" s="76" t="s">
        <v>324</v>
      </c>
      <c r="H825" s="82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3">
      <c r="A826" s="75">
        <v>23</v>
      </c>
      <c r="B826" s="77">
        <v>45817</v>
      </c>
      <c r="C826" s="75">
        <v>1</v>
      </c>
      <c r="D826" s="41" t="s">
        <v>171</v>
      </c>
      <c r="E826" s="25" t="s">
        <v>141</v>
      </c>
      <c r="F826" s="42">
        <v>140.13820000000001</v>
      </c>
      <c r="G826" s="76" t="s">
        <v>324</v>
      </c>
      <c r="H826" s="82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3">
      <c r="A827" s="75">
        <v>24</v>
      </c>
      <c r="B827" s="77">
        <v>45824</v>
      </c>
      <c r="C827" s="75">
        <v>1</v>
      </c>
      <c r="D827" s="41" t="s">
        <v>171</v>
      </c>
      <c r="E827" s="25" t="s">
        <v>141</v>
      </c>
      <c r="F827" s="42">
        <v>139.03819999999999</v>
      </c>
      <c r="G827" s="76" t="s">
        <v>324</v>
      </c>
      <c r="H827" s="82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3">
      <c r="A828" s="75">
        <v>25</v>
      </c>
      <c r="B828" s="77">
        <v>45831</v>
      </c>
      <c r="C828" s="75">
        <v>1</v>
      </c>
      <c r="D828" s="41" t="s">
        <v>171</v>
      </c>
      <c r="E828" s="25" t="s">
        <v>141</v>
      </c>
      <c r="F828" s="42">
        <v>140.82749999999999</v>
      </c>
      <c r="G828" s="76" t="s">
        <v>324</v>
      </c>
      <c r="H828" s="82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3">
      <c r="A829" s="75">
        <v>1</v>
      </c>
      <c r="B829" s="77">
        <v>45663</v>
      </c>
      <c r="C829" s="75">
        <v>2</v>
      </c>
      <c r="D829" s="41" t="s">
        <v>172</v>
      </c>
      <c r="E829" s="25" t="s">
        <v>141</v>
      </c>
      <c r="F829" s="42">
        <v>158.69579999999999</v>
      </c>
      <c r="G829" s="76" t="s">
        <v>324</v>
      </c>
      <c r="H829" s="82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3">
      <c r="A830" s="75">
        <v>2</v>
      </c>
      <c r="B830" s="77">
        <v>45670</v>
      </c>
      <c r="C830" s="75">
        <v>2</v>
      </c>
      <c r="D830" s="41" t="s">
        <v>172</v>
      </c>
      <c r="E830" s="25" t="s">
        <v>141</v>
      </c>
      <c r="F830" s="42">
        <v>159.9307</v>
      </c>
      <c r="G830" s="76" t="s">
        <v>324</v>
      </c>
      <c r="H830" s="82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3">
      <c r="A831" s="75">
        <v>3</v>
      </c>
      <c r="B831" s="77">
        <v>45677</v>
      </c>
      <c r="C831" s="75">
        <v>2</v>
      </c>
      <c r="D831" s="41" t="s">
        <v>172</v>
      </c>
      <c r="E831" s="25" t="s">
        <v>141</v>
      </c>
      <c r="F831" s="42">
        <v>161.7619</v>
      </c>
      <c r="G831" s="76" t="s">
        <v>324</v>
      </c>
      <c r="H831" s="82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3">
      <c r="A832" s="75">
        <v>4</v>
      </c>
      <c r="B832" s="77">
        <v>45684</v>
      </c>
      <c r="C832" s="75">
        <v>2</v>
      </c>
      <c r="D832" s="41" t="s">
        <v>172</v>
      </c>
      <c r="E832" s="25" t="s">
        <v>141</v>
      </c>
      <c r="F832" s="42">
        <v>164.62899999999999</v>
      </c>
      <c r="G832" s="76" t="s">
        <v>324</v>
      </c>
      <c r="H832" s="82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3">
      <c r="A833" s="75">
        <v>5</v>
      </c>
      <c r="B833" s="77">
        <v>45691</v>
      </c>
      <c r="C833" s="75">
        <v>2</v>
      </c>
      <c r="D833" s="41" t="s">
        <v>172</v>
      </c>
      <c r="E833" s="25" t="s">
        <v>141</v>
      </c>
      <c r="F833" s="42">
        <v>158.18620000000001</v>
      </c>
      <c r="G833" s="76" t="s">
        <v>324</v>
      </c>
      <c r="H833" s="82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3">
      <c r="A834" s="75">
        <v>6</v>
      </c>
      <c r="B834" s="77">
        <v>45698</v>
      </c>
      <c r="C834" s="75">
        <v>2</v>
      </c>
      <c r="D834" s="41" t="s">
        <v>172</v>
      </c>
      <c r="E834" s="25" t="s">
        <v>141</v>
      </c>
      <c r="F834" s="42">
        <v>159.16390000000001</v>
      </c>
      <c r="G834" s="76" t="s">
        <v>324</v>
      </c>
      <c r="H834" s="82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3">
      <c r="A835" s="75">
        <v>7</v>
      </c>
      <c r="B835" s="77">
        <v>45705</v>
      </c>
      <c r="C835" s="75">
        <v>2</v>
      </c>
      <c r="D835" s="41" t="s">
        <v>172</v>
      </c>
      <c r="E835" s="25" t="s">
        <v>141</v>
      </c>
      <c r="F835" s="42">
        <v>158.48830000000001</v>
      </c>
      <c r="G835" s="76" t="s">
        <v>324</v>
      </c>
      <c r="H835" s="82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3">
      <c r="A836" s="75">
        <v>8</v>
      </c>
      <c r="B836" s="77">
        <v>45712</v>
      </c>
      <c r="C836" s="75">
        <v>2</v>
      </c>
      <c r="D836" s="41" t="s">
        <v>172</v>
      </c>
      <c r="E836" s="25" t="s">
        <v>141</v>
      </c>
      <c r="F836" s="42">
        <v>161.4118</v>
      </c>
      <c r="G836" s="76" t="s">
        <v>324</v>
      </c>
      <c r="H836" s="82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3">
      <c r="A837" s="75">
        <v>9</v>
      </c>
      <c r="B837" s="77">
        <v>45719</v>
      </c>
      <c r="C837" s="75">
        <v>2</v>
      </c>
      <c r="D837" s="41" t="s">
        <v>172</v>
      </c>
      <c r="E837" s="25" t="s">
        <v>141</v>
      </c>
      <c r="F837" s="42">
        <v>157.93340000000001</v>
      </c>
      <c r="G837" s="76" t="s">
        <v>324</v>
      </c>
      <c r="H837" s="82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3">
      <c r="A838" s="75">
        <v>10</v>
      </c>
      <c r="B838" s="77">
        <v>45726</v>
      </c>
      <c r="C838" s="75">
        <v>2</v>
      </c>
      <c r="D838" s="41" t="s">
        <v>172</v>
      </c>
      <c r="E838" s="25" t="s">
        <v>141</v>
      </c>
      <c r="F838" s="42">
        <v>159.12819999999999</v>
      </c>
      <c r="G838" s="76" t="s">
        <v>324</v>
      </c>
      <c r="H838" s="82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3">
      <c r="A839" s="75">
        <v>11</v>
      </c>
      <c r="B839" s="77">
        <v>45733</v>
      </c>
      <c r="C839" s="75">
        <v>2</v>
      </c>
      <c r="D839" s="41" t="s">
        <v>172</v>
      </c>
      <c r="E839" s="25" t="s">
        <v>141</v>
      </c>
      <c r="F839" s="42">
        <v>159.94669999999999</v>
      </c>
      <c r="G839" s="76" t="s">
        <v>324</v>
      </c>
      <c r="H839" s="82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3">
      <c r="A840" s="75">
        <v>12</v>
      </c>
      <c r="B840" s="77">
        <v>45740</v>
      </c>
      <c r="C840" s="75">
        <v>2</v>
      </c>
      <c r="D840" s="41" t="s">
        <v>172</v>
      </c>
      <c r="E840" s="25" t="s">
        <v>141</v>
      </c>
      <c r="F840" s="42">
        <v>158.23840000000001</v>
      </c>
      <c r="G840" s="76" t="s">
        <v>324</v>
      </c>
      <c r="H840" s="82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3">
      <c r="A841" s="75">
        <v>13</v>
      </c>
      <c r="B841" s="77">
        <v>45747</v>
      </c>
      <c r="C841" s="75">
        <v>2</v>
      </c>
      <c r="D841" s="41" t="s">
        <v>172</v>
      </c>
      <c r="E841" s="25" t="s">
        <v>141</v>
      </c>
      <c r="F841" s="42">
        <v>158.27680000000001</v>
      </c>
      <c r="G841" s="76" t="s">
        <v>324</v>
      </c>
      <c r="H841" s="82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5">
        <v>14</v>
      </c>
      <c r="B842" s="77">
        <v>45754</v>
      </c>
      <c r="C842" s="75">
        <v>2</v>
      </c>
      <c r="D842" s="41" t="s">
        <v>172</v>
      </c>
      <c r="E842" s="25" t="s">
        <v>141</v>
      </c>
      <c r="F842" s="42">
        <v>159.1439</v>
      </c>
      <c r="G842" s="76" t="s">
        <v>324</v>
      </c>
      <c r="H842" s="82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5">
        <v>15</v>
      </c>
      <c r="B843" s="77">
        <v>45761</v>
      </c>
      <c r="C843" s="75">
        <v>2</v>
      </c>
      <c r="D843" s="41" t="s">
        <v>172</v>
      </c>
      <c r="E843" s="25" t="s">
        <v>141</v>
      </c>
      <c r="F843" s="42">
        <v>156.2192</v>
      </c>
      <c r="G843" s="76" t="s">
        <v>324</v>
      </c>
      <c r="H843" s="82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5">
        <v>16</v>
      </c>
      <c r="B844" s="77">
        <v>45768</v>
      </c>
      <c r="C844" s="75">
        <v>2</v>
      </c>
      <c r="D844" s="41" t="s">
        <v>172</v>
      </c>
      <c r="E844" s="25" t="s">
        <v>141</v>
      </c>
      <c r="F844" s="42">
        <v>157.3981</v>
      </c>
      <c r="G844" s="76" t="s">
        <v>324</v>
      </c>
      <c r="H844" s="82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5">
        <v>17</v>
      </c>
      <c r="B845" s="77">
        <v>45775</v>
      </c>
      <c r="C845" s="75">
        <v>2</v>
      </c>
      <c r="D845" s="41" t="s">
        <v>172</v>
      </c>
      <c r="E845" s="25" t="s">
        <v>141</v>
      </c>
      <c r="F845" s="42">
        <v>159.25649999999999</v>
      </c>
      <c r="G845" s="76" t="s">
        <v>324</v>
      </c>
      <c r="H845" s="82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5">
        <v>18</v>
      </c>
      <c r="B846" s="77">
        <v>45782</v>
      </c>
      <c r="C846" s="75">
        <v>2</v>
      </c>
      <c r="D846" s="41" t="s">
        <v>172</v>
      </c>
      <c r="E846" s="25" t="s">
        <v>141</v>
      </c>
      <c r="F846" s="42">
        <v>160.26679999999999</v>
      </c>
      <c r="G846" s="76" t="s">
        <v>324</v>
      </c>
      <c r="H846" s="82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5">
        <v>19</v>
      </c>
      <c r="B847" s="77">
        <v>45789</v>
      </c>
      <c r="C847" s="75">
        <v>2</v>
      </c>
      <c r="D847" s="41" t="s">
        <v>172</v>
      </c>
      <c r="E847" s="25" t="s">
        <v>141</v>
      </c>
      <c r="F847" s="42">
        <v>159.66560000000001</v>
      </c>
      <c r="G847" s="76" t="s">
        <v>324</v>
      </c>
      <c r="H847" s="82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5">
        <v>20</v>
      </c>
      <c r="B848" s="77">
        <v>45796</v>
      </c>
      <c r="C848" s="75">
        <v>2</v>
      </c>
      <c r="D848" s="41" t="s">
        <v>172</v>
      </c>
      <c r="E848" s="25" t="s">
        <v>141</v>
      </c>
      <c r="F848" s="42">
        <v>156.80690000000001</v>
      </c>
      <c r="G848" s="76" t="s">
        <v>324</v>
      </c>
      <c r="H848" s="82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5">
        <v>21</v>
      </c>
      <c r="B849" s="77">
        <v>45803</v>
      </c>
      <c r="C849" s="75">
        <v>2</v>
      </c>
      <c r="D849" s="41" t="s">
        <v>172</v>
      </c>
      <c r="E849" s="25" t="s">
        <v>141</v>
      </c>
      <c r="F849" s="42">
        <v>159.1652</v>
      </c>
      <c r="G849" s="76" t="s">
        <v>324</v>
      </c>
      <c r="H849" s="82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5">
        <v>22</v>
      </c>
      <c r="B850" s="77">
        <v>45810</v>
      </c>
      <c r="C850" s="75">
        <v>2</v>
      </c>
      <c r="D850" s="41" t="s">
        <v>172</v>
      </c>
      <c r="E850" s="25" t="s">
        <v>141</v>
      </c>
      <c r="F850" s="42">
        <v>161.43719999999999</v>
      </c>
      <c r="G850" s="76" t="s">
        <v>324</v>
      </c>
      <c r="H850" s="82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5">
        <v>23</v>
      </c>
      <c r="B851" s="77">
        <v>45817</v>
      </c>
      <c r="C851" s="75">
        <v>2</v>
      </c>
      <c r="D851" s="41" t="s">
        <v>172</v>
      </c>
      <c r="E851" s="25" t="s">
        <v>141</v>
      </c>
      <c r="F851" s="42">
        <v>161.00059999999999</v>
      </c>
      <c r="G851" s="76" t="s">
        <v>324</v>
      </c>
      <c r="H851" s="82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5">
        <v>24</v>
      </c>
      <c r="B852" s="77">
        <v>45824</v>
      </c>
      <c r="C852" s="75">
        <v>2</v>
      </c>
      <c r="D852" s="41" t="s">
        <v>172</v>
      </c>
      <c r="E852" s="25" t="s">
        <v>141</v>
      </c>
      <c r="F852" s="42">
        <v>159.85830000000001</v>
      </c>
      <c r="G852" s="76" t="s">
        <v>324</v>
      </c>
      <c r="H852" s="82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5">
        <v>25</v>
      </c>
      <c r="B853" s="77">
        <v>45831</v>
      </c>
      <c r="C853" s="75">
        <v>2</v>
      </c>
      <c r="D853" s="41" t="s">
        <v>172</v>
      </c>
      <c r="E853" s="25" t="s">
        <v>141</v>
      </c>
      <c r="F853" s="42">
        <v>158.40270000000001</v>
      </c>
      <c r="G853" s="76" t="s">
        <v>324</v>
      </c>
      <c r="H853" s="82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5">
        <v>1</v>
      </c>
      <c r="B854" s="77">
        <v>45663</v>
      </c>
      <c r="C854" s="75">
        <v>1</v>
      </c>
      <c r="D854" s="41" t="s">
        <v>171</v>
      </c>
      <c r="E854" s="25" t="s">
        <v>143</v>
      </c>
      <c r="F854" s="42">
        <v>4.0631000000000004</v>
      </c>
      <c r="G854" s="76" t="s">
        <v>324</v>
      </c>
      <c r="H854" s="82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3">
      <c r="A855" s="75">
        <v>2</v>
      </c>
      <c r="B855" s="77">
        <v>45670</v>
      </c>
      <c r="C855" s="75">
        <v>1</v>
      </c>
      <c r="D855" s="41" t="s">
        <v>171</v>
      </c>
      <c r="E855" s="25" t="s">
        <v>143</v>
      </c>
      <c r="F855" s="42">
        <v>3.9420999999999999</v>
      </c>
      <c r="G855" s="76" t="s">
        <v>324</v>
      </c>
      <c r="H855" s="82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3">
      <c r="A856" s="75">
        <v>3</v>
      </c>
      <c r="B856" s="77">
        <v>45677</v>
      </c>
      <c r="C856" s="75">
        <v>1</v>
      </c>
      <c r="D856" s="41" t="s">
        <v>171</v>
      </c>
      <c r="E856" s="25" t="s">
        <v>143</v>
      </c>
      <c r="F856" s="42">
        <v>3.8831000000000002</v>
      </c>
      <c r="G856" s="76" t="s">
        <v>324</v>
      </c>
      <c r="H856" s="82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3">
      <c r="A857" s="75">
        <v>4</v>
      </c>
      <c r="B857" s="77">
        <v>45684</v>
      </c>
      <c r="C857" s="75">
        <v>1</v>
      </c>
      <c r="D857" s="41" t="s">
        <v>171</v>
      </c>
      <c r="E857" s="25" t="s">
        <v>143</v>
      </c>
      <c r="F857" s="42">
        <v>3.9198</v>
      </c>
      <c r="G857" s="76" t="s">
        <v>324</v>
      </c>
      <c r="H857" s="82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3">
      <c r="A858" s="75">
        <v>5</v>
      </c>
      <c r="B858" s="77">
        <v>45691</v>
      </c>
      <c r="C858" s="75">
        <v>1</v>
      </c>
      <c r="D858" s="41" t="s">
        <v>171</v>
      </c>
      <c r="E858" s="25" t="s">
        <v>143</v>
      </c>
      <c r="F858" s="42">
        <v>4.1448</v>
      </c>
      <c r="G858" s="76" t="s">
        <v>324</v>
      </c>
      <c r="H858" s="82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3">
      <c r="A859" s="75">
        <v>6</v>
      </c>
      <c r="B859" s="77">
        <v>45698</v>
      </c>
      <c r="C859" s="75">
        <v>1</v>
      </c>
      <c r="D859" s="41" t="s">
        <v>171</v>
      </c>
      <c r="E859" s="25" t="s">
        <v>143</v>
      </c>
      <c r="F859" s="42">
        <v>4.0220000000000002</v>
      </c>
      <c r="G859" s="76" t="s">
        <v>324</v>
      </c>
      <c r="H859" s="82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3">
      <c r="A860" s="75">
        <v>7</v>
      </c>
      <c r="B860" s="77">
        <v>45705</v>
      </c>
      <c r="C860" s="75">
        <v>1</v>
      </c>
      <c r="D860" s="41" t="s">
        <v>171</v>
      </c>
      <c r="E860" s="25" t="s">
        <v>143</v>
      </c>
      <c r="F860" s="42">
        <v>4.1158999999999999</v>
      </c>
      <c r="G860" s="76" t="s">
        <v>324</v>
      </c>
      <c r="H860" s="82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3">
      <c r="A861" s="75">
        <v>8</v>
      </c>
      <c r="B861" s="77">
        <v>45712</v>
      </c>
      <c r="C861" s="75">
        <v>1</v>
      </c>
      <c r="D861" s="41" t="s">
        <v>171</v>
      </c>
      <c r="E861" s="25" t="s">
        <v>143</v>
      </c>
      <c r="F861" s="42">
        <v>3.9521000000000002</v>
      </c>
      <c r="G861" s="76" t="s">
        <v>324</v>
      </c>
      <c r="H861" s="82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3">
      <c r="A862" s="75">
        <v>9</v>
      </c>
      <c r="B862" s="77">
        <v>45719</v>
      </c>
      <c r="C862" s="75">
        <v>1</v>
      </c>
      <c r="D862" s="41" t="s">
        <v>171</v>
      </c>
      <c r="E862" s="25" t="s">
        <v>143</v>
      </c>
      <c r="F862" s="42">
        <v>4.0937999999999999</v>
      </c>
      <c r="G862" s="76" t="s">
        <v>324</v>
      </c>
      <c r="H862" s="82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3">
      <c r="A863" s="75">
        <v>10</v>
      </c>
      <c r="B863" s="77">
        <v>45726</v>
      </c>
      <c r="C863" s="75">
        <v>1</v>
      </c>
      <c r="D863" s="41" t="s">
        <v>171</v>
      </c>
      <c r="E863" s="25" t="s">
        <v>143</v>
      </c>
      <c r="F863" s="42">
        <v>3.9398</v>
      </c>
      <c r="G863" s="76" t="s">
        <v>324</v>
      </c>
      <c r="H863" s="82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3">
      <c r="A864" s="75">
        <v>11</v>
      </c>
      <c r="B864" s="77">
        <v>45733</v>
      </c>
      <c r="C864" s="75">
        <v>1</v>
      </c>
      <c r="D864" s="41" t="s">
        <v>171</v>
      </c>
      <c r="E864" s="25" t="s">
        <v>143</v>
      </c>
      <c r="F864" s="42">
        <v>3.9843000000000002</v>
      </c>
      <c r="G864" s="76" t="s">
        <v>324</v>
      </c>
      <c r="H864" s="82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3">
      <c r="A865" s="75">
        <v>12</v>
      </c>
      <c r="B865" s="77">
        <v>45740</v>
      </c>
      <c r="C865" s="75">
        <v>1</v>
      </c>
      <c r="D865" s="41" t="s">
        <v>171</v>
      </c>
      <c r="E865" s="25" t="s">
        <v>143</v>
      </c>
      <c r="F865" s="42">
        <v>4.2485999999999997</v>
      </c>
      <c r="G865" s="76" t="s">
        <v>324</v>
      </c>
      <c r="H865" s="82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3">
      <c r="A866" s="75">
        <v>13</v>
      </c>
      <c r="B866" s="77">
        <v>45747</v>
      </c>
      <c r="C866" s="75">
        <v>1</v>
      </c>
      <c r="D866" s="41" t="s">
        <v>171</v>
      </c>
      <c r="E866" s="25" t="s">
        <v>143</v>
      </c>
      <c r="F866" s="42">
        <v>4.0766999999999998</v>
      </c>
      <c r="G866" s="76" t="s">
        <v>324</v>
      </c>
      <c r="H866" s="82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3">
      <c r="A867" s="75">
        <v>14</v>
      </c>
      <c r="B867" s="77">
        <v>45754</v>
      </c>
      <c r="C867" s="75">
        <v>1</v>
      </c>
      <c r="D867" s="41" t="s">
        <v>171</v>
      </c>
      <c r="E867" s="25" t="s">
        <v>143</v>
      </c>
      <c r="F867" s="42">
        <v>3.9499</v>
      </c>
      <c r="G867" s="76" t="s">
        <v>324</v>
      </c>
      <c r="H867" s="82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3">
      <c r="A868" s="75">
        <v>15</v>
      </c>
      <c r="B868" s="77">
        <v>45761</v>
      </c>
      <c r="C868" s="75">
        <v>1</v>
      </c>
      <c r="D868" s="41" t="s">
        <v>171</v>
      </c>
      <c r="E868" s="25" t="s">
        <v>143</v>
      </c>
      <c r="F868" s="42">
        <v>3.9914999999999998</v>
      </c>
      <c r="G868" s="76" t="s">
        <v>324</v>
      </c>
      <c r="H868" s="82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3">
      <c r="A869" s="75">
        <v>16</v>
      </c>
      <c r="B869" s="77">
        <v>45768</v>
      </c>
      <c r="C869" s="75">
        <v>1</v>
      </c>
      <c r="D869" s="41" t="s">
        <v>171</v>
      </c>
      <c r="E869" s="25" t="s">
        <v>143</v>
      </c>
      <c r="F869" s="42">
        <v>4.0326000000000004</v>
      </c>
      <c r="G869" s="76" t="s">
        <v>324</v>
      </c>
      <c r="H869" s="82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3">
      <c r="A870" s="75">
        <v>17</v>
      </c>
      <c r="B870" s="77">
        <v>45775</v>
      </c>
      <c r="C870" s="75">
        <v>1</v>
      </c>
      <c r="D870" s="41" t="s">
        <v>171</v>
      </c>
      <c r="E870" s="25" t="s">
        <v>143</v>
      </c>
      <c r="F870" s="42">
        <v>4.1210000000000004</v>
      </c>
      <c r="G870" s="76" t="s">
        <v>324</v>
      </c>
      <c r="H870" s="82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3">
      <c r="A871" s="75">
        <v>18</v>
      </c>
      <c r="B871" s="77">
        <v>45782</v>
      </c>
      <c r="C871" s="75">
        <v>1</v>
      </c>
      <c r="D871" s="41" t="s">
        <v>171</v>
      </c>
      <c r="E871" s="25" t="s">
        <v>143</v>
      </c>
      <c r="F871" s="42">
        <v>3.9510999999999998</v>
      </c>
      <c r="G871" s="76" t="s">
        <v>324</v>
      </c>
      <c r="H871" s="82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3">
      <c r="A872" s="75">
        <v>19</v>
      </c>
      <c r="B872" s="77">
        <v>45789</v>
      </c>
      <c r="C872" s="75">
        <v>1</v>
      </c>
      <c r="D872" s="41" t="s">
        <v>171</v>
      </c>
      <c r="E872" s="25" t="s">
        <v>143</v>
      </c>
      <c r="F872" s="42">
        <v>3.8258999999999999</v>
      </c>
      <c r="G872" s="76" t="s">
        <v>324</v>
      </c>
      <c r="H872" s="82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3">
      <c r="A873" s="75">
        <v>20</v>
      </c>
      <c r="B873" s="77">
        <v>45796</v>
      </c>
      <c r="C873" s="75">
        <v>1</v>
      </c>
      <c r="D873" s="41" t="s">
        <v>171</v>
      </c>
      <c r="E873" s="25" t="s">
        <v>143</v>
      </c>
      <c r="F873" s="42">
        <v>3.972</v>
      </c>
      <c r="G873" s="76" t="s">
        <v>324</v>
      </c>
      <c r="H873" s="82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3">
      <c r="A874" s="75">
        <v>21</v>
      </c>
      <c r="B874" s="77">
        <v>45803</v>
      </c>
      <c r="C874" s="75">
        <v>1</v>
      </c>
      <c r="D874" s="41" t="s">
        <v>171</v>
      </c>
      <c r="E874" s="25" t="s">
        <v>143</v>
      </c>
      <c r="F874" s="42">
        <v>4.0015000000000001</v>
      </c>
      <c r="G874" s="76" t="s">
        <v>324</v>
      </c>
      <c r="H874" s="82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3">
      <c r="A875" s="75">
        <v>22</v>
      </c>
      <c r="B875" s="77">
        <v>45810</v>
      </c>
      <c r="C875" s="75">
        <v>1</v>
      </c>
      <c r="D875" s="41" t="s">
        <v>171</v>
      </c>
      <c r="E875" s="25" t="s">
        <v>143</v>
      </c>
      <c r="F875" s="42">
        <v>4.0110000000000001</v>
      </c>
      <c r="G875" s="76" t="s">
        <v>324</v>
      </c>
      <c r="H875" s="82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3">
      <c r="A876" s="75">
        <v>23</v>
      </c>
      <c r="B876" s="77">
        <v>45817</v>
      </c>
      <c r="C876" s="75">
        <v>1</v>
      </c>
      <c r="D876" s="41" t="s">
        <v>171</v>
      </c>
      <c r="E876" s="25" t="s">
        <v>143</v>
      </c>
      <c r="F876" s="42">
        <v>4.1317000000000004</v>
      </c>
      <c r="G876" s="76" t="s">
        <v>324</v>
      </c>
      <c r="H876" s="82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3">
      <c r="A877" s="75">
        <v>24</v>
      </c>
      <c r="B877" s="77">
        <v>45824</v>
      </c>
      <c r="C877" s="75">
        <v>1</v>
      </c>
      <c r="D877" s="41" t="s">
        <v>171</v>
      </c>
      <c r="E877" s="25" t="s">
        <v>143</v>
      </c>
      <c r="F877" s="42">
        <v>4.0316999999999998</v>
      </c>
      <c r="G877" s="76" t="s">
        <v>324</v>
      </c>
      <c r="H877" s="82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3">
      <c r="A878" s="75">
        <v>25</v>
      </c>
      <c r="B878" s="77">
        <v>45831</v>
      </c>
      <c r="C878" s="75">
        <v>1</v>
      </c>
      <c r="D878" s="41" t="s">
        <v>171</v>
      </c>
      <c r="E878" s="25" t="s">
        <v>143</v>
      </c>
      <c r="F878" s="42">
        <v>4.0812999999999997</v>
      </c>
      <c r="G878" s="76" t="s">
        <v>324</v>
      </c>
      <c r="H878" s="82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3">
      <c r="A879" s="75">
        <v>1</v>
      </c>
      <c r="B879" s="77">
        <v>45663</v>
      </c>
      <c r="C879" s="75">
        <v>2</v>
      </c>
      <c r="D879" s="41" t="s">
        <v>172</v>
      </c>
      <c r="E879" s="25" t="s">
        <v>143</v>
      </c>
      <c r="F879" s="42">
        <v>6.3348000000000004</v>
      </c>
      <c r="G879" s="76" t="s">
        <v>324</v>
      </c>
      <c r="H879" s="82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5">
        <v>2</v>
      </c>
      <c r="B880" s="77">
        <v>45670</v>
      </c>
      <c r="C880" s="75">
        <v>2</v>
      </c>
      <c r="D880" s="41" t="s">
        <v>172</v>
      </c>
      <c r="E880" s="25" t="s">
        <v>143</v>
      </c>
      <c r="F880" s="42">
        <v>6.6302000000000003</v>
      </c>
      <c r="G880" s="76" t="s">
        <v>324</v>
      </c>
      <c r="H880" s="82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5">
        <v>3</v>
      </c>
      <c r="B881" s="77">
        <v>45677</v>
      </c>
      <c r="C881" s="75">
        <v>2</v>
      </c>
      <c r="D881" s="41" t="s">
        <v>172</v>
      </c>
      <c r="E881" s="25" t="s">
        <v>143</v>
      </c>
      <c r="F881" s="42">
        <v>6.8144</v>
      </c>
      <c r="G881" s="76" t="s">
        <v>324</v>
      </c>
      <c r="H881" s="82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5">
        <v>4</v>
      </c>
      <c r="B882" s="77">
        <v>45684</v>
      </c>
      <c r="C882" s="75">
        <v>2</v>
      </c>
      <c r="D882" s="41" t="s">
        <v>172</v>
      </c>
      <c r="E882" s="25" t="s">
        <v>143</v>
      </c>
      <c r="F882" s="42">
        <v>6.6158999999999999</v>
      </c>
      <c r="G882" s="76" t="s">
        <v>324</v>
      </c>
      <c r="H882" s="82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5">
        <v>5</v>
      </c>
      <c r="B883" s="77">
        <v>45691</v>
      </c>
      <c r="C883" s="75">
        <v>2</v>
      </c>
      <c r="D883" s="41" t="s">
        <v>172</v>
      </c>
      <c r="E883" s="25" t="s">
        <v>143</v>
      </c>
      <c r="F883" s="42">
        <v>6.5380000000000003</v>
      </c>
      <c r="G883" s="76" t="s">
        <v>324</v>
      </c>
      <c r="H883" s="82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5">
        <v>6</v>
      </c>
      <c r="B884" s="77">
        <v>45698</v>
      </c>
      <c r="C884" s="75">
        <v>2</v>
      </c>
      <c r="D884" s="41" t="s">
        <v>172</v>
      </c>
      <c r="E884" s="25" t="s">
        <v>143</v>
      </c>
      <c r="F884" s="42">
        <v>6.5231000000000003</v>
      </c>
      <c r="G884" s="76" t="s">
        <v>324</v>
      </c>
      <c r="H884" s="82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5">
        <v>7</v>
      </c>
      <c r="B885" s="77">
        <v>45705</v>
      </c>
      <c r="C885" s="75">
        <v>2</v>
      </c>
      <c r="D885" s="41" t="s">
        <v>172</v>
      </c>
      <c r="E885" s="25" t="s">
        <v>143</v>
      </c>
      <c r="F885" s="42">
        <v>6.7680999999999996</v>
      </c>
      <c r="G885" s="76" t="s">
        <v>324</v>
      </c>
      <c r="H885" s="82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5">
        <v>8</v>
      </c>
      <c r="B886" s="77">
        <v>45712</v>
      </c>
      <c r="C886" s="75">
        <v>2</v>
      </c>
      <c r="D886" s="41" t="s">
        <v>172</v>
      </c>
      <c r="E886" s="25" t="s">
        <v>143</v>
      </c>
      <c r="F886" s="42">
        <v>6.3609</v>
      </c>
      <c r="G886" s="76" t="s">
        <v>324</v>
      </c>
      <c r="H886" s="82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5">
        <v>9</v>
      </c>
      <c r="B887" s="77">
        <v>45719</v>
      </c>
      <c r="C887" s="75">
        <v>2</v>
      </c>
      <c r="D887" s="41" t="s">
        <v>172</v>
      </c>
      <c r="E887" s="25" t="s">
        <v>143</v>
      </c>
      <c r="F887" s="42">
        <v>6.4832999999999998</v>
      </c>
      <c r="G887" s="76" t="s">
        <v>324</v>
      </c>
      <c r="H887" s="82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5">
        <v>10</v>
      </c>
      <c r="B888" s="77">
        <v>45726</v>
      </c>
      <c r="C888" s="75">
        <v>2</v>
      </c>
      <c r="D888" s="41" t="s">
        <v>172</v>
      </c>
      <c r="E888" s="25" t="s">
        <v>143</v>
      </c>
      <c r="F888" s="42">
        <v>6.569</v>
      </c>
      <c r="G888" s="76" t="s">
        <v>324</v>
      </c>
      <c r="H888" s="82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5">
        <v>11</v>
      </c>
      <c r="B889" s="77">
        <v>45733</v>
      </c>
      <c r="C889" s="75">
        <v>2</v>
      </c>
      <c r="D889" s="41" t="s">
        <v>172</v>
      </c>
      <c r="E889" s="25" t="s">
        <v>143</v>
      </c>
      <c r="F889" s="42">
        <v>6.6116000000000001</v>
      </c>
      <c r="G889" s="76" t="s">
        <v>324</v>
      </c>
      <c r="H889" s="82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5">
        <v>12</v>
      </c>
      <c r="B890" s="77">
        <v>45740</v>
      </c>
      <c r="C890" s="75">
        <v>2</v>
      </c>
      <c r="D890" s="41" t="s">
        <v>172</v>
      </c>
      <c r="E890" s="25" t="s">
        <v>143</v>
      </c>
      <c r="F890" s="42">
        <v>6.4344000000000001</v>
      </c>
      <c r="G890" s="76" t="s">
        <v>324</v>
      </c>
      <c r="H890" s="82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5">
        <v>13</v>
      </c>
      <c r="B891" s="77">
        <v>45747</v>
      </c>
      <c r="C891" s="75">
        <v>2</v>
      </c>
      <c r="D891" s="41" t="s">
        <v>172</v>
      </c>
      <c r="E891" s="25" t="s">
        <v>143</v>
      </c>
      <c r="F891" s="42">
        <v>6.5461</v>
      </c>
      <c r="G891" s="76" t="s">
        <v>324</v>
      </c>
      <c r="H891" s="82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5">
        <v>14</v>
      </c>
      <c r="B892" s="77">
        <v>45754</v>
      </c>
      <c r="C892" s="75">
        <v>2</v>
      </c>
      <c r="D892" s="41" t="s">
        <v>172</v>
      </c>
      <c r="E892" s="25" t="s">
        <v>143</v>
      </c>
      <c r="F892" s="42">
        <v>6.4583000000000004</v>
      </c>
      <c r="G892" s="76" t="s">
        <v>324</v>
      </c>
      <c r="H892" s="82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5">
        <v>15</v>
      </c>
      <c r="B893" s="77">
        <v>45761</v>
      </c>
      <c r="C893" s="75">
        <v>2</v>
      </c>
      <c r="D893" s="41" t="s">
        <v>172</v>
      </c>
      <c r="E893" s="25" t="s">
        <v>143</v>
      </c>
      <c r="F893" s="42">
        <v>6.5180999999999996</v>
      </c>
      <c r="G893" s="76" t="s">
        <v>324</v>
      </c>
      <c r="H893" s="82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5">
        <v>16</v>
      </c>
      <c r="B894" s="77">
        <v>45768</v>
      </c>
      <c r="C894" s="75">
        <v>2</v>
      </c>
      <c r="D894" s="41" t="s">
        <v>172</v>
      </c>
      <c r="E894" s="25" t="s">
        <v>143</v>
      </c>
      <c r="F894" s="42">
        <v>6.4802</v>
      </c>
      <c r="G894" s="76" t="s">
        <v>324</v>
      </c>
      <c r="H894" s="82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5">
        <v>17</v>
      </c>
      <c r="B895" s="77">
        <v>45775</v>
      </c>
      <c r="C895" s="75">
        <v>2</v>
      </c>
      <c r="D895" s="41" t="s">
        <v>172</v>
      </c>
      <c r="E895" s="25" t="s">
        <v>143</v>
      </c>
      <c r="F895" s="42">
        <v>6.3288000000000002</v>
      </c>
      <c r="G895" s="76" t="s">
        <v>324</v>
      </c>
      <c r="H895" s="82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5">
        <v>18</v>
      </c>
      <c r="B896" s="77">
        <v>45782</v>
      </c>
      <c r="C896" s="75">
        <v>2</v>
      </c>
      <c r="D896" s="41" t="s">
        <v>172</v>
      </c>
      <c r="E896" s="25" t="s">
        <v>143</v>
      </c>
      <c r="F896" s="42">
        <v>6.4968000000000004</v>
      </c>
      <c r="G896" s="76" t="s">
        <v>324</v>
      </c>
      <c r="H896" s="82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5">
        <v>19</v>
      </c>
      <c r="B897" s="77">
        <v>45789</v>
      </c>
      <c r="C897" s="75">
        <v>2</v>
      </c>
      <c r="D897" s="41" t="s">
        <v>172</v>
      </c>
      <c r="E897" s="25" t="s">
        <v>143</v>
      </c>
      <c r="F897" s="42">
        <v>6.6315999999999997</v>
      </c>
      <c r="G897" s="76" t="s">
        <v>324</v>
      </c>
      <c r="H897" s="82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5">
        <v>20</v>
      </c>
      <c r="B898" s="77">
        <v>45796</v>
      </c>
      <c r="C898" s="75">
        <v>2</v>
      </c>
      <c r="D898" s="41" t="s">
        <v>172</v>
      </c>
      <c r="E898" s="25" t="s">
        <v>143</v>
      </c>
      <c r="F898" s="42">
        <v>6.3548999999999998</v>
      </c>
      <c r="G898" s="76" t="s">
        <v>324</v>
      </c>
      <c r="H898" s="82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5">
        <v>21</v>
      </c>
      <c r="B899" s="77">
        <v>45803</v>
      </c>
      <c r="C899" s="75">
        <v>2</v>
      </c>
      <c r="D899" s="41" t="s">
        <v>172</v>
      </c>
      <c r="E899" s="25" t="s">
        <v>143</v>
      </c>
      <c r="F899" s="42">
        <v>6.4638</v>
      </c>
      <c r="G899" s="76" t="s">
        <v>324</v>
      </c>
      <c r="H899" s="82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5">
        <v>22</v>
      </c>
      <c r="B900" s="77">
        <v>45810</v>
      </c>
      <c r="C900" s="75">
        <v>2</v>
      </c>
      <c r="D900" s="41" t="s">
        <v>172</v>
      </c>
      <c r="E900" s="25" t="s">
        <v>143</v>
      </c>
      <c r="F900" s="42">
        <v>6.5997000000000003</v>
      </c>
      <c r="G900" s="76" t="s">
        <v>324</v>
      </c>
      <c r="H900" s="82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5">
        <v>23</v>
      </c>
      <c r="B901" s="77">
        <v>45817</v>
      </c>
      <c r="C901" s="75">
        <v>2</v>
      </c>
      <c r="D901" s="41" t="s">
        <v>172</v>
      </c>
      <c r="E901" s="25" t="s">
        <v>143</v>
      </c>
      <c r="F901" s="42">
        <v>6.3395000000000001</v>
      </c>
      <c r="G901" s="76" t="s">
        <v>324</v>
      </c>
      <c r="H901" s="82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5">
        <v>24</v>
      </c>
      <c r="B902" s="77">
        <v>45824</v>
      </c>
      <c r="C902" s="75">
        <v>2</v>
      </c>
      <c r="D902" s="41" t="s">
        <v>172</v>
      </c>
      <c r="E902" s="25" t="s">
        <v>143</v>
      </c>
      <c r="F902" s="42">
        <v>6.5274000000000001</v>
      </c>
      <c r="G902" s="76" t="s">
        <v>324</v>
      </c>
      <c r="H902" s="82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5">
        <v>25</v>
      </c>
      <c r="B903" s="77">
        <v>45831</v>
      </c>
      <c r="C903" s="75">
        <v>2</v>
      </c>
      <c r="D903" s="41" t="s">
        <v>172</v>
      </c>
      <c r="E903" s="25" t="s">
        <v>143</v>
      </c>
      <c r="F903" s="42">
        <v>6.3410000000000002</v>
      </c>
      <c r="G903" s="76" t="s">
        <v>324</v>
      </c>
      <c r="H903" s="82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5">
        <v>1</v>
      </c>
      <c r="B904" s="77">
        <v>45663</v>
      </c>
      <c r="C904" s="75">
        <v>1</v>
      </c>
      <c r="D904" s="41" t="s">
        <v>171</v>
      </c>
      <c r="E904" s="25" t="s">
        <v>144</v>
      </c>
      <c r="F904" s="42">
        <v>102.0423</v>
      </c>
      <c r="G904" s="76" t="s">
        <v>324</v>
      </c>
      <c r="H904" s="82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3">
      <c r="A905" s="75">
        <v>2</v>
      </c>
      <c r="B905" s="77">
        <v>45670</v>
      </c>
      <c r="C905" s="75">
        <v>1</v>
      </c>
      <c r="D905" s="41" t="s">
        <v>171</v>
      </c>
      <c r="E905" s="25" t="s">
        <v>144</v>
      </c>
      <c r="F905" s="42">
        <v>104.1631</v>
      </c>
      <c r="G905" s="76" t="s">
        <v>324</v>
      </c>
      <c r="H905" s="82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3">
      <c r="A906" s="75">
        <v>3</v>
      </c>
      <c r="B906" s="77">
        <v>45677</v>
      </c>
      <c r="C906" s="75">
        <v>1</v>
      </c>
      <c r="D906" s="41" t="s">
        <v>171</v>
      </c>
      <c r="E906" s="25" t="s">
        <v>144</v>
      </c>
      <c r="F906" s="42">
        <v>103.6401</v>
      </c>
      <c r="G906" s="76" t="s">
        <v>324</v>
      </c>
      <c r="H906" s="82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3">
      <c r="A907" s="75">
        <v>4</v>
      </c>
      <c r="B907" s="77">
        <v>45684</v>
      </c>
      <c r="C907" s="75">
        <v>1</v>
      </c>
      <c r="D907" s="41" t="s">
        <v>171</v>
      </c>
      <c r="E907" s="25" t="s">
        <v>144</v>
      </c>
      <c r="F907" s="42">
        <v>99.605500000000006</v>
      </c>
      <c r="G907" s="76" t="s">
        <v>324</v>
      </c>
      <c r="H907" s="82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3">
      <c r="A908" s="75">
        <v>5</v>
      </c>
      <c r="B908" s="77">
        <v>45691</v>
      </c>
      <c r="C908" s="75">
        <v>1</v>
      </c>
      <c r="D908" s="41" t="s">
        <v>171</v>
      </c>
      <c r="E908" s="25" t="s">
        <v>144</v>
      </c>
      <c r="F908" s="42">
        <v>101.33240000000001</v>
      </c>
      <c r="G908" s="76" t="s">
        <v>324</v>
      </c>
      <c r="H908" s="82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3">
      <c r="A909" s="75">
        <v>6</v>
      </c>
      <c r="B909" s="77">
        <v>45698</v>
      </c>
      <c r="C909" s="75">
        <v>1</v>
      </c>
      <c r="D909" s="41" t="s">
        <v>171</v>
      </c>
      <c r="E909" s="25" t="s">
        <v>144</v>
      </c>
      <c r="F909" s="42">
        <v>100.2178</v>
      </c>
      <c r="G909" s="76" t="s">
        <v>324</v>
      </c>
      <c r="H909" s="82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3">
      <c r="A910" s="75">
        <v>7</v>
      </c>
      <c r="B910" s="77">
        <v>45705</v>
      </c>
      <c r="C910" s="75">
        <v>1</v>
      </c>
      <c r="D910" s="41" t="s">
        <v>171</v>
      </c>
      <c r="E910" s="25" t="s">
        <v>144</v>
      </c>
      <c r="F910" s="42">
        <v>100.18380000000001</v>
      </c>
      <c r="G910" s="76" t="s">
        <v>324</v>
      </c>
      <c r="H910" s="82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3">
      <c r="A911" s="75">
        <v>8</v>
      </c>
      <c r="B911" s="77">
        <v>45712</v>
      </c>
      <c r="C911" s="75">
        <v>1</v>
      </c>
      <c r="D911" s="41" t="s">
        <v>171</v>
      </c>
      <c r="E911" s="25" t="s">
        <v>144</v>
      </c>
      <c r="F911" s="42">
        <v>102.786</v>
      </c>
      <c r="G911" s="76" t="s">
        <v>324</v>
      </c>
      <c r="H911" s="82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3">
      <c r="A912" s="75">
        <v>9</v>
      </c>
      <c r="B912" s="77">
        <v>45719</v>
      </c>
      <c r="C912" s="75">
        <v>1</v>
      </c>
      <c r="D912" s="41" t="s">
        <v>171</v>
      </c>
      <c r="E912" s="25" t="s">
        <v>144</v>
      </c>
      <c r="F912" s="42">
        <v>97.625500000000002</v>
      </c>
      <c r="G912" s="76" t="s">
        <v>324</v>
      </c>
      <c r="H912" s="82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3">
      <c r="A913" s="75">
        <v>10</v>
      </c>
      <c r="B913" s="77">
        <v>45726</v>
      </c>
      <c r="C913" s="75">
        <v>1</v>
      </c>
      <c r="D913" s="41" t="s">
        <v>171</v>
      </c>
      <c r="E913" s="25" t="s">
        <v>144</v>
      </c>
      <c r="F913" s="42">
        <v>101.8995</v>
      </c>
      <c r="G913" s="76" t="s">
        <v>324</v>
      </c>
      <c r="H913" s="82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3">
      <c r="A914" s="75">
        <v>11</v>
      </c>
      <c r="B914" s="77">
        <v>45733</v>
      </c>
      <c r="C914" s="75">
        <v>1</v>
      </c>
      <c r="D914" s="41" t="s">
        <v>171</v>
      </c>
      <c r="E914" s="25" t="s">
        <v>144</v>
      </c>
      <c r="F914" s="42">
        <v>99.911799999999999</v>
      </c>
      <c r="G914" s="76" t="s">
        <v>324</v>
      </c>
      <c r="H914" s="82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3">
      <c r="A915" s="75">
        <v>12</v>
      </c>
      <c r="B915" s="77">
        <v>45740</v>
      </c>
      <c r="C915" s="75">
        <v>1</v>
      </c>
      <c r="D915" s="41" t="s">
        <v>171</v>
      </c>
      <c r="E915" s="25" t="s">
        <v>144</v>
      </c>
      <c r="F915" s="42">
        <v>102.5354</v>
      </c>
      <c r="G915" s="76" t="s">
        <v>324</v>
      </c>
      <c r="H915" s="82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3">
      <c r="A916" s="75">
        <v>13</v>
      </c>
      <c r="B916" s="77">
        <v>45747</v>
      </c>
      <c r="C916" s="75">
        <v>1</v>
      </c>
      <c r="D916" s="41" t="s">
        <v>171</v>
      </c>
      <c r="E916" s="25" t="s">
        <v>144</v>
      </c>
      <c r="F916" s="42">
        <v>100.337</v>
      </c>
      <c r="G916" s="76" t="s">
        <v>324</v>
      </c>
      <c r="H916" s="82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3">
      <c r="A917" s="75">
        <v>14</v>
      </c>
      <c r="B917" s="77">
        <v>45754</v>
      </c>
      <c r="C917" s="75">
        <v>1</v>
      </c>
      <c r="D917" s="41" t="s">
        <v>171</v>
      </c>
      <c r="E917" s="25" t="s">
        <v>144</v>
      </c>
      <c r="F917" s="42">
        <v>98.789199999999994</v>
      </c>
      <c r="G917" s="76" t="s">
        <v>324</v>
      </c>
      <c r="H917" s="82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3">
      <c r="A918" s="75">
        <v>15</v>
      </c>
      <c r="B918" s="77">
        <v>45761</v>
      </c>
      <c r="C918" s="75">
        <v>1</v>
      </c>
      <c r="D918" s="41" t="s">
        <v>171</v>
      </c>
      <c r="E918" s="25" t="s">
        <v>144</v>
      </c>
      <c r="F918" s="42">
        <v>100.49890000000001</v>
      </c>
      <c r="G918" s="76" t="s">
        <v>324</v>
      </c>
      <c r="H918" s="82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3">
      <c r="A919" s="75">
        <v>16</v>
      </c>
      <c r="B919" s="77">
        <v>45768</v>
      </c>
      <c r="C919" s="75">
        <v>1</v>
      </c>
      <c r="D919" s="41" t="s">
        <v>171</v>
      </c>
      <c r="E919" s="25" t="s">
        <v>144</v>
      </c>
      <c r="F919" s="42">
        <v>101.32470000000001</v>
      </c>
      <c r="G919" s="76" t="s">
        <v>324</v>
      </c>
      <c r="H919" s="82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3">
      <c r="A920" s="75">
        <v>17</v>
      </c>
      <c r="B920" s="77">
        <v>45775</v>
      </c>
      <c r="C920" s="75">
        <v>1</v>
      </c>
      <c r="D920" s="41" t="s">
        <v>171</v>
      </c>
      <c r="E920" s="25" t="s">
        <v>144</v>
      </c>
      <c r="F920" s="42">
        <v>100.06440000000001</v>
      </c>
      <c r="G920" s="76" t="s">
        <v>324</v>
      </c>
      <c r="H920" s="82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3">
      <c r="A921" s="75">
        <v>18</v>
      </c>
      <c r="B921" s="77">
        <v>45782</v>
      </c>
      <c r="C921" s="75">
        <v>1</v>
      </c>
      <c r="D921" s="41" t="s">
        <v>171</v>
      </c>
      <c r="E921" s="25" t="s">
        <v>144</v>
      </c>
      <c r="F921" s="42">
        <v>100.8785</v>
      </c>
      <c r="G921" s="76" t="s">
        <v>324</v>
      </c>
      <c r="H921" s="82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3">
      <c r="A922" s="75">
        <v>19</v>
      </c>
      <c r="B922" s="77">
        <v>45789</v>
      </c>
      <c r="C922" s="75">
        <v>1</v>
      </c>
      <c r="D922" s="41" t="s">
        <v>171</v>
      </c>
      <c r="E922" s="25" t="s">
        <v>144</v>
      </c>
      <c r="F922" s="42">
        <v>99.061000000000007</v>
      </c>
      <c r="G922" s="76" t="s">
        <v>324</v>
      </c>
      <c r="H922" s="82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3">
      <c r="A923" s="75">
        <v>20</v>
      </c>
      <c r="B923" s="77">
        <v>45796</v>
      </c>
      <c r="C923" s="75">
        <v>1</v>
      </c>
      <c r="D923" s="41" t="s">
        <v>171</v>
      </c>
      <c r="E923" s="25" t="s">
        <v>144</v>
      </c>
      <c r="F923" s="42">
        <v>96.159000000000006</v>
      </c>
      <c r="G923" s="76" t="s">
        <v>324</v>
      </c>
      <c r="H923" s="82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3">
      <c r="A924" s="75">
        <v>21</v>
      </c>
      <c r="B924" s="77">
        <v>45803</v>
      </c>
      <c r="C924" s="75">
        <v>1</v>
      </c>
      <c r="D924" s="41" t="s">
        <v>171</v>
      </c>
      <c r="E924" s="25" t="s">
        <v>144</v>
      </c>
      <c r="F924" s="42">
        <v>101.62</v>
      </c>
      <c r="G924" s="76" t="s">
        <v>324</v>
      </c>
      <c r="H924" s="82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3">
      <c r="A925" s="75">
        <v>22</v>
      </c>
      <c r="B925" s="77">
        <v>45810</v>
      </c>
      <c r="C925" s="75">
        <v>1</v>
      </c>
      <c r="D925" s="41" t="s">
        <v>171</v>
      </c>
      <c r="E925" s="25" t="s">
        <v>144</v>
      </c>
      <c r="F925" s="42">
        <v>101.2585</v>
      </c>
      <c r="G925" s="76" t="s">
        <v>324</v>
      </c>
      <c r="H925" s="82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3">
      <c r="A926" s="75">
        <v>23</v>
      </c>
      <c r="B926" s="77">
        <v>45817</v>
      </c>
      <c r="C926" s="75">
        <v>1</v>
      </c>
      <c r="D926" s="41" t="s">
        <v>171</v>
      </c>
      <c r="E926" s="25" t="s">
        <v>144</v>
      </c>
      <c r="F926" s="42">
        <v>100.2667</v>
      </c>
      <c r="G926" s="76" t="s">
        <v>324</v>
      </c>
      <c r="H926" s="82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3">
      <c r="A927" s="75">
        <v>24</v>
      </c>
      <c r="B927" s="77">
        <v>45824</v>
      </c>
      <c r="C927" s="75">
        <v>1</v>
      </c>
      <c r="D927" s="41" t="s">
        <v>171</v>
      </c>
      <c r="E927" s="25" t="s">
        <v>144</v>
      </c>
      <c r="F927" s="42">
        <v>100.12309999999999</v>
      </c>
      <c r="G927" s="76" t="s">
        <v>324</v>
      </c>
      <c r="H927" s="82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3">
      <c r="A928" s="75">
        <v>25</v>
      </c>
      <c r="B928" s="77">
        <v>45831</v>
      </c>
      <c r="C928" s="75">
        <v>1</v>
      </c>
      <c r="D928" s="41" t="s">
        <v>171</v>
      </c>
      <c r="E928" s="25" t="s">
        <v>144</v>
      </c>
      <c r="F928" s="42">
        <v>101.8653</v>
      </c>
      <c r="G928" s="76" t="s">
        <v>324</v>
      </c>
      <c r="H928" s="82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3">
      <c r="A929" s="75">
        <v>1</v>
      </c>
      <c r="B929" s="77">
        <v>45663</v>
      </c>
      <c r="C929" s="75">
        <v>2</v>
      </c>
      <c r="D929" s="41" t="s">
        <v>172</v>
      </c>
      <c r="E929" s="25" t="s">
        <v>144</v>
      </c>
      <c r="F929" s="42">
        <v>116.9944</v>
      </c>
      <c r="G929" s="76" t="s">
        <v>324</v>
      </c>
      <c r="H929" s="82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5">
        <v>2</v>
      </c>
      <c r="B930" s="77">
        <v>45670</v>
      </c>
      <c r="C930" s="75">
        <v>2</v>
      </c>
      <c r="D930" s="41" t="s">
        <v>172</v>
      </c>
      <c r="E930" s="25" t="s">
        <v>144</v>
      </c>
      <c r="F930" s="42">
        <v>116.4456</v>
      </c>
      <c r="G930" s="76" t="s">
        <v>324</v>
      </c>
      <c r="H930" s="82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5">
        <v>3</v>
      </c>
      <c r="B931" s="77">
        <v>45677</v>
      </c>
      <c r="C931" s="75">
        <v>2</v>
      </c>
      <c r="D931" s="41" t="s">
        <v>172</v>
      </c>
      <c r="E931" s="25" t="s">
        <v>144</v>
      </c>
      <c r="F931" s="42">
        <v>117.5852</v>
      </c>
      <c r="G931" s="76" t="s">
        <v>324</v>
      </c>
      <c r="H931" s="82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5">
        <v>4</v>
      </c>
      <c r="B932" s="77">
        <v>45684</v>
      </c>
      <c r="C932" s="75">
        <v>2</v>
      </c>
      <c r="D932" s="41" t="s">
        <v>172</v>
      </c>
      <c r="E932" s="25" t="s">
        <v>144</v>
      </c>
      <c r="F932" s="42">
        <v>120.616</v>
      </c>
      <c r="G932" s="76" t="s">
        <v>324</v>
      </c>
      <c r="H932" s="82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5">
        <v>5</v>
      </c>
      <c r="B933" s="77">
        <v>45691</v>
      </c>
      <c r="C933" s="75">
        <v>2</v>
      </c>
      <c r="D933" s="41" t="s">
        <v>172</v>
      </c>
      <c r="E933" s="25" t="s">
        <v>144</v>
      </c>
      <c r="F933" s="42">
        <v>114.94840000000001</v>
      </c>
      <c r="G933" s="76" t="s">
        <v>324</v>
      </c>
      <c r="H933" s="82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5">
        <v>6</v>
      </c>
      <c r="B934" s="77">
        <v>45698</v>
      </c>
      <c r="C934" s="75">
        <v>2</v>
      </c>
      <c r="D934" s="41" t="s">
        <v>172</v>
      </c>
      <c r="E934" s="25" t="s">
        <v>144</v>
      </c>
      <c r="F934" s="42">
        <v>120.622</v>
      </c>
      <c r="G934" s="76" t="s">
        <v>324</v>
      </c>
      <c r="H934" s="82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5">
        <v>7</v>
      </c>
      <c r="B935" s="77">
        <v>45705</v>
      </c>
      <c r="C935" s="75">
        <v>2</v>
      </c>
      <c r="D935" s="41" t="s">
        <v>172</v>
      </c>
      <c r="E935" s="25" t="s">
        <v>144</v>
      </c>
      <c r="F935" s="42">
        <v>116.5936</v>
      </c>
      <c r="G935" s="76" t="s">
        <v>324</v>
      </c>
      <c r="H935" s="82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5">
        <v>8</v>
      </c>
      <c r="B936" s="77">
        <v>45712</v>
      </c>
      <c r="C936" s="75">
        <v>2</v>
      </c>
      <c r="D936" s="41" t="s">
        <v>172</v>
      </c>
      <c r="E936" s="25" t="s">
        <v>144</v>
      </c>
      <c r="F936" s="42">
        <v>115.5784</v>
      </c>
      <c r="G936" s="76" t="s">
        <v>324</v>
      </c>
      <c r="H936" s="82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5">
        <v>9</v>
      </c>
      <c r="B937" s="77">
        <v>45719</v>
      </c>
      <c r="C937" s="75">
        <v>2</v>
      </c>
      <c r="D937" s="41" t="s">
        <v>172</v>
      </c>
      <c r="E937" s="25" t="s">
        <v>144</v>
      </c>
      <c r="F937" s="42">
        <v>120.77209999999999</v>
      </c>
      <c r="G937" s="76" t="s">
        <v>324</v>
      </c>
      <c r="H937" s="82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5">
        <v>10</v>
      </c>
      <c r="B938" s="77">
        <v>45726</v>
      </c>
      <c r="C938" s="75">
        <v>2</v>
      </c>
      <c r="D938" s="41" t="s">
        <v>172</v>
      </c>
      <c r="E938" s="25" t="s">
        <v>144</v>
      </c>
      <c r="F938" s="42">
        <v>117.7868</v>
      </c>
      <c r="G938" s="76" t="s">
        <v>324</v>
      </c>
      <c r="H938" s="82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5">
        <v>11</v>
      </c>
      <c r="B939" s="77">
        <v>45733</v>
      </c>
      <c r="C939" s="75">
        <v>2</v>
      </c>
      <c r="D939" s="41" t="s">
        <v>172</v>
      </c>
      <c r="E939" s="25" t="s">
        <v>144</v>
      </c>
      <c r="F939" s="42">
        <v>115.1395</v>
      </c>
      <c r="G939" s="76" t="s">
        <v>324</v>
      </c>
      <c r="H939" s="82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5">
        <v>12</v>
      </c>
      <c r="B940" s="77">
        <v>45740</v>
      </c>
      <c r="C940" s="75">
        <v>2</v>
      </c>
      <c r="D940" s="41" t="s">
        <v>172</v>
      </c>
      <c r="E940" s="25" t="s">
        <v>144</v>
      </c>
      <c r="F940" s="42">
        <v>117.21080000000001</v>
      </c>
      <c r="G940" s="76" t="s">
        <v>324</v>
      </c>
      <c r="H940" s="82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5">
        <v>13</v>
      </c>
      <c r="B941" s="77">
        <v>45747</v>
      </c>
      <c r="C941" s="75">
        <v>2</v>
      </c>
      <c r="D941" s="41" t="s">
        <v>172</v>
      </c>
      <c r="E941" s="25" t="s">
        <v>144</v>
      </c>
      <c r="F941" s="42">
        <v>120.0483</v>
      </c>
      <c r="G941" s="76" t="s">
        <v>324</v>
      </c>
      <c r="H941" s="82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5">
        <v>14</v>
      </c>
      <c r="B942" s="77">
        <v>45754</v>
      </c>
      <c r="C942" s="75">
        <v>2</v>
      </c>
      <c r="D942" s="41" t="s">
        <v>172</v>
      </c>
      <c r="E942" s="25" t="s">
        <v>144</v>
      </c>
      <c r="F942" s="42">
        <v>120.62260000000001</v>
      </c>
      <c r="G942" s="76" t="s">
        <v>324</v>
      </c>
      <c r="H942" s="82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5">
        <v>15</v>
      </c>
      <c r="B943" s="77">
        <v>45761</v>
      </c>
      <c r="C943" s="75">
        <v>2</v>
      </c>
      <c r="D943" s="41" t="s">
        <v>172</v>
      </c>
      <c r="E943" s="25" t="s">
        <v>144</v>
      </c>
      <c r="F943" s="42">
        <v>117.0604</v>
      </c>
      <c r="G943" s="76" t="s">
        <v>324</v>
      </c>
      <c r="H943" s="82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5">
        <v>16</v>
      </c>
      <c r="B944" s="77">
        <v>45768</v>
      </c>
      <c r="C944" s="75">
        <v>2</v>
      </c>
      <c r="D944" s="41" t="s">
        <v>172</v>
      </c>
      <c r="E944" s="25" t="s">
        <v>144</v>
      </c>
      <c r="F944" s="42">
        <v>118.8939</v>
      </c>
      <c r="G944" s="76" t="s">
        <v>324</v>
      </c>
      <c r="H944" s="82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5">
        <v>17</v>
      </c>
      <c r="B945" s="77">
        <v>45775</v>
      </c>
      <c r="C945" s="75">
        <v>2</v>
      </c>
      <c r="D945" s="41" t="s">
        <v>172</v>
      </c>
      <c r="E945" s="25" t="s">
        <v>144</v>
      </c>
      <c r="F945" s="42">
        <v>119.571</v>
      </c>
      <c r="G945" s="76" t="s">
        <v>324</v>
      </c>
      <c r="H945" s="82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5">
        <v>18</v>
      </c>
      <c r="B946" s="77">
        <v>45782</v>
      </c>
      <c r="C946" s="75">
        <v>2</v>
      </c>
      <c r="D946" s="41" t="s">
        <v>172</v>
      </c>
      <c r="E946" s="25" t="s">
        <v>144</v>
      </c>
      <c r="F946" s="42">
        <v>116.5818</v>
      </c>
      <c r="G946" s="76" t="s">
        <v>324</v>
      </c>
      <c r="H946" s="82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5">
        <v>19</v>
      </c>
      <c r="B947" s="77">
        <v>45789</v>
      </c>
      <c r="C947" s="75">
        <v>2</v>
      </c>
      <c r="D947" s="41" t="s">
        <v>172</v>
      </c>
      <c r="E947" s="25" t="s">
        <v>144</v>
      </c>
      <c r="F947" s="42">
        <v>118.7811</v>
      </c>
      <c r="G947" s="76" t="s">
        <v>324</v>
      </c>
      <c r="H947" s="82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5">
        <v>20</v>
      </c>
      <c r="B948" s="77">
        <v>45796</v>
      </c>
      <c r="C948" s="75">
        <v>2</v>
      </c>
      <c r="D948" s="41" t="s">
        <v>172</v>
      </c>
      <c r="E948" s="25" t="s">
        <v>144</v>
      </c>
      <c r="F948" s="42">
        <v>117.9299</v>
      </c>
      <c r="G948" s="76" t="s">
        <v>324</v>
      </c>
      <c r="H948" s="82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5">
        <v>21</v>
      </c>
      <c r="B949" s="77">
        <v>45803</v>
      </c>
      <c r="C949" s="75">
        <v>2</v>
      </c>
      <c r="D949" s="41" t="s">
        <v>172</v>
      </c>
      <c r="E949" s="25" t="s">
        <v>144</v>
      </c>
      <c r="F949" s="42">
        <v>116.8207</v>
      </c>
      <c r="G949" s="76" t="s">
        <v>324</v>
      </c>
      <c r="H949" s="82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5">
        <v>22</v>
      </c>
      <c r="B950" s="77">
        <v>45810</v>
      </c>
      <c r="C950" s="75">
        <v>2</v>
      </c>
      <c r="D950" s="41" t="s">
        <v>172</v>
      </c>
      <c r="E950" s="25" t="s">
        <v>144</v>
      </c>
      <c r="F950" s="42">
        <v>116.9173</v>
      </c>
      <c r="G950" s="76" t="s">
        <v>324</v>
      </c>
      <c r="H950" s="82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5">
        <v>23</v>
      </c>
      <c r="B951" s="77">
        <v>45817</v>
      </c>
      <c r="C951" s="75">
        <v>2</v>
      </c>
      <c r="D951" s="41" t="s">
        <v>172</v>
      </c>
      <c r="E951" s="25" t="s">
        <v>144</v>
      </c>
      <c r="F951" s="42">
        <v>118.14749999999999</v>
      </c>
      <c r="G951" s="76" t="s">
        <v>324</v>
      </c>
      <c r="H951" s="82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5">
        <v>24</v>
      </c>
      <c r="B952" s="77">
        <v>45824</v>
      </c>
      <c r="C952" s="75">
        <v>2</v>
      </c>
      <c r="D952" s="41" t="s">
        <v>172</v>
      </c>
      <c r="E952" s="25" t="s">
        <v>144</v>
      </c>
      <c r="F952" s="42">
        <v>118.06570000000001</v>
      </c>
      <c r="G952" s="76" t="s">
        <v>324</v>
      </c>
      <c r="H952" s="82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5">
        <v>25</v>
      </c>
      <c r="B953" s="77">
        <v>45831</v>
      </c>
      <c r="C953" s="75">
        <v>2</v>
      </c>
      <c r="D953" s="41" t="s">
        <v>172</v>
      </c>
      <c r="E953" s="25" t="s">
        <v>144</v>
      </c>
      <c r="F953" s="42">
        <v>116.7559</v>
      </c>
      <c r="G953" s="76" t="s">
        <v>324</v>
      </c>
      <c r="H953" s="82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5">
        <v>1</v>
      </c>
      <c r="B954" s="77">
        <v>45663</v>
      </c>
      <c r="C954" s="75">
        <v>1</v>
      </c>
      <c r="D954" s="41" t="s">
        <v>171</v>
      </c>
      <c r="E954" s="25" t="s">
        <v>145</v>
      </c>
      <c r="F954" s="42">
        <v>78.722200000000001</v>
      </c>
      <c r="G954" s="76" t="s">
        <v>324</v>
      </c>
      <c r="H954" s="82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3">
      <c r="A955" s="75">
        <v>2</v>
      </c>
      <c r="B955" s="77">
        <v>45670</v>
      </c>
      <c r="C955" s="75">
        <v>1</v>
      </c>
      <c r="D955" s="41" t="s">
        <v>171</v>
      </c>
      <c r="E955" s="25" t="s">
        <v>145</v>
      </c>
      <c r="F955" s="42">
        <v>83.34</v>
      </c>
      <c r="G955" s="76" t="s">
        <v>324</v>
      </c>
      <c r="H955" s="82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3">
      <c r="A956" s="75">
        <v>3</v>
      </c>
      <c r="B956" s="77">
        <v>45677</v>
      </c>
      <c r="C956" s="75">
        <v>1</v>
      </c>
      <c r="D956" s="41" t="s">
        <v>171</v>
      </c>
      <c r="E956" s="25" t="s">
        <v>145</v>
      </c>
      <c r="F956" s="42">
        <v>80.641499999999994</v>
      </c>
      <c r="G956" s="76" t="s">
        <v>324</v>
      </c>
      <c r="H956" s="82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3">
      <c r="A957" s="75">
        <v>4</v>
      </c>
      <c r="B957" s="77">
        <v>45684</v>
      </c>
      <c r="C957" s="75">
        <v>1</v>
      </c>
      <c r="D957" s="41" t="s">
        <v>171</v>
      </c>
      <c r="E957" s="25" t="s">
        <v>145</v>
      </c>
      <c r="F957" s="42">
        <v>82.655299999999997</v>
      </c>
      <c r="G957" s="76" t="s">
        <v>324</v>
      </c>
      <c r="H957" s="82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3">
      <c r="A958" s="75">
        <v>5</v>
      </c>
      <c r="B958" s="77">
        <v>45691</v>
      </c>
      <c r="C958" s="75">
        <v>1</v>
      </c>
      <c r="D958" s="41" t="s">
        <v>171</v>
      </c>
      <c r="E958" s="25" t="s">
        <v>145</v>
      </c>
      <c r="F958" s="42">
        <v>83.605500000000006</v>
      </c>
      <c r="G958" s="76" t="s">
        <v>324</v>
      </c>
      <c r="H958" s="82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3">
      <c r="A959" s="75">
        <v>6</v>
      </c>
      <c r="B959" s="77">
        <v>45698</v>
      </c>
      <c r="C959" s="75">
        <v>1</v>
      </c>
      <c r="D959" s="41" t="s">
        <v>171</v>
      </c>
      <c r="E959" s="25" t="s">
        <v>145</v>
      </c>
      <c r="F959" s="42">
        <v>81.766499999999994</v>
      </c>
      <c r="G959" s="76" t="s">
        <v>324</v>
      </c>
      <c r="H959" s="82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3">
      <c r="A960" s="75">
        <v>7</v>
      </c>
      <c r="B960" s="77">
        <v>45705</v>
      </c>
      <c r="C960" s="75">
        <v>1</v>
      </c>
      <c r="D960" s="41" t="s">
        <v>171</v>
      </c>
      <c r="E960" s="25" t="s">
        <v>145</v>
      </c>
      <c r="F960" s="42">
        <v>86.812700000000007</v>
      </c>
      <c r="G960" s="76" t="s">
        <v>324</v>
      </c>
      <c r="H960" s="82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3">
      <c r="A961" s="75">
        <v>8</v>
      </c>
      <c r="B961" s="77">
        <v>45712</v>
      </c>
      <c r="C961" s="75">
        <v>1</v>
      </c>
      <c r="D961" s="41" t="s">
        <v>171</v>
      </c>
      <c r="E961" s="25" t="s">
        <v>145</v>
      </c>
      <c r="F961" s="42">
        <v>77.524100000000004</v>
      </c>
      <c r="G961" s="76" t="s">
        <v>324</v>
      </c>
      <c r="H961" s="82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3">
      <c r="A962" s="75">
        <v>9</v>
      </c>
      <c r="B962" s="77">
        <v>45719</v>
      </c>
      <c r="C962" s="75">
        <v>1</v>
      </c>
      <c r="D962" s="41" t="s">
        <v>171</v>
      </c>
      <c r="E962" s="25" t="s">
        <v>145</v>
      </c>
      <c r="F962" s="42">
        <v>82.425200000000004</v>
      </c>
      <c r="G962" s="76" t="s">
        <v>324</v>
      </c>
      <c r="H962" s="82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3">
      <c r="A963" s="75">
        <v>10</v>
      </c>
      <c r="B963" s="77">
        <v>45726</v>
      </c>
      <c r="C963" s="75">
        <v>1</v>
      </c>
      <c r="D963" s="41" t="s">
        <v>171</v>
      </c>
      <c r="E963" s="25" t="s">
        <v>145</v>
      </c>
      <c r="F963" s="42">
        <v>79.045599999999993</v>
      </c>
      <c r="G963" s="76" t="s">
        <v>324</v>
      </c>
      <c r="H963" s="82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3">
      <c r="A964" s="75">
        <v>11</v>
      </c>
      <c r="B964" s="77">
        <v>45733</v>
      </c>
      <c r="C964" s="75">
        <v>1</v>
      </c>
      <c r="D964" s="41" t="s">
        <v>171</v>
      </c>
      <c r="E964" s="25" t="s">
        <v>145</v>
      </c>
      <c r="F964" s="42">
        <v>85.567300000000003</v>
      </c>
      <c r="G964" s="76" t="s">
        <v>324</v>
      </c>
      <c r="H964" s="82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3">
      <c r="A965" s="75">
        <v>12</v>
      </c>
      <c r="B965" s="77">
        <v>45740</v>
      </c>
      <c r="C965" s="75">
        <v>1</v>
      </c>
      <c r="D965" s="41" t="s">
        <v>171</v>
      </c>
      <c r="E965" s="25" t="s">
        <v>145</v>
      </c>
      <c r="F965" s="42">
        <v>85.101299999999995</v>
      </c>
      <c r="G965" s="76" t="s">
        <v>324</v>
      </c>
      <c r="H965" s="82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3">
      <c r="A966" s="75">
        <v>13</v>
      </c>
      <c r="B966" s="77">
        <v>45747</v>
      </c>
      <c r="C966" s="75">
        <v>1</v>
      </c>
      <c r="D966" s="41" t="s">
        <v>171</v>
      </c>
      <c r="E966" s="25" t="s">
        <v>145</v>
      </c>
      <c r="F966" s="42">
        <v>74.1374</v>
      </c>
      <c r="G966" s="76" t="s">
        <v>324</v>
      </c>
      <c r="H966" s="82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3">
      <c r="A967" s="75">
        <v>14</v>
      </c>
      <c r="B967" s="77">
        <v>45754</v>
      </c>
      <c r="C967" s="75">
        <v>1</v>
      </c>
      <c r="D967" s="41" t="s">
        <v>171</v>
      </c>
      <c r="E967" s="25" t="s">
        <v>145</v>
      </c>
      <c r="F967" s="42">
        <v>77.093400000000003</v>
      </c>
      <c r="G967" s="76" t="s">
        <v>324</v>
      </c>
      <c r="H967" s="82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3">
      <c r="A968" s="75">
        <v>15</v>
      </c>
      <c r="B968" s="77">
        <v>45761</v>
      </c>
      <c r="C968" s="75">
        <v>1</v>
      </c>
      <c r="D968" s="41" t="s">
        <v>171</v>
      </c>
      <c r="E968" s="25" t="s">
        <v>145</v>
      </c>
      <c r="F968" s="42">
        <v>81.992900000000006</v>
      </c>
      <c r="G968" s="76" t="s">
        <v>324</v>
      </c>
      <c r="H968" s="82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3">
      <c r="A969" s="75">
        <v>16</v>
      </c>
      <c r="B969" s="77">
        <v>45768</v>
      </c>
      <c r="C969" s="75">
        <v>1</v>
      </c>
      <c r="D969" s="41" t="s">
        <v>171</v>
      </c>
      <c r="E969" s="25" t="s">
        <v>145</v>
      </c>
      <c r="F969" s="42">
        <v>82.369600000000005</v>
      </c>
      <c r="G969" s="76" t="s">
        <v>324</v>
      </c>
      <c r="H969" s="82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3">
      <c r="A970" s="75">
        <v>17</v>
      </c>
      <c r="B970" s="77">
        <v>45775</v>
      </c>
      <c r="C970" s="75">
        <v>1</v>
      </c>
      <c r="D970" s="41" t="s">
        <v>171</v>
      </c>
      <c r="E970" s="25" t="s">
        <v>145</v>
      </c>
      <c r="F970" s="42">
        <v>82.209699999999998</v>
      </c>
      <c r="G970" s="76" t="s">
        <v>324</v>
      </c>
      <c r="H970" s="82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3">
      <c r="A971" s="75">
        <v>18</v>
      </c>
      <c r="B971" s="77">
        <v>45782</v>
      </c>
      <c r="C971" s="75">
        <v>1</v>
      </c>
      <c r="D971" s="41" t="s">
        <v>171</v>
      </c>
      <c r="E971" s="25" t="s">
        <v>145</v>
      </c>
      <c r="F971" s="42">
        <v>79.787400000000005</v>
      </c>
      <c r="G971" s="76" t="s">
        <v>324</v>
      </c>
      <c r="H971" s="82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3">
      <c r="A972" s="75">
        <v>19</v>
      </c>
      <c r="B972" s="77">
        <v>45789</v>
      </c>
      <c r="C972" s="75">
        <v>1</v>
      </c>
      <c r="D972" s="41" t="s">
        <v>171</v>
      </c>
      <c r="E972" s="25" t="s">
        <v>145</v>
      </c>
      <c r="F972" s="42">
        <v>81.365399999999994</v>
      </c>
      <c r="G972" s="76" t="s">
        <v>324</v>
      </c>
      <c r="H972" s="82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3">
      <c r="A973" s="75">
        <v>20</v>
      </c>
      <c r="B973" s="77">
        <v>45796</v>
      </c>
      <c r="C973" s="75">
        <v>1</v>
      </c>
      <c r="D973" s="41" t="s">
        <v>171</v>
      </c>
      <c r="E973" s="25" t="s">
        <v>145</v>
      </c>
      <c r="F973" s="42">
        <v>81.959100000000007</v>
      </c>
      <c r="G973" s="76" t="s">
        <v>324</v>
      </c>
      <c r="H973" s="82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3">
      <c r="A974" s="75">
        <v>21</v>
      </c>
      <c r="B974" s="77">
        <v>45803</v>
      </c>
      <c r="C974" s="75">
        <v>1</v>
      </c>
      <c r="D974" s="41" t="s">
        <v>171</v>
      </c>
      <c r="E974" s="25" t="s">
        <v>145</v>
      </c>
      <c r="F974" s="42">
        <v>79.766400000000004</v>
      </c>
      <c r="G974" s="76" t="s">
        <v>324</v>
      </c>
      <c r="H974" s="82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3">
      <c r="A975" s="75">
        <v>22</v>
      </c>
      <c r="B975" s="77">
        <v>45810</v>
      </c>
      <c r="C975" s="75">
        <v>1</v>
      </c>
      <c r="D975" s="41" t="s">
        <v>171</v>
      </c>
      <c r="E975" s="25" t="s">
        <v>145</v>
      </c>
      <c r="F975" s="42">
        <v>83.081900000000005</v>
      </c>
      <c r="G975" s="76" t="s">
        <v>324</v>
      </c>
      <c r="H975" s="82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3">
      <c r="A976" s="75">
        <v>23</v>
      </c>
      <c r="B976" s="77">
        <v>45817</v>
      </c>
      <c r="C976" s="75">
        <v>1</v>
      </c>
      <c r="D976" s="41" t="s">
        <v>171</v>
      </c>
      <c r="E976" s="25" t="s">
        <v>145</v>
      </c>
      <c r="F976" s="42">
        <v>73.221500000000006</v>
      </c>
      <c r="G976" s="76" t="s">
        <v>324</v>
      </c>
      <c r="H976" s="82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3">
      <c r="A977" s="75">
        <v>24</v>
      </c>
      <c r="B977" s="77">
        <v>45824</v>
      </c>
      <c r="C977" s="75">
        <v>1</v>
      </c>
      <c r="D977" s="41" t="s">
        <v>171</v>
      </c>
      <c r="E977" s="25" t="s">
        <v>145</v>
      </c>
      <c r="F977" s="42">
        <v>81.901399999999995</v>
      </c>
      <c r="G977" s="76" t="s">
        <v>324</v>
      </c>
      <c r="H977" s="82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3">
      <c r="A978" s="75">
        <v>25</v>
      </c>
      <c r="B978" s="77">
        <v>45831</v>
      </c>
      <c r="C978" s="75">
        <v>1</v>
      </c>
      <c r="D978" s="41" t="s">
        <v>171</v>
      </c>
      <c r="E978" s="25" t="s">
        <v>145</v>
      </c>
      <c r="F978" s="42">
        <v>76.897800000000004</v>
      </c>
      <c r="G978" s="76" t="s">
        <v>324</v>
      </c>
      <c r="H978" s="82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3">
      <c r="A979" s="75">
        <v>1</v>
      </c>
      <c r="B979" s="77">
        <v>45663</v>
      </c>
      <c r="C979" s="75">
        <v>2</v>
      </c>
      <c r="D979" s="41" t="s">
        <v>172</v>
      </c>
      <c r="E979" s="25" t="s">
        <v>145</v>
      </c>
      <c r="F979" s="42">
        <v>309.58679999999998</v>
      </c>
      <c r="G979" s="76" t="s">
        <v>324</v>
      </c>
      <c r="H979" s="82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5">
        <v>2</v>
      </c>
      <c r="B980" s="77">
        <v>45670</v>
      </c>
      <c r="C980" s="75">
        <v>2</v>
      </c>
      <c r="D980" s="41" t="s">
        <v>172</v>
      </c>
      <c r="E980" s="25" t="s">
        <v>145</v>
      </c>
      <c r="F980" s="42">
        <v>297.71319999999997</v>
      </c>
      <c r="G980" s="76" t="s">
        <v>324</v>
      </c>
      <c r="H980" s="82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5">
        <v>3</v>
      </c>
      <c r="B981" s="77">
        <v>45677</v>
      </c>
      <c r="C981" s="75">
        <v>2</v>
      </c>
      <c r="D981" s="41" t="s">
        <v>172</v>
      </c>
      <c r="E981" s="25" t="s">
        <v>145</v>
      </c>
      <c r="F981" s="42">
        <v>291.1121</v>
      </c>
      <c r="G981" s="76" t="s">
        <v>324</v>
      </c>
      <c r="H981" s="82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5">
        <v>4</v>
      </c>
      <c r="B982" s="77">
        <v>45684</v>
      </c>
      <c r="C982" s="75">
        <v>2</v>
      </c>
      <c r="D982" s="41" t="s">
        <v>172</v>
      </c>
      <c r="E982" s="25" t="s">
        <v>145</v>
      </c>
      <c r="F982" s="42">
        <v>303.73899999999998</v>
      </c>
      <c r="G982" s="76" t="s">
        <v>324</v>
      </c>
      <c r="H982" s="82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5">
        <v>5</v>
      </c>
      <c r="B983" s="77">
        <v>45691</v>
      </c>
      <c r="C983" s="75">
        <v>2</v>
      </c>
      <c r="D983" s="41" t="s">
        <v>172</v>
      </c>
      <c r="E983" s="25" t="s">
        <v>145</v>
      </c>
      <c r="F983" s="42">
        <v>290.88670000000002</v>
      </c>
      <c r="G983" s="76" t="s">
        <v>324</v>
      </c>
      <c r="H983" s="82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5">
        <v>6</v>
      </c>
      <c r="B984" s="77">
        <v>45698</v>
      </c>
      <c r="C984" s="75">
        <v>2</v>
      </c>
      <c r="D984" s="41" t="s">
        <v>172</v>
      </c>
      <c r="E984" s="25" t="s">
        <v>145</v>
      </c>
      <c r="F984" s="42">
        <v>290.8723</v>
      </c>
      <c r="G984" s="76" t="s">
        <v>324</v>
      </c>
      <c r="H984" s="82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5">
        <v>7</v>
      </c>
      <c r="B985" s="77">
        <v>45705</v>
      </c>
      <c r="C985" s="75">
        <v>2</v>
      </c>
      <c r="D985" s="41" t="s">
        <v>172</v>
      </c>
      <c r="E985" s="25" t="s">
        <v>145</v>
      </c>
      <c r="F985" s="42">
        <v>284.32709999999997</v>
      </c>
      <c r="G985" s="76" t="s">
        <v>324</v>
      </c>
      <c r="H985" s="82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5">
        <v>8</v>
      </c>
      <c r="B986" s="77">
        <v>45712</v>
      </c>
      <c r="C986" s="75">
        <v>2</v>
      </c>
      <c r="D986" s="41" t="s">
        <v>172</v>
      </c>
      <c r="E986" s="25" t="s">
        <v>145</v>
      </c>
      <c r="F986" s="42">
        <v>299.73289999999997</v>
      </c>
      <c r="G986" s="76" t="s">
        <v>324</v>
      </c>
      <c r="H986" s="82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5">
        <v>9</v>
      </c>
      <c r="B987" s="77">
        <v>45719</v>
      </c>
      <c r="C987" s="75">
        <v>2</v>
      </c>
      <c r="D987" s="41" t="s">
        <v>172</v>
      </c>
      <c r="E987" s="25" t="s">
        <v>145</v>
      </c>
      <c r="F987" s="42">
        <v>304.96820000000002</v>
      </c>
      <c r="G987" s="76" t="s">
        <v>324</v>
      </c>
      <c r="H987" s="82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5">
        <v>10</v>
      </c>
      <c r="B988" s="77">
        <v>45726</v>
      </c>
      <c r="C988" s="75">
        <v>2</v>
      </c>
      <c r="D988" s="41" t="s">
        <v>172</v>
      </c>
      <c r="E988" s="25" t="s">
        <v>145</v>
      </c>
      <c r="F988" s="42">
        <v>310.2303</v>
      </c>
      <c r="G988" s="76" t="s">
        <v>324</v>
      </c>
      <c r="H988" s="82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5">
        <v>11</v>
      </c>
      <c r="B989" s="77">
        <v>45733</v>
      </c>
      <c r="C989" s="75">
        <v>2</v>
      </c>
      <c r="D989" s="41" t="s">
        <v>172</v>
      </c>
      <c r="E989" s="25" t="s">
        <v>145</v>
      </c>
      <c r="F989" s="42">
        <v>298.58269999999999</v>
      </c>
      <c r="G989" s="76" t="s">
        <v>324</v>
      </c>
      <c r="H989" s="82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5">
        <v>12</v>
      </c>
      <c r="B990" s="77">
        <v>45740</v>
      </c>
      <c r="C990" s="75">
        <v>2</v>
      </c>
      <c r="D990" s="41" t="s">
        <v>172</v>
      </c>
      <c r="E990" s="25" t="s">
        <v>145</v>
      </c>
      <c r="F990" s="42">
        <v>310.47859999999997</v>
      </c>
      <c r="G990" s="76" t="s">
        <v>324</v>
      </c>
      <c r="H990" s="82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5">
        <v>13</v>
      </c>
      <c r="B991" s="77">
        <v>45747</v>
      </c>
      <c r="C991" s="75">
        <v>2</v>
      </c>
      <c r="D991" s="41" t="s">
        <v>172</v>
      </c>
      <c r="E991" s="25" t="s">
        <v>145</v>
      </c>
      <c r="F991" s="42">
        <v>300.17959999999999</v>
      </c>
      <c r="G991" s="76" t="s">
        <v>324</v>
      </c>
      <c r="H991" s="82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5">
        <v>14</v>
      </c>
      <c r="B992" s="77">
        <v>45754</v>
      </c>
      <c r="C992" s="75">
        <v>2</v>
      </c>
      <c r="D992" s="41" t="s">
        <v>172</v>
      </c>
      <c r="E992" s="25" t="s">
        <v>145</v>
      </c>
      <c r="F992" s="42">
        <v>299.06709999999998</v>
      </c>
      <c r="G992" s="76" t="s">
        <v>324</v>
      </c>
      <c r="H992" s="82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5">
        <v>15</v>
      </c>
      <c r="B993" s="77">
        <v>45761</v>
      </c>
      <c r="C993" s="75">
        <v>2</v>
      </c>
      <c r="D993" s="41" t="s">
        <v>172</v>
      </c>
      <c r="E993" s="25" t="s">
        <v>145</v>
      </c>
      <c r="F993" s="42">
        <v>305.73559999999998</v>
      </c>
      <c r="G993" s="76" t="s">
        <v>324</v>
      </c>
      <c r="H993" s="82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5">
        <v>16</v>
      </c>
      <c r="B994" s="77">
        <v>45768</v>
      </c>
      <c r="C994" s="75">
        <v>2</v>
      </c>
      <c r="D994" s="41" t="s">
        <v>172</v>
      </c>
      <c r="E994" s="25" t="s">
        <v>145</v>
      </c>
      <c r="F994" s="42">
        <v>310.58390000000003</v>
      </c>
      <c r="G994" s="76" t="s">
        <v>324</v>
      </c>
      <c r="H994" s="82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5">
        <v>17</v>
      </c>
      <c r="B995" s="77">
        <v>45775</v>
      </c>
      <c r="C995" s="75">
        <v>2</v>
      </c>
      <c r="D995" s="41" t="s">
        <v>172</v>
      </c>
      <c r="E995" s="25" t="s">
        <v>145</v>
      </c>
      <c r="F995" s="42">
        <v>296.58569999999997</v>
      </c>
      <c r="G995" s="76" t="s">
        <v>324</v>
      </c>
      <c r="H995" s="82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5">
        <v>18</v>
      </c>
      <c r="B996" s="77">
        <v>45782</v>
      </c>
      <c r="C996" s="75">
        <v>2</v>
      </c>
      <c r="D996" s="41" t="s">
        <v>172</v>
      </c>
      <c r="E996" s="25" t="s">
        <v>145</v>
      </c>
      <c r="F996" s="42">
        <v>297.56240000000003</v>
      </c>
      <c r="G996" s="76" t="s">
        <v>324</v>
      </c>
      <c r="H996" s="82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3">
      <c r="A997" s="75">
        <v>19</v>
      </c>
      <c r="B997" s="77">
        <v>45789</v>
      </c>
      <c r="C997" s="75">
        <v>2</v>
      </c>
      <c r="D997" s="41" t="s">
        <v>172</v>
      </c>
      <c r="E997" s="25" t="s">
        <v>145</v>
      </c>
      <c r="F997" s="42">
        <v>298.39170000000001</v>
      </c>
      <c r="G997" s="76" t="s">
        <v>324</v>
      </c>
      <c r="H997" s="82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3">
      <c r="A998" s="75">
        <v>20</v>
      </c>
      <c r="B998" s="77">
        <v>45796</v>
      </c>
      <c r="C998" s="75">
        <v>2</v>
      </c>
      <c r="D998" s="41" t="s">
        <v>172</v>
      </c>
      <c r="E998" s="25" t="s">
        <v>145</v>
      </c>
      <c r="F998" s="42">
        <v>300.82769999999999</v>
      </c>
      <c r="G998" s="76" t="s">
        <v>324</v>
      </c>
      <c r="H998" s="82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3">
      <c r="A999" s="75">
        <v>21</v>
      </c>
      <c r="B999" s="77">
        <v>45803</v>
      </c>
      <c r="C999" s="75">
        <v>2</v>
      </c>
      <c r="D999" s="41" t="s">
        <v>172</v>
      </c>
      <c r="E999" s="25" t="s">
        <v>145</v>
      </c>
      <c r="F999" s="42">
        <v>290.99590000000001</v>
      </c>
      <c r="G999" s="76" t="s">
        <v>324</v>
      </c>
      <c r="H999" s="82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3">
      <c r="A1000" s="75">
        <v>22</v>
      </c>
      <c r="B1000" s="77">
        <v>45810</v>
      </c>
      <c r="C1000" s="75">
        <v>2</v>
      </c>
      <c r="D1000" s="41" t="s">
        <v>172</v>
      </c>
      <c r="E1000" s="25" t="s">
        <v>145</v>
      </c>
      <c r="F1000" s="42">
        <v>310.2801</v>
      </c>
      <c r="G1000" s="76" t="s">
        <v>324</v>
      </c>
      <c r="H1000" s="82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3">
      <c r="A1001" s="75">
        <v>23</v>
      </c>
      <c r="B1001" s="77">
        <v>45817</v>
      </c>
      <c r="C1001" s="75">
        <v>2</v>
      </c>
      <c r="D1001" s="41" t="s">
        <v>172</v>
      </c>
      <c r="E1001" s="25" t="s">
        <v>145</v>
      </c>
      <c r="F1001" s="42">
        <v>295.99590000000001</v>
      </c>
      <c r="G1001" s="76" t="s">
        <v>324</v>
      </c>
      <c r="H1001" s="82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3">
      <c r="A1002" s="75">
        <v>24</v>
      </c>
      <c r="B1002" s="77">
        <v>45824</v>
      </c>
      <c r="C1002" s="75">
        <v>2</v>
      </c>
      <c r="D1002" s="41" t="s">
        <v>172</v>
      </c>
      <c r="E1002" s="25" t="s">
        <v>145</v>
      </c>
      <c r="F1002" s="42">
        <v>304.62439999999998</v>
      </c>
      <c r="G1002" s="76" t="s">
        <v>324</v>
      </c>
      <c r="H1002" s="82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3">
      <c r="A1003" s="75">
        <v>25</v>
      </c>
      <c r="B1003" s="77">
        <v>45831</v>
      </c>
      <c r="C1003" s="75">
        <v>2</v>
      </c>
      <c r="D1003" s="41" t="s">
        <v>172</v>
      </c>
      <c r="E1003" s="25" t="s">
        <v>145</v>
      </c>
      <c r="F1003" s="42">
        <v>291.74529999999999</v>
      </c>
      <c r="G1003" s="76" t="s">
        <v>324</v>
      </c>
      <c r="H1003" s="82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3">
      <c r="A1004" s="78"/>
      <c r="B1004" s="79"/>
      <c r="C1004" s="78"/>
      <c r="D1004" s="80"/>
      <c r="E1004" s="12"/>
      <c r="F1004" s="81"/>
      <c r="G1004" s="80"/>
      <c r="H1004" s="82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8"/>
      <c r="B1005" s="79"/>
      <c r="C1005" s="78"/>
      <c r="D1005" s="80"/>
      <c r="E1005" s="12"/>
      <c r="F1005" s="81"/>
      <c r="G1005" s="80"/>
      <c r="H1005" s="82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8"/>
      <c r="B1006" s="79"/>
      <c r="C1006" s="78"/>
      <c r="D1006" s="80"/>
      <c r="E1006" s="12"/>
      <c r="F1006" s="81"/>
      <c r="G1006" s="80"/>
      <c r="H1006" s="82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8"/>
      <c r="B1007" s="79"/>
      <c r="C1007" s="78"/>
      <c r="D1007" s="80"/>
      <c r="E1007" s="12"/>
      <c r="F1007" s="81"/>
      <c r="G1007" s="80"/>
      <c r="H1007" s="82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8"/>
      <c r="B1008" s="79"/>
      <c r="C1008" s="78"/>
      <c r="D1008" s="80"/>
      <c r="E1008" s="12"/>
      <c r="F1008" s="81"/>
      <c r="G1008" s="80"/>
      <c r="H1008" s="82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8"/>
      <c r="B1009" s="79"/>
      <c r="C1009" s="78"/>
      <c r="D1009" s="80"/>
      <c r="E1009" s="12"/>
      <c r="F1009" s="81"/>
      <c r="G1009" s="80"/>
      <c r="H1009" s="82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8"/>
      <c r="B1010" s="79"/>
      <c r="C1010" s="78"/>
      <c r="D1010" s="80"/>
      <c r="E1010" s="12"/>
      <c r="F1010" s="81"/>
      <c r="G1010" s="80"/>
      <c r="H1010" s="82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8"/>
      <c r="B1011" s="79"/>
      <c r="C1011" s="78"/>
      <c r="D1011" s="80"/>
      <c r="E1011" s="12"/>
      <c r="F1011" s="81"/>
      <c r="G1011" s="80"/>
      <c r="H1011" s="82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8"/>
      <c r="B1012" s="79"/>
      <c r="C1012" s="78"/>
      <c r="D1012" s="80"/>
      <c r="E1012" s="12"/>
      <c r="F1012" s="81"/>
      <c r="G1012" s="80"/>
      <c r="H1012" s="82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8"/>
      <c r="B1013" s="79"/>
      <c r="C1013" s="78"/>
      <c r="D1013" s="80"/>
      <c r="E1013" s="12"/>
      <c r="F1013" s="81"/>
      <c r="G1013" s="80"/>
      <c r="H1013" s="82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8"/>
      <c r="B1014" s="79"/>
      <c r="C1014" s="78"/>
      <c r="D1014" s="80"/>
      <c r="E1014" s="12"/>
      <c r="F1014" s="81"/>
      <c r="G1014" s="80"/>
      <c r="H1014" s="82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8"/>
      <c r="B1015" s="79"/>
      <c r="C1015" s="78"/>
      <c r="D1015" s="80"/>
      <c r="E1015" s="12"/>
      <c r="F1015" s="81"/>
      <c r="G1015" s="80"/>
      <c r="H1015" s="82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8"/>
      <c r="B1016" s="79"/>
      <c r="C1016" s="78"/>
      <c r="D1016" s="80"/>
      <c r="E1016" s="12"/>
      <c r="F1016" s="81"/>
      <c r="G1016" s="80"/>
      <c r="H1016" s="82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8"/>
      <c r="B1017" s="79"/>
      <c r="C1017" s="78"/>
      <c r="D1017" s="80"/>
      <c r="E1017" s="12"/>
      <c r="F1017" s="81"/>
      <c r="G1017" s="80"/>
      <c r="H1017" s="82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8"/>
      <c r="B1018" s="79"/>
      <c r="C1018" s="78"/>
      <c r="D1018" s="80"/>
      <c r="E1018" s="12"/>
      <c r="F1018" s="81"/>
      <c r="G1018" s="80"/>
      <c r="H1018" s="82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8"/>
      <c r="B1019" s="79"/>
      <c r="C1019" s="78"/>
      <c r="D1019" s="80"/>
      <c r="E1019" s="12"/>
      <c r="F1019" s="81"/>
      <c r="G1019" s="80"/>
      <c r="H1019" s="82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8"/>
      <c r="B1020" s="79"/>
      <c r="C1020" s="78"/>
      <c r="D1020" s="80"/>
      <c r="E1020" s="12"/>
      <c r="F1020" s="81"/>
      <c r="G1020" s="80"/>
      <c r="H1020" s="82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8"/>
      <c r="B1021" s="79"/>
      <c r="C1021" s="78"/>
      <c r="D1021" s="80"/>
      <c r="E1021" s="12"/>
      <c r="F1021" s="81"/>
      <c r="G1021" s="80"/>
      <c r="H1021" s="82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8"/>
      <c r="B1022" s="79"/>
      <c r="C1022" s="78"/>
      <c r="D1022" s="80"/>
      <c r="E1022" s="12"/>
      <c r="F1022" s="81"/>
      <c r="G1022" s="80"/>
      <c r="H1022" s="82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8"/>
      <c r="B1023" s="79"/>
      <c r="C1023" s="78"/>
      <c r="D1023" s="80"/>
      <c r="E1023" s="12"/>
      <c r="F1023" s="81"/>
      <c r="G1023" s="80"/>
      <c r="H1023" s="82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8"/>
      <c r="B1024" s="79"/>
      <c r="C1024" s="78"/>
      <c r="D1024" s="80"/>
      <c r="E1024" s="12"/>
      <c r="F1024" s="81"/>
      <c r="G1024" s="80"/>
      <c r="H1024" s="82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8"/>
      <c r="B1025" s="79"/>
      <c r="C1025" s="78"/>
      <c r="D1025" s="80"/>
      <c r="E1025" s="12"/>
      <c r="F1025" s="81"/>
      <c r="G1025" s="80"/>
      <c r="H1025" s="82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8"/>
      <c r="B1026" s="79"/>
      <c r="C1026" s="78"/>
      <c r="D1026" s="80"/>
      <c r="E1026" s="12"/>
      <c r="F1026" s="81"/>
      <c r="G1026" s="80"/>
      <c r="H1026" s="82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8"/>
      <c r="B1027" s="79"/>
      <c r="C1027" s="78"/>
      <c r="D1027" s="80"/>
      <c r="E1027" s="12"/>
      <c r="F1027" s="81"/>
      <c r="G1027" s="80"/>
      <c r="H1027" s="82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8"/>
      <c r="B1028" s="79"/>
      <c r="C1028" s="78"/>
      <c r="D1028" s="80"/>
      <c r="E1028" s="12"/>
      <c r="F1028" s="81"/>
      <c r="G1028" s="80"/>
      <c r="H1028" s="82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8"/>
      <c r="B1029" s="79"/>
      <c r="C1029" s="78"/>
      <c r="D1029" s="80"/>
      <c r="E1029" s="12"/>
      <c r="F1029" s="81"/>
      <c r="G1029" s="80"/>
      <c r="H1029" s="82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8"/>
      <c r="B1030" s="79"/>
      <c r="C1030" s="78"/>
      <c r="D1030" s="80"/>
      <c r="E1030" s="12"/>
      <c r="F1030" s="81"/>
      <c r="G1030" s="80"/>
      <c r="H1030" s="82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8"/>
      <c r="B1031" s="79"/>
      <c r="C1031" s="78"/>
      <c r="D1031" s="80"/>
      <c r="E1031" s="12"/>
      <c r="F1031" s="81"/>
      <c r="G1031" s="80"/>
      <c r="H1031" s="82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8"/>
      <c r="B1032" s="79"/>
      <c r="C1032" s="78"/>
      <c r="D1032" s="80"/>
      <c r="E1032" s="12"/>
      <c r="F1032" s="81"/>
      <c r="G1032" s="80"/>
      <c r="H1032" s="82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8"/>
      <c r="B1033" s="79"/>
      <c r="C1033" s="78"/>
      <c r="D1033" s="80"/>
      <c r="E1033" s="12"/>
      <c r="F1033" s="81"/>
      <c r="G1033" s="80"/>
      <c r="H1033" s="82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8"/>
      <c r="B1034" s="79"/>
      <c r="C1034" s="78"/>
      <c r="D1034" s="80"/>
      <c r="E1034" s="12"/>
      <c r="F1034" s="81"/>
      <c r="G1034" s="80"/>
      <c r="H1034" s="82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8"/>
      <c r="B1035" s="79"/>
      <c r="C1035" s="78"/>
      <c r="D1035" s="80"/>
      <c r="E1035" s="12"/>
      <c r="F1035" s="81"/>
      <c r="G1035" s="80"/>
      <c r="H1035" s="82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8"/>
      <c r="B1036" s="79"/>
      <c r="C1036" s="78"/>
      <c r="D1036" s="80"/>
      <c r="E1036" s="12"/>
      <c r="F1036" s="81"/>
      <c r="G1036" s="80"/>
      <c r="H1036" s="82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8"/>
      <c r="B1037" s="79"/>
      <c r="C1037" s="78"/>
      <c r="D1037" s="80"/>
      <c r="E1037" s="12"/>
      <c r="F1037" s="81"/>
      <c r="G1037" s="80"/>
      <c r="H1037" s="82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8"/>
      <c r="B1038" s="79"/>
      <c r="C1038" s="78"/>
      <c r="D1038" s="80"/>
      <c r="E1038" s="12"/>
      <c r="F1038" s="81"/>
      <c r="G1038" s="80"/>
      <c r="H1038" s="82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8"/>
      <c r="B1039" s="79"/>
      <c r="C1039" s="78"/>
      <c r="D1039" s="80"/>
      <c r="E1039" s="12"/>
      <c r="F1039" s="81"/>
      <c r="G1039" s="80"/>
      <c r="H1039" s="82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8"/>
      <c r="B1040" s="79"/>
      <c r="C1040" s="78"/>
      <c r="D1040" s="80"/>
      <c r="E1040" s="12"/>
      <c r="F1040" s="81"/>
      <c r="G1040" s="80"/>
      <c r="H1040" s="82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8"/>
      <c r="B1041" s="79"/>
      <c r="C1041" s="78"/>
      <c r="D1041" s="80"/>
      <c r="E1041" s="12"/>
      <c r="F1041" s="81"/>
      <c r="G1041" s="80"/>
      <c r="H1041" s="82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8"/>
      <c r="B1042" s="79"/>
      <c r="C1042" s="78"/>
      <c r="D1042" s="80"/>
      <c r="E1042" s="12"/>
      <c r="F1042" s="81"/>
      <c r="G1042" s="80"/>
      <c r="H1042" s="82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8"/>
      <c r="B1043" s="79"/>
      <c r="C1043" s="78"/>
      <c r="D1043" s="80"/>
      <c r="E1043" s="12"/>
      <c r="F1043" s="81"/>
      <c r="G1043" s="80"/>
      <c r="H1043" s="82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8"/>
      <c r="B1044" s="79"/>
      <c r="C1044" s="78"/>
      <c r="D1044" s="80"/>
      <c r="E1044" s="12"/>
      <c r="F1044" s="81"/>
      <c r="G1044" s="80"/>
      <c r="H1044" s="82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8"/>
      <c r="B1045" s="79"/>
      <c r="C1045" s="78"/>
      <c r="D1045" s="80"/>
      <c r="E1045" s="12"/>
      <c r="F1045" s="81"/>
      <c r="G1045" s="80"/>
      <c r="H1045" s="82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8"/>
      <c r="B1046" s="79"/>
      <c r="C1046" s="78"/>
      <c r="D1046" s="80"/>
      <c r="E1046" s="12"/>
      <c r="F1046" s="81"/>
      <c r="G1046" s="80"/>
      <c r="H1046" s="82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8"/>
      <c r="B1047" s="79"/>
      <c r="C1047" s="78"/>
      <c r="D1047" s="80"/>
      <c r="E1047" s="12"/>
      <c r="F1047" s="81"/>
      <c r="G1047" s="80"/>
      <c r="H1047" s="82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8"/>
      <c r="B1048" s="79"/>
      <c r="C1048" s="78"/>
      <c r="D1048" s="80"/>
      <c r="E1048" s="12"/>
      <c r="F1048" s="81"/>
      <c r="G1048" s="80"/>
      <c r="H1048" s="82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8"/>
      <c r="B1049" s="79"/>
      <c r="C1049" s="78"/>
      <c r="D1049" s="80"/>
      <c r="E1049" s="12"/>
      <c r="F1049" s="81"/>
      <c r="G1049" s="80"/>
      <c r="H1049" s="82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8"/>
      <c r="B1050" s="79"/>
      <c r="C1050" s="78"/>
      <c r="D1050" s="80"/>
      <c r="E1050" s="12"/>
      <c r="F1050" s="81"/>
      <c r="G1050" s="80"/>
      <c r="H1050" s="82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8"/>
      <c r="B1051" s="79"/>
      <c r="C1051" s="78"/>
      <c r="D1051" s="80"/>
      <c r="E1051" s="12"/>
      <c r="F1051" s="81"/>
      <c r="G1051" s="80"/>
      <c r="H1051" s="82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8"/>
      <c r="B1052" s="79"/>
      <c r="C1052" s="78"/>
      <c r="D1052" s="80"/>
      <c r="E1052" s="12"/>
      <c r="F1052" s="81"/>
      <c r="G1052" s="80"/>
      <c r="H1052" s="82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8"/>
      <c r="B1053" s="79"/>
      <c r="C1053" s="78"/>
      <c r="D1053" s="80"/>
      <c r="E1053" s="12"/>
      <c r="F1053" s="81"/>
      <c r="G1053" s="80"/>
      <c r="H1053" s="82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8"/>
      <c r="B1054" s="79"/>
      <c r="C1054" s="78"/>
      <c r="D1054" s="80"/>
      <c r="E1054" s="12"/>
      <c r="F1054" s="81"/>
      <c r="G1054" s="80"/>
      <c r="H1054" s="82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8"/>
      <c r="B1055" s="79"/>
      <c r="C1055" s="78"/>
      <c r="D1055" s="80"/>
      <c r="E1055" s="12"/>
      <c r="F1055" s="81"/>
      <c r="G1055" s="80"/>
      <c r="H1055" s="82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8"/>
      <c r="B1056" s="79"/>
      <c r="C1056" s="78"/>
      <c r="D1056" s="80"/>
      <c r="E1056" s="12"/>
      <c r="F1056" s="81"/>
      <c r="G1056" s="80"/>
      <c r="H1056" s="82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8"/>
      <c r="B1057" s="79"/>
      <c r="C1057" s="78"/>
      <c r="D1057" s="80"/>
      <c r="E1057" s="12"/>
      <c r="F1057" s="81"/>
      <c r="G1057" s="80"/>
      <c r="H1057" s="82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8"/>
      <c r="B1058" s="79"/>
      <c r="C1058" s="78"/>
      <c r="D1058" s="80"/>
      <c r="E1058" s="12"/>
      <c r="F1058" s="81"/>
      <c r="G1058" s="80"/>
      <c r="H1058" s="82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8"/>
      <c r="B1059" s="79"/>
      <c r="C1059" s="78"/>
      <c r="D1059" s="80"/>
      <c r="E1059" s="12"/>
      <c r="F1059" s="81"/>
      <c r="G1059" s="80"/>
      <c r="H1059" s="82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8"/>
      <c r="B1060" s="79"/>
      <c r="C1060" s="78"/>
      <c r="D1060" s="80"/>
      <c r="E1060" s="12"/>
      <c r="F1060" s="81"/>
      <c r="G1060" s="80"/>
      <c r="H1060" s="82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8"/>
      <c r="B1061" s="79"/>
      <c r="C1061" s="78"/>
      <c r="D1061" s="80"/>
      <c r="E1061" s="12"/>
      <c r="F1061" s="81"/>
      <c r="G1061" s="80"/>
      <c r="H1061" s="82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8"/>
      <c r="B1062" s="79"/>
      <c r="C1062" s="78"/>
      <c r="D1062" s="80"/>
      <c r="E1062" s="12"/>
      <c r="F1062" s="81"/>
      <c r="G1062" s="80"/>
      <c r="H1062" s="82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8"/>
      <c r="B1063" s="79"/>
      <c r="C1063" s="78"/>
      <c r="D1063" s="80"/>
      <c r="E1063" s="12"/>
      <c r="F1063" s="81"/>
      <c r="G1063" s="80"/>
      <c r="H1063" s="82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8"/>
      <c r="B1064" s="79"/>
      <c r="C1064" s="78"/>
      <c r="D1064" s="80"/>
      <c r="E1064" s="12"/>
      <c r="F1064" s="81"/>
      <c r="G1064" s="80"/>
      <c r="H1064" s="82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8"/>
      <c r="B1065" s="79"/>
      <c r="C1065" s="78"/>
      <c r="D1065" s="80"/>
      <c r="E1065" s="12"/>
      <c r="F1065" s="81"/>
      <c r="G1065" s="80"/>
      <c r="H1065" s="82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8"/>
      <c r="B1066" s="79"/>
      <c r="C1066" s="78"/>
      <c r="D1066" s="80"/>
      <c r="E1066" s="12"/>
      <c r="F1066" s="81"/>
      <c r="G1066" s="80"/>
      <c r="H1066" s="82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8"/>
      <c r="B1067" s="79"/>
      <c r="C1067" s="78"/>
      <c r="D1067" s="80"/>
      <c r="E1067" s="12"/>
      <c r="F1067" s="81"/>
      <c r="G1067" s="80"/>
      <c r="H1067" s="82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8"/>
      <c r="B1068" s="79"/>
      <c r="C1068" s="78"/>
      <c r="D1068" s="80"/>
      <c r="E1068" s="12"/>
      <c r="F1068" s="81"/>
      <c r="G1068" s="80"/>
      <c r="H1068" s="82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8"/>
      <c r="B1069" s="79"/>
      <c r="C1069" s="78"/>
      <c r="D1069" s="80"/>
      <c r="E1069" s="12"/>
      <c r="F1069" s="81"/>
      <c r="G1069" s="80"/>
      <c r="H1069" s="82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8"/>
      <c r="B1070" s="79"/>
      <c r="C1070" s="78"/>
      <c r="D1070" s="80"/>
      <c r="E1070" s="12"/>
      <c r="F1070" s="81"/>
      <c r="G1070" s="80"/>
      <c r="H1070" s="82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8"/>
      <c r="B1071" s="79"/>
      <c r="C1071" s="78"/>
      <c r="D1071" s="80"/>
      <c r="E1071" s="12"/>
      <c r="F1071" s="81"/>
      <c r="G1071" s="80"/>
      <c r="H1071" s="82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8"/>
      <c r="B1072" s="79"/>
      <c r="C1072" s="78"/>
      <c r="D1072" s="80"/>
      <c r="E1072" s="12"/>
      <c r="F1072" s="81"/>
      <c r="G1072" s="80"/>
      <c r="H1072" s="82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8"/>
      <c r="B1073" s="79"/>
      <c r="C1073" s="78"/>
      <c r="D1073" s="80"/>
      <c r="E1073" s="12"/>
      <c r="F1073" s="81"/>
      <c r="G1073" s="80"/>
      <c r="H1073" s="82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8"/>
      <c r="B1074" s="79"/>
      <c r="C1074" s="78"/>
      <c r="D1074" s="80"/>
      <c r="E1074" s="12"/>
      <c r="F1074" s="81"/>
      <c r="G1074" s="80"/>
      <c r="H1074" s="82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8"/>
      <c r="B1075" s="79"/>
      <c r="C1075" s="78"/>
      <c r="D1075" s="80"/>
      <c r="E1075" s="12"/>
      <c r="F1075" s="81"/>
      <c r="G1075" s="80"/>
      <c r="H1075" s="82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8"/>
      <c r="B1076" s="79"/>
      <c r="C1076" s="78"/>
      <c r="D1076" s="80"/>
      <c r="E1076" s="12"/>
      <c r="F1076" s="81"/>
      <c r="G1076" s="80"/>
      <c r="H1076" s="82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8"/>
      <c r="B1077" s="79"/>
      <c r="C1077" s="78"/>
      <c r="D1077" s="80"/>
      <c r="E1077" s="12"/>
      <c r="F1077" s="81"/>
      <c r="G1077" s="80"/>
      <c r="H1077" s="82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8"/>
      <c r="B1078" s="79"/>
      <c r="C1078" s="78"/>
      <c r="D1078" s="80"/>
      <c r="E1078" s="12"/>
      <c r="F1078" s="81"/>
      <c r="G1078" s="80"/>
      <c r="H1078" s="82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8"/>
      <c r="B1079" s="79"/>
      <c r="C1079" s="78"/>
      <c r="D1079" s="80"/>
      <c r="E1079" s="12"/>
      <c r="F1079" s="81"/>
      <c r="G1079" s="80"/>
      <c r="H1079" s="82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8"/>
      <c r="B1080" s="79"/>
      <c r="C1080" s="78"/>
      <c r="D1080" s="80"/>
      <c r="E1080" s="12"/>
      <c r="F1080" s="81"/>
      <c r="G1080" s="80"/>
      <c r="H1080" s="82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8"/>
      <c r="B1081" s="79"/>
      <c r="C1081" s="78"/>
      <c r="D1081" s="80"/>
      <c r="E1081" s="12"/>
      <c r="F1081" s="81"/>
      <c r="G1081" s="80"/>
      <c r="H1081" s="82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8"/>
      <c r="B1082" s="79"/>
      <c r="C1082" s="78"/>
      <c r="D1082" s="80"/>
      <c r="E1082" s="12"/>
      <c r="F1082" s="81"/>
      <c r="G1082" s="80"/>
      <c r="H1082" s="82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8"/>
      <c r="B1083" s="79"/>
      <c r="C1083" s="78"/>
      <c r="D1083" s="80"/>
      <c r="E1083" s="12"/>
      <c r="F1083" s="81"/>
      <c r="G1083" s="80"/>
      <c r="H1083" s="82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8"/>
      <c r="B1084" s="79"/>
      <c r="C1084" s="78"/>
      <c r="D1084" s="80"/>
      <c r="E1084" s="12"/>
      <c r="F1084" s="81"/>
      <c r="G1084" s="80"/>
      <c r="H1084" s="82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8"/>
      <c r="B1085" s="79"/>
      <c r="C1085" s="78"/>
      <c r="D1085" s="80"/>
      <c r="E1085" s="12"/>
      <c r="F1085" s="81"/>
      <c r="G1085" s="80"/>
      <c r="H1085" s="82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8"/>
      <c r="B1086" s="79"/>
      <c r="C1086" s="78"/>
      <c r="D1086" s="80"/>
      <c r="E1086" s="12"/>
      <c r="F1086" s="81"/>
      <c r="G1086" s="80"/>
      <c r="H1086" s="82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8"/>
      <c r="B1087" s="79"/>
      <c r="C1087" s="78"/>
      <c r="D1087" s="80"/>
      <c r="E1087" s="12"/>
      <c r="F1087" s="81"/>
      <c r="G1087" s="80"/>
      <c r="H1087" s="82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8"/>
      <c r="B1088" s="79"/>
      <c r="C1088" s="78"/>
      <c r="D1088" s="80"/>
      <c r="E1088" s="12"/>
      <c r="F1088" s="81"/>
      <c r="G1088" s="80"/>
      <c r="H1088" s="82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8"/>
      <c r="B1089" s="79"/>
      <c r="C1089" s="78"/>
      <c r="D1089" s="80"/>
      <c r="E1089" s="12"/>
      <c r="F1089" s="81"/>
      <c r="G1089" s="80"/>
      <c r="H1089" s="82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8"/>
      <c r="B1090" s="79"/>
      <c r="C1090" s="78"/>
      <c r="D1090" s="80"/>
      <c r="E1090" s="12"/>
      <c r="F1090" s="81"/>
      <c r="G1090" s="80"/>
      <c r="H1090" s="82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8"/>
      <c r="B1091" s="79"/>
      <c r="C1091" s="78"/>
      <c r="D1091" s="80"/>
      <c r="E1091" s="12"/>
      <c r="F1091" s="81"/>
      <c r="G1091" s="80"/>
      <c r="H1091" s="82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8"/>
      <c r="B1092" s="79"/>
      <c r="C1092" s="78"/>
      <c r="D1092" s="80"/>
      <c r="E1092" s="12"/>
      <c r="F1092" s="81"/>
      <c r="G1092" s="80"/>
      <c r="H1092" s="82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8"/>
      <c r="B1093" s="79"/>
      <c r="C1093" s="78"/>
      <c r="D1093" s="80"/>
      <c r="E1093" s="12"/>
      <c r="F1093" s="81"/>
      <c r="G1093" s="80"/>
      <c r="H1093" s="82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8"/>
      <c r="B1094" s="79"/>
      <c r="C1094" s="78"/>
      <c r="D1094" s="80"/>
      <c r="E1094" s="12"/>
      <c r="F1094" s="81"/>
      <c r="G1094" s="80"/>
      <c r="H1094" s="82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8"/>
      <c r="B1095" s="79"/>
      <c r="C1095" s="78"/>
      <c r="D1095" s="80"/>
      <c r="E1095" s="12"/>
      <c r="F1095" s="81"/>
      <c r="G1095" s="80"/>
      <c r="H1095" s="82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8"/>
      <c r="B1096" s="79"/>
      <c r="C1096" s="78"/>
      <c r="D1096" s="80"/>
      <c r="E1096" s="12"/>
      <c r="F1096" s="81"/>
      <c r="G1096" s="80"/>
      <c r="H1096" s="82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8"/>
      <c r="B1097" s="79"/>
      <c r="C1097" s="78"/>
      <c r="D1097" s="80"/>
      <c r="E1097" s="12"/>
      <c r="F1097" s="81"/>
      <c r="G1097" s="80"/>
      <c r="H1097" s="82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8"/>
      <c r="B1098" s="79"/>
      <c r="C1098" s="78"/>
      <c r="D1098" s="80"/>
      <c r="E1098" s="12"/>
      <c r="F1098" s="81"/>
      <c r="G1098" s="80"/>
      <c r="H1098" s="82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8"/>
      <c r="B1099" s="79"/>
      <c r="C1099" s="78"/>
      <c r="D1099" s="80"/>
      <c r="E1099" s="12"/>
      <c r="F1099" s="81"/>
      <c r="G1099" s="80"/>
      <c r="H1099" s="82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8"/>
      <c r="B1100" s="79"/>
      <c r="C1100" s="78"/>
      <c r="D1100" s="80"/>
      <c r="E1100" s="12"/>
      <c r="F1100" s="81"/>
      <c r="G1100" s="80"/>
      <c r="H1100" s="82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8"/>
      <c r="B1101" s="79"/>
      <c r="C1101" s="78"/>
      <c r="D1101" s="80"/>
      <c r="E1101" s="12"/>
      <c r="F1101" s="81"/>
      <c r="G1101" s="80"/>
      <c r="H1101" s="82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8"/>
      <c r="B1102" s="79"/>
      <c r="C1102" s="78"/>
      <c r="D1102" s="80"/>
      <c r="E1102" s="12"/>
      <c r="F1102" s="81"/>
      <c r="G1102" s="80"/>
      <c r="H1102" s="82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8"/>
      <c r="B1103" s="79"/>
      <c r="C1103" s="78"/>
      <c r="D1103" s="80"/>
      <c r="E1103" s="12"/>
      <c r="F1103" s="81"/>
      <c r="G1103" s="80"/>
      <c r="H1103" s="82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8"/>
      <c r="B1104" s="79"/>
      <c r="C1104" s="78"/>
      <c r="D1104" s="80"/>
      <c r="E1104" s="12"/>
      <c r="F1104" s="81"/>
      <c r="G1104" s="80"/>
      <c r="H1104" s="82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8"/>
      <c r="B1105" s="79"/>
      <c r="C1105" s="78"/>
      <c r="D1105" s="80"/>
      <c r="E1105" s="12"/>
      <c r="F1105" s="81"/>
      <c r="G1105" s="80"/>
      <c r="H1105" s="82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8"/>
      <c r="B1106" s="79"/>
      <c r="C1106" s="78"/>
      <c r="D1106" s="80"/>
      <c r="E1106" s="12"/>
      <c r="F1106" s="81"/>
      <c r="G1106" s="80"/>
      <c r="H1106" s="82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8"/>
      <c r="B1107" s="79"/>
      <c r="C1107" s="78"/>
      <c r="D1107" s="80"/>
      <c r="E1107" s="12"/>
      <c r="F1107" s="81"/>
      <c r="G1107" s="80"/>
      <c r="H1107" s="82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8"/>
      <c r="B1108" s="79"/>
      <c r="C1108" s="78"/>
      <c r="D1108" s="80"/>
      <c r="E1108" s="12"/>
      <c r="F1108" s="81"/>
      <c r="G1108" s="80"/>
      <c r="H1108" s="82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8"/>
      <c r="B1109" s="79"/>
      <c r="C1109" s="78"/>
      <c r="D1109" s="80"/>
      <c r="E1109" s="12"/>
      <c r="F1109" s="81"/>
      <c r="G1109" s="80"/>
      <c r="H1109" s="82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8"/>
      <c r="B1110" s="79"/>
      <c r="C1110" s="78"/>
      <c r="D1110" s="80"/>
      <c r="E1110" s="12"/>
      <c r="F1110" s="81"/>
      <c r="G1110" s="80"/>
      <c r="H1110" s="82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8"/>
      <c r="B1111" s="79"/>
      <c r="C1111" s="78"/>
      <c r="D1111" s="80"/>
      <c r="E1111" s="12"/>
      <c r="F1111" s="81"/>
      <c r="G1111" s="80"/>
      <c r="H1111" s="82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8"/>
      <c r="B1112" s="79"/>
      <c r="C1112" s="78"/>
      <c r="D1112" s="80"/>
      <c r="E1112" s="12"/>
      <c r="F1112" s="81"/>
      <c r="G1112" s="80"/>
      <c r="H1112" s="82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8"/>
      <c r="B1113" s="79"/>
      <c r="C1113" s="78"/>
      <c r="D1113" s="80"/>
      <c r="E1113" s="12"/>
      <c r="F1113" s="81"/>
      <c r="G1113" s="80"/>
      <c r="H1113" s="82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8"/>
      <c r="B1114" s="79"/>
      <c r="C1114" s="78"/>
      <c r="D1114" s="80"/>
      <c r="E1114" s="12"/>
      <c r="F1114" s="81"/>
      <c r="G1114" s="80"/>
      <c r="H1114" s="82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8"/>
      <c r="B1115" s="79"/>
      <c r="C1115" s="78"/>
      <c r="D1115" s="80"/>
      <c r="E1115" s="12"/>
      <c r="F1115" s="81"/>
      <c r="G1115" s="80"/>
      <c r="H1115" s="82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8"/>
      <c r="B1116" s="79"/>
      <c r="C1116" s="78"/>
      <c r="D1116" s="80"/>
      <c r="E1116" s="12"/>
      <c r="F1116" s="81"/>
      <c r="G1116" s="80"/>
      <c r="H1116" s="82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8"/>
      <c r="B1117" s="79"/>
      <c r="C1117" s="78"/>
      <c r="D1117" s="80"/>
      <c r="E1117" s="12"/>
      <c r="F1117" s="81"/>
      <c r="G1117" s="80"/>
      <c r="H1117" s="82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8"/>
      <c r="B1118" s="79"/>
      <c r="C1118" s="78"/>
      <c r="D1118" s="80"/>
      <c r="E1118" s="12"/>
      <c r="F1118" s="81"/>
      <c r="G1118" s="80"/>
      <c r="H1118" s="82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8"/>
      <c r="B1119" s="79"/>
      <c r="C1119" s="78"/>
      <c r="D1119" s="80"/>
      <c r="E1119" s="12"/>
      <c r="F1119" s="81"/>
      <c r="G1119" s="80"/>
      <c r="H1119" s="82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8"/>
      <c r="B1120" s="79"/>
      <c r="C1120" s="78"/>
      <c r="D1120" s="80"/>
      <c r="E1120" s="12"/>
      <c r="F1120" s="81"/>
      <c r="G1120" s="80"/>
      <c r="H1120" s="82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8"/>
      <c r="B1121" s="79"/>
      <c r="C1121" s="78"/>
      <c r="D1121" s="80"/>
      <c r="E1121" s="12"/>
      <c r="F1121" s="81"/>
      <c r="G1121" s="80"/>
      <c r="H1121" s="82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8"/>
      <c r="B1122" s="79"/>
      <c r="C1122" s="78"/>
      <c r="D1122" s="80"/>
      <c r="E1122" s="12"/>
      <c r="F1122" s="81"/>
      <c r="G1122" s="80"/>
      <c r="H1122" s="82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8"/>
      <c r="B1123" s="79"/>
      <c r="C1123" s="78"/>
      <c r="D1123" s="80"/>
      <c r="E1123" s="12"/>
      <c r="F1123" s="81"/>
      <c r="G1123" s="80"/>
      <c r="H1123" s="82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8"/>
      <c r="B1124" s="79"/>
      <c r="C1124" s="78"/>
      <c r="D1124" s="80"/>
      <c r="E1124" s="12"/>
      <c r="F1124" s="81"/>
      <c r="G1124" s="80"/>
      <c r="H1124" s="82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8"/>
      <c r="B1125" s="79"/>
      <c r="C1125" s="78"/>
      <c r="D1125" s="80"/>
      <c r="E1125" s="12"/>
      <c r="F1125" s="81"/>
      <c r="G1125" s="80"/>
      <c r="H1125" s="82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8"/>
      <c r="B1126" s="79"/>
      <c r="C1126" s="78"/>
      <c r="D1126" s="80"/>
      <c r="E1126" s="12"/>
      <c r="F1126" s="81"/>
      <c r="G1126" s="80"/>
      <c r="H1126" s="82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8"/>
      <c r="B1127" s="79"/>
      <c r="C1127" s="78"/>
      <c r="D1127" s="80"/>
      <c r="E1127" s="12"/>
      <c r="F1127" s="81"/>
      <c r="G1127" s="80"/>
      <c r="H1127" s="82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8"/>
      <c r="B1128" s="79"/>
      <c r="C1128" s="78"/>
      <c r="D1128" s="80"/>
      <c r="E1128" s="12"/>
      <c r="F1128" s="81"/>
      <c r="G1128" s="80"/>
      <c r="H1128" s="82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8"/>
      <c r="B1129" s="79"/>
      <c r="C1129" s="78"/>
      <c r="D1129" s="80"/>
      <c r="E1129" s="12"/>
      <c r="F1129" s="81"/>
      <c r="G1129" s="80"/>
      <c r="H1129" s="82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8"/>
      <c r="B1130" s="79"/>
      <c r="C1130" s="78"/>
      <c r="D1130" s="80"/>
      <c r="E1130" s="12"/>
      <c r="F1130" s="81"/>
      <c r="G1130" s="80"/>
      <c r="H1130" s="82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8"/>
      <c r="B1131" s="79"/>
      <c r="C1131" s="78"/>
      <c r="D1131" s="80"/>
      <c r="E1131" s="12"/>
      <c r="F1131" s="81"/>
      <c r="G1131" s="80"/>
      <c r="H1131" s="82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8"/>
      <c r="B1132" s="79"/>
      <c r="C1132" s="78"/>
      <c r="D1132" s="80"/>
      <c r="E1132" s="12"/>
      <c r="F1132" s="81"/>
      <c r="G1132" s="80"/>
      <c r="H1132" s="82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8"/>
      <c r="B1133" s="79"/>
      <c r="C1133" s="78"/>
      <c r="D1133" s="80"/>
      <c r="E1133" s="12"/>
      <c r="F1133" s="81"/>
      <c r="G1133" s="80"/>
      <c r="H1133" s="82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8"/>
      <c r="B1134" s="79"/>
      <c r="C1134" s="78"/>
      <c r="D1134" s="80"/>
      <c r="E1134" s="12"/>
      <c r="F1134" s="81"/>
      <c r="G1134" s="80"/>
      <c r="H1134" s="82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8"/>
      <c r="B1135" s="79"/>
      <c r="C1135" s="78"/>
      <c r="D1135" s="80"/>
      <c r="E1135" s="12"/>
      <c r="F1135" s="81"/>
      <c r="G1135" s="80"/>
      <c r="H1135" s="82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8"/>
      <c r="B1136" s="79"/>
      <c r="C1136" s="78"/>
      <c r="D1136" s="80"/>
      <c r="E1136" s="12"/>
      <c r="F1136" s="81"/>
      <c r="G1136" s="80"/>
      <c r="H1136" s="82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8"/>
      <c r="B1137" s="79"/>
      <c r="C1137" s="78"/>
      <c r="D1137" s="80"/>
      <c r="E1137" s="12"/>
      <c r="F1137" s="81"/>
      <c r="G1137" s="80"/>
      <c r="H1137" s="82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8"/>
      <c r="B1138" s="79"/>
      <c r="C1138" s="78"/>
      <c r="D1138" s="80"/>
      <c r="E1138" s="12"/>
      <c r="F1138" s="81"/>
      <c r="G1138" s="80"/>
      <c r="H1138" s="82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8"/>
      <c r="B1139" s="79"/>
      <c r="C1139" s="78"/>
      <c r="D1139" s="80"/>
      <c r="E1139" s="12"/>
      <c r="F1139" s="81"/>
      <c r="G1139" s="80"/>
      <c r="H1139" s="82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8"/>
      <c r="B1140" s="79"/>
      <c r="C1140" s="78"/>
      <c r="D1140" s="80"/>
      <c r="E1140" s="12"/>
      <c r="F1140" s="81"/>
      <c r="G1140" s="80"/>
      <c r="H1140" s="82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8"/>
      <c r="B1141" s="79"/>
      <c r="C1141" s="78"/>
      <c r="D1141" s="80"/>
      <c r="E1141" s="12"/>
      <c r="F1141" s="81"/>
      <c r="G1141" s="80"/>
      <c r="H1141" s="82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8"/>
      <c r="B1142" s="79"/>
      <c r="C1142" s="78"/>
      <c r="D1142" s="80"/>
      <c r="E1142" s="12"/>
      <c r="F1142" s="81"/>
      <c r="G1142" s="80"/>
      <c r="H1142" s="82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8"/>
      <c r="B1143" s="79"/>
      <c r="C1143" s="78"/>
      <c r="D1143" s="80"/>
      <c r="E1143" s="12"/>
      <c r="F1143" s="81"/>
      <c r="G1143" s="80"/>
      <c r="H1143" s="82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8"/>
      <c r="B1144" s="79"/>
      <c r="C1144" s="78"/>
      <c r="D1144" s="80"/>
      <c r="E1144" s="12"/>
      <c r="F1144" s="81"/>
      <c r="G1144" s="80"/>
      <c r="H1144" s="82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8"/>
      <c r="B1145" s="79"/>
      <c r="C1145" s="78"/>
      <c r="D1145" s="80"/>
      <c r="E1145" s="12"/>
      <c r="F1145" s="81"/>
      <c r="G1145" s="80"/>
      <c r="H1145" s="82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8"/>
      <c r="B1146" s="79"/>
      <c r="C1146" s="78"/>
      <c r="D1146" s="80"/>
      <c r="E1146" s="12"/>
      <c r="F1146" s="81"/>
      <c r="G1146" s="80"/>
      <c r="H1146" s="82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8"/>
      <c r="B1147" s="79"/>
      <c r="C1147" s="78"/>
      <c r="D1147" s="80"/>
      <c r="E1147" s="12"/>
      <c r="F1147" s="81"/>
      <c r="G1147" s="80"/>
      <c r="H1147" s="82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8"/>
      <c r="B1148" s="79"/>
      <c r="C1148" s="78"/>
      <c r="D1148" s="80"/>
      <c r="E1148" s="12"/>
      <c r="F1148" s="81"/>
      <c r="G1148" s="80"/>
      <c r="H1148" s="82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8"/>
      <c r="B1149" s="79"/>
      <c r="C1149" s="78"/>
      <c r="D1149" s="80"/>
      <c r="E1149" s="12"/>
      <c r="F1149" s="81"/>
      <c r="G1149" s="80"/>
      <c r="H1149" s="82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8"/>
      <c r="B1150" s="79"/>
      <c r="C1150" s="78"/>
      <c r="D1150" s="80"/>
      <c r="E1150" s="12"/>
      <c r="F1150" s="81"/>
      <c r="G1150" s="80"/>
      <c r="H1150" s="82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8"/>
      <c r="B1151" s="79"/>
      <c r="C1151" s="78"/>
      <c r="D1151" s="80"/>
      <c r="E1151" s="12"/>
      <c r="F1151" s="81"/>
      <c r="G1151" s="80"/>
      <c r="H1151" s="82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8"/>
      <c r="B1152" s="79"/>
      <c r="C1152" s="78"/>
      <c r="D1152" s="80"/>
      <c r="E1152" s="12"/>
      <c r="F1152" s="81"/>
      <c r="G1152" s="80"/>
      <c r="H1152" s="82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8"/>
      <c r="B1153" s="79"/>
      <c r="C1153" s="78"/>
      <c r="D1153" s="80"/>
      <c r="E1153" s="12"/>
      <c r="F1153" s="81"/>
      <c r="G1153" s="80"/>
      <c r="H1153" s="82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8"/>
      <c r="B1154" s="79"/>
      <c r="C1154" s="78"/>
      <c r="D1154" s="80"/>
      <c r="E1154" s="12"/>
      <c r="F1154" s="81"/>
      <c r="G1154" s="80"/>
      <c r="H1154" s="82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8"/>
      <c r="B1155" s="79"/>
      <c r="C1155" s="78"/>
      <c r="D1155" s="80"/>
      <c r="E1155" s="12"/>
      <c r="F1155" s="81"/>
      <c r="G1155" s="80"/>
      <c r="H1155" s="82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8"/>
      <c r="B1156" s="79"/>
      <c r="C1156" s="78"/>
      <c r="D1156" s="80"/>
      <c r="E1156" s="12"/>
      <c r="F1156" s="81"/>
      <c r="G1156" s="80"/>
      <c r="H1156" s="82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8"/>
      <c r="B1157" s="79"/>
      <c r="C1157" s="78"/>
      <c r="D1157" s="80"/>
      <c r="E1157" s="12"/>
      <c r="F1157" s="81"/>
      <c r="G1157" s="80"/>
      <c r="H1157" s="82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8"/>
      <c r="B1158" s="79"/>
      <c r="C1158" s="78"/>
      <c r="D1158" s="80"/>
      <c r="E1158" s="12"/>
      <c r="F1158" s="81"/>
      <c r="G1158" s="80"/>
      <c r="H1158" s="82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8"/>
      <c r="B1159" s="79"/>
      <c r="C1159" s="78"/>
      <c r="D1159" s="80"/>
      <c r="E1159" s="12"/>
      <c r="F1159" s="81"/>
      <c r="G1159" s="80"/>
      <c r="H1159" s="82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8"/>
      <c r="B1160" s="79"/>
      <c r="C1160" s="78"/>
      <c r="D1160" s="80"/>
      <c r="E1160" s="12"/>
      <c r="F1160" s="81"/>
      <c r="G1160" s="80"/>
      <c r="H1160" s="82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8"/>
      <c r="B1161" s="79"/>
      <c r="C1161" s="78"/>
      <c r="D1161" s="80"/>
      <c r="E1161" s="12"/>
      <c r="F1161" s="81"/>
      <c r="G1161" s="80"/>
      <c r="H1161" s="82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8"/>
      <c r="B1162" s="79"/>
      <c r="C1162" s="78"/>
      <c r="D1162" s="80"/>
      <c r="E1162" s="12"/>
      <c r="F1162" s="81"/>
      <c r="G1162" s="80"/>
      <c r="H1162" s="82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8"/>
      <c r="B1163" s="79"/>
      <c r="C1163" s="78"/>
      <c r="D1163" s="80"/>
      <c r="E1163" s="12"/>
      <c r="F1163" s="81"/>
      <c r="G1163" s="80"/>
      <c r="H1163" s="82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8"/>
      <c r="B1164" s="79"/>
      <c r="C1164" s="78"/>
      <c r="D1164" s="80"/>
      <c r="E1164" s="12"/>
      <c r="F1164" s="81"/>
      <c r="G1164" s="80"/>
      <c r="H1164" s="82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8"/>
      <c r="B1165" s="79"/>
      <c r="C1165" s="78"/>
      <c r="D1165" s="80"/>
      <c r="E1165" s="12"/>
      <c r="F1165" s="81"/>
      <c r="G1165" s="80"/>
      <c r="H1165" s="82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8"/>
      <c r="B1166" s="79"/>
      <c r="C1166" s="78"/>
      <c r="D1166" s="80"/>
      <c r="E1166" s="12"/>
      <c r="F1166" s="81"/>
      <c r="G1166" s="80"/>
      <c r="H1166" s="82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8"/>
      <c r="B1167" s="79"/>
      <c r="C1167" s="78"/>
      <c r="D1167" s="80"/>
      <c r="E1167" s="12"/>
      <c r="F1167" s="81"/>
      <c r="G1167" s="80"/>
      <c r="H1167" s="82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8"/>
      <c r="B1168" s="79"/>
      <c r="C1168" s="78"/>
      <c r="D1168" s="80"/>
      <c r="E1168" s="12"/>
      <c r="F1168" s="81"/>
      <c r="G1168" s="80"/>
      <c r="H1168" s="82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8"/>
      <c r="B1169" s="79"/>
      <c r="C1169" s="78"/>
      <c r="D1169" s="80"/>
      <c r="E1169" s="12"/>
      <c r="F1169" s="81"/>
      <c r="G1169" s="80"/>
      <c r="H1169" s="82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8"/>
      <c r="B1170" s="79"/>
      <c r="C1170" s="78"/>
      <c r="D1170" s="80"/>
      <c r="E1170" s="12"/>
      <c r="F1170" s="81"/>
      <c r="G1170" s="80"/>
      <c r="H1170" s="82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8"/>
      <c r="B1171" s="79"/>
      <c r="C1171" s="78"/>
      <c r="D1171" s="80"/>
      <c r="E1171" s="12"/>
      <c r="F1171" s="81"/>
      <c r="G1171" s="80"/>
      <c r="H1171" s="82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8"/>
      <c r="B1172" s="79"/>
      <c r="C1172" s="78"/>
      <c r="D1172" s="80"/>
      <c r="E1172" s="12"/>
      <c r="F1172" s="81"/>
      <c r="G1172" s="80"/>
      <c r="H1172" s="82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8"/>
      <c r="B1173" s="79"/>
      <c r="C1173" s="78"/>
      <c r="D1173" s="80"/>
      <c r="E1173" s="12"/>
      <c r="F1173" s="81"/>
      <c r="G1173" s="80"/>
      <c r="H1173" s="82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8"/>
      <c r="B1174" s="79"/>
      <c r="C1174" s="78"/>
      <c r="D1174" s="80"/>
      <c r="E1174" s="12"/>
      <c r="F1174" s="81"/>
      <c r="G1174" s="80"/>
      <c r="H1174" s="82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8"/>
      <c r="B1175" s="79"/>
      <c r="C1175" s="78"/>
      <c r="D1175" s="80"/>
      <c r="E1175" s="12"/>
      <c r="F1175" s="81"/>
      <c r="G1175" s="80"/>
      <c r="H1175" s="82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8"/>
      <c r="B1176" s="79"/>
      <c r="C1176" s="78"/>
      <c r="D1176" s="80"/>
      <c r="E1176" s="12"/>
      <c r="F1176" s="81"/>
      <c r="G1176" s="80"/>
      <c r="H1176" s="82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8"/>
      <c r="B1177" s="79"/>
      <c r="C1177" s="78"/>
      <c r="D1177" s="80"/>
      <c r="E1177" s="12"/>
      <c r="F1177" s="81"/>
      <c r="G1177" s="80"/>
      <c r="H1177" s="82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8"/>
      <c r="B1178" s="79"/>
      <c r="C1178" s="78"/>
      <c r="D1178" s="80"/>
      <c r="E1178" s="12"/>
      <c r="F1178" s="81"/>
      <c r="G1178" s="80"/>
      <c r="H1178" s="82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8"/>
      <c r="B1179" s="79"/>
      <c r="C1179" s="78"/>
      <c r="D1179" s="80"/>
      <c r="E1179" s="12"/>
      <c r="F1179" s="81"/>
      <c r="G1179" s="80"/>
      <c r="H1179" s="82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8"/>
      <c r="B1180" s="79"/>
      <c r="C1180" s="78"/>
      <c r="D1180" s="80"/>
      <c r="E1180" s="12"/>
      <c r="F1180" s="81"/>
      <c r="G1180" s="80"/>
      <c r="H1180" s="82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8"/>
      <c r="B1181" s="79"/>
      <c r="C1181" s="78"/>
      <c r="D1181" s="80"/>
      <c r="E1181" s="12"/>
      <c r="F1181" s="81"/>
      <c r="G1181" s="80"/>
      <c r="H1181" s="82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8"/>
      <c r="B1182" s="79"/>
      <c r="C1182" s="78"/>
      <c r="D1182" s="80"/>
      <c r="E1182" s="12"/>
      <c r="F1182" s="81"/>
      <c r="G1182" s="80"/>
      <c r="H1182" s="82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8"/>
      <c r="B1183" s="79"/>
      <c r="C1183" s="78"/>
      <c r="D1183" s="80"/>
      <c r="E1183" s="12"/>
      <c r="F1183" s="81"/>
      <c r="G1183" s="80"/>
      <c r="H1183" s="82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8"/>
      <c r="B1184" s="79"/>
      <c r="C1184" s="78"/>
      <c r="D1184" s="80"/>
      <c r="E1184" s="12"/>
      <c r="F1184" s="81"/>
      <c r="G1184" s="80"/>
      <c r="H1184" s="82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8"/>
      <c r="B1185" s="79"/>
      <c r="C1185" s="78"/>
      <c r="D1185" s="80"/>
      <c r="E1185" s="12"/>
      <c r="F1185" s="81"/>
      <c r="G1185" s="80"/>
      <c r="H1185" s="82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8"/>
      <c r="B1186" s="79"/>
      <c r="C1186" s="78"/>
      <c r="D1186" s="80"/>
      <c r="E1186" s="12"/>
      <c r="F1186" s="81"/>
      <c r="G1186" s="80"/>
      <c r="H1186" s="82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8"/>
      <c r="B1187" s="79"/>
      <c r="C1187" s="78"/>
      <c r="D1187" s="80"/>
      <c r="E1187" s="12"/>
      <c r="F1187" s="81"/>
      <c r="G1187" s="80"/>
      <c r="H1187" s="82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8"/>
      <c r="B1188" s="79"/>
      <c r="C1188" s="78"/>
      <c r="D1188" s="80"/>
      <c r="E1188" s="12"/>
      <c r="F1188" s="81"/>
      <c r="G1188" s="80"/>
      <c r="H1188" s="82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8"/>
      <c r="B1189" s="79"/>
      <c r="C1189" s="78"/>
      <c r="D1189" s="80"/>
      <c r="E1189" s="12"/>
      <c r="F1189" s="81"/>
      <c r="G1189" s="80"/>
      <c r="H1189" s="82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8"/>
      <c r="B1190" s="79"/>
      <c r="C1190" s="78"/>
      <c r="D1190" s="80"/>
      <c r="E1190" s="12"/>
      <c r="F1190" s="81"/>
      <c r="G1190" s="80"/>
      <c r="H1190" s="82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8"/>
      <c r="B1191" s="79"/>
      <c r="C1191" s="78"/>
      <c r="D1191" s="80"/>
      <c r="E1191" s="12"/>
      <c r="F1191" s="81"/>
      <c r="G1191" s="80"/>
      <c r="H1191" s="82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8"/>
      <c r="B1192" s="79"/>
      <c r="C1192" s="78"/>
      <c r="D1192" s="80"/>
      <c r="E1192" s="12"/>
      <c r="F1192" s="81"/>
      <c r="G1192" s="80"/>
      <c r="H1192" s="82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8"/>
      <c r="B1193" s="79"/>
      <c r="C1193" s="78"/>
      <c r="D1193" s="80"/>
      <c r="E1193" s="12"/>
      <c r="F1193" s="81"/>
      <c r="G1193" s="80"/>
      <c r="H1193" s="82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8"/>
      <c r="B1194" s="79"/>
      <c r="C1194" s="78"/>
      <c r="D1194" s="80"/>
      <c r="E1194" s="12"/>
      <c r="F1194" s="81"/>
      <c r="G1194" s="80"/>
      <c r="H1194" s="82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8"/>
      <c r="B1195" s="79"/>
      <c r="C1195" s="78"/>
      <c r="D1195" s="80"/>
      <c r="E1195" s="12"/>
      <c r="F1195" s="81"/>
      <c r="G1195" s="80"/>
      <c r="H1195" s="82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8"/>
      <c r="B1196" s="79"/>
      <c r="C1196" s="78"/>
      <c r="D1196" s="80"/>
      <c r="E1196" s="12"/>
      <c r="F1196" s="81"/>
      <c r="G1196" s="80"/>
      <c r="H1196" s="82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8"/>
      <c r="B1197" s="79"/>
      <c r="C1197" s="78"/>
      <c r="D1197" s="80"/>
      <c r="E1197" s="12"/>
      <c r="F1197" s="81"/>
      <c r="G1197" s="80"/>
      <c r="H1197" s="82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8"/>
      <c r="B1198" s="79"/>
      <c r="C1198" s="78"/>
      <c r="D1198" s="80"/>
      <c r="E1198" s="12"/>
      <c r="F1198" s="81"/>
      <c r="G1198" s="80"/>
      <c r="H1198" s="82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8"/>
      <c r="B1199" s="79"/>
      <c r="C1199" s="78"/>
      <c r="D1199" s="80"/>
      <c r="E1199" s="12"/>
      <c r="F1199" s="81"/>
      <c r="G1199" s="80"/>
      <c r="H1199" s="82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8"/>
      <c r="B1200" s="79"/>
      <c r="C1200" s="78"/>
      <c r="D1200" s="80"/>
      <c r="E1200" s="12"/>
      <c r="F1200" s="81"/>
      <c r="G1200" s="80"/>
      <c r="H1200" s="82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8"/>
      <c r="B1201" s="79"/>
      <c r="C1201" s="78"/>
      <c r="D1201" s="80"/>
      <c r="E1201" s="12"/>
      <c r="F1201" s="81"/>
      <c r="G1201" s="80"/>
      <c r="H1201" s="82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8"/>
      <c r="B1202" s="79"/>
      <c r="C1202" s="78"/>
      <c r="D1202" s="80"/>
      <c r="E1202" s="12"/>
      <c r="F1202" s="81"/>
      <c r="G1202" s="80"/>
      <c r="H1202" s="82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8"/>
      <c r="B1203" s="79"/>
      <c r="C1203" s="78"/>
      <c r="D1203" s="80"/>
      <c r="E1203" s="12"/>
      <c r="F1203" s="81"/>
      <c r="G1203" s="80"/>
      <c r="H1203" s="82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8"/>
      <c r="B1204" s="79"/>
      <c r="C1204" s="78"/>
      <c r="D1204" s="80"/>
      <c r="E1204" s="12"/>
      <c r="F1204" s="81"/>
      <c r="G1204" s="80"/>
      <c r="H1204" s="82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8"/>
      <c r="B1205" s="79"/>
      <c r="C1205" s="78"/>
      <c r="D1205" s="80"/>
      <c r="E1205" s="12"/>
      <c r="F1205" s="81"/>
      <c r="G1205" s="80"/>
      <c r="H1205" s="82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8"/>
      <c r="B1206" s="79"/>
      <c r="C1206" s="78"/>
      <c r="D1206" s="80"/>
      <c r="E1206" s="12"/>
      <c r="F1206" s="81"/>
      <c r="G1206" s="80"/>
      <c r="H1206" s="82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8"/>
      <c r="B1207" s="79"/>
      <c r="C1207" s="78"/>
      <c r="D1207" s="80"/>
      <c r="E1207" s="12"/>
      <c r="F1207" s="81"/>
      <c r="G1207" s="80"/>
      <c r="H1207" s="82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8"/>
      <c r="B1208" s="79"/>
      <c r="C1208" s="78"/>
      <c r="D1208" s="80"/>
      <c r="E1208" s="12"/>
      <c r="F1208" s="81"/>
      <c r="G1208" s="80"/>
      <c r="H1208" s="82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8"/>
      <c r="B1209" s="79"/>
      <c r="C1209" s="78"/>
      <c r="D1209" s="80"/>
      <c r="E1209" s="12"/>
      <c r="F1209" s="81"/>
      <c r="G1209" s="80"/>
      <c r="H1209" s="82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8"/>
      <c r="B1210" s="79"/>
      <c r="C1210" s="78"/>
      <c r="D1210" s="80"/>
      <c r="E1210" s="12"/>
      <c r="F1210" s="81"/>
      <c r="G1210" s="80"/>
      <c r="H1210" s="82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8"/>
      <c r="B1211" s="79"/>
      <c r="C1211" s="78"/>
      <c r="D1211" s="80"/>
      <c r="E1211" s="12"/>
      <c r="F1211" s="81"/>
      <c r="G1211" s="80"/>
      <c r="H1211" s="82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8"/>
      <c r="B1212" s="79"/>
      <c r="C1212" s="78"/>
      <c r="D1212" s="80"/>
      <c r="E1212" s="12"/>
      <c r="F1212" s="81"/>
      <c r="G1212" s="80"/>
      <c r="H1212" s="82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8"/>
      <c r="B1213" s="79"/>
      <c r="C1213" s="78"/>
      <c r="D1213" s="80"/>
      <c r="E1213" s="12"/>
      <c r="F1213" s="81"/>
      <c r="G1213" s="80"/>
      <c r="H1213" s="82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8"/>
      <c r="B1214" s="79"/>
      <c r="C1214" s="78"/>
      <c r="D1214" s="80"/>
      <c r="E1214" s="12"/>
      <c r="F1214" s="81"/>
      <c r="G1214" s="80"/>
      <c r="H1214" s="82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8"/>
      <c r="B1215" s="79"/>
      <c r="C1215" s="78"/>
      <c r="D1215" s="80"/>
      <c r="E1215" s="12"/>
      <c r="F1215" s="81"/>
      <c r="G1215" s="80"/>
      <c r="H1215" s="82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8"/>
      <c r="B1216" s="79"/>
      <c r="C1216" s="78"/>
      <c r="D1216" s="80"/>
      <c r="E1216" s="12"/>
      <c r="F1216" s="81"/>
      <c r="G1216" s="80"/>
      <c r="H1216" s="82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8"/>
      <c r="B1217" s="79"/>
      <c r="C1217" s="78"/>
      <c r="D1217" s="80"/>
      <c r="E1217" s="12"/>
      <c r="F1217" s="81"/>
      <c r="G1217" s="80"/>
      <c r="H1217" s="82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8"/>
      <c r="B1218" s="79"/>
      <c r="C1218" s="78"/>
      <c r="D1218" s="80"/>
      <c r="E1218" s="12"/>
      <c r="F1218" s="81"/>
      <c r="G1218" s="80"/>
      <c r="H1218" s="82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8"/>
      <c r="B1219" s="79"/>
      <c r="C1219" s="78"/>
      <c r="D1219" s="80"/>
      <c r="E1219" s="12"/>
      <c r="F1219" s="81"/>
      <c r="G1219" s="80"/>
      <c r="H1219" s="82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8"/>
      <c r="B1220" s="79"/>
      <c r="C1220" s="78"/>
      <c r="D1220" s="80"/>
      <c r="E1220" s="12"/>
      <c r="F1220" s="81"/>
      <c r="G1220" s="80"/>
      <c r="H1220" s="82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8"/>
      <c r="B1221" s="79"/>
      <c r="C1221" s="78"/>
      <c r="D1221" s="80"/>
      <c r="E1221" s="12"/>
      <c r="F1221" s="81"/>
      <c r="G1221" s="80"/>
      <c r="H1221" s="82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8"/>
      <c r="B1222" s="79"/>
      <c r="C1222" s="78"/>
      <c r="D1222" s="80"/>
      <c r="E1222" s="12"/>
      <c r="F1222" s="81"/>
      <c r="G1222" s="80"/>
      <c r="H1222" s="82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8"/>
      <c r="B1223" s="79"/>
      <c r="C1223" s="78"/>
      <c r="D1223" s="80"/>
      <c r="E1223" s="12"/>
      <c r="F1223" s="81"/>
      <c r="G1223" s="80"/>
      <c r="H1223" s="82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8"/>
      <c r="B1224" s="79"/>
      <c r="C1224" s="78"/>
      <c r="D1224" s="80"/>
      <c r="E1224" s="12"/>
      <c r="F1224" s="81"/>
      <c r="G1224" s="80"/>
      <c r="H1224" s="82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8"/>
      <c r="B1225" s="79"/>
      <c r="C1225" s="78"/>
      <c r="D1225" s="80"/>
      <c r="E1225" s="12"/>
      <c r="F1225" s="81"/>
      <c r="G1225" s="80"/>
      <c r="H1225" s="82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8"/>
      <c r="B1226" s="79"/>
      <c r="C1226" s="78"/>
      <c r="D1226" s="80"/>
      <c r="E1226" s="12"/>
      <c r="F1226" s="81"/>
      <c r="G1226" s="80"/>
      <c r="H1226" s="82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8"/>
      <c r="B1227" s="79"/>
      <c r="C1227" s="78"/>
      <c r="D1227" s="80"/>
      <c r="E1227" s="12"/>
      <c r="F1227" s="81"/>
      <c r="G1227" s="80"/>
      <c r="H1227" s="82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8"/>
      <c r="B1228" s="79"/>
      <c r="C1228" s="78"/>
      <c r="D1228" s="80"/>
      <c r="E1228" s="12"/>
      <c r="F1228" s="81"/>
      <c r="G1228" s="80"/>
      <c r="H1228" s="82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8"/>
      <c r="B1229" s="79"/>
      <c r="C1229" s="78"/>
      <c r="D1229" s="80"/>
      <c r="E1229" s="12"/>
      <c r="F1229" s="81"/>
      <c r="G1229" s="80"/>
      <c r="H1229" s="82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8"/>
      <c r="B1230" s="79"/>
      <c r="C1230" s="78"/>
      <c r="D1230" s="80"/>
      <c r="E1230" s="12"/>
      <c r="F1230" s="81"/>
      <c r="G1230" s="80"/>
      <c r="H1230" s="82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8"/>
      <c r="B1231" s="79"/>
      <c r="C1231" s="78"/>
      <c r="D1231" s="80"/>
      <c r="E1231" s="12"/>
      <c r="F1231" s="81"/>
      <c r="G1231" s="80"/>
      <c r="H1231" s="82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8"/>
      <c r="B1232" s="79"/>
      <c r="C1232" s="78"/>
      <c r="D1232" s="80"/>
      <c r="E1232" s="12"/>
      <c r="F1232" s="81"/>
      <c r="G1232" s="80"/>
      <c r="H1232" s="82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8"/>
      <c r="B1233" s="79"/>
      <c r="C1233" s="78"/>
      <c r="D1233" s="80"/>
      <c r="E1233" s="12"/>
      <c r="F1233" s="81"/>
      <c r="G1233" s="80"/>
      <c r="H1233" s="82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8"/>
      <c r="B1234" s="79"/>
      <c r="C1234" s="78"/>
      <c r="D1234" s="80"/>
      <c r="E1234" s="12"/>
      <c r="F1234" s="81"/>
      <c r="G1234" s="80"/>
      <c r="H1234" s="82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8"/>
      <c r="B1235" s="79"/>
      <c r="C1235" s="78"/>
      <c r="D1235" s="80"/>
      <c r="E1235" s="12"/>
      <c r="F1235" s="81"/>
      <c r="G1235" s="80"/>
      <c r="H1235" s="82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8"/>
      <c r="B1236" s="79"/>
      <c r="C1236" s="78"/>
      <c r="D1236" s="80"/>
      <c r="E1236" s="12"/>
      <c r="F1236" s="81"/>
      <c r="G1236" s="80"/>
      <c r="H1236" s="82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8"/>
      <c r="B1237" s="79"/>
      <c r="C1237" s="78"/>
      <c r="D1237" s="80"/>
      <c r="E1237" s="12"/>
      <c r="F1237" s="81"/>
      <c r="G1237" s="80"/>
      <c r="H1237" s="82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8"/>
      <c r="B1238" s="79"/>
      <c r="C1238" s="78"/>
      <c r="D1238" s="80"/>
      <c r="E1238" s="12"/>
      <c r="F1238" s="81"/>
      <c r="G1238" s="80"/>
      <c r="H1238" s="82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8"/>
      <c r="B1239" s="79"/>
      <c r="C1239" s="78"/>
      <c r="D1239" s="80"/>
      <c r="E1239" s="12"/>
      <c r="F1239" s="81"/>
      <c r="G1239" s="80"/>
      <c r="H1239" s="82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8"/>
      <c r="B1240" s="79"/>
      <c r="C1240" s="78"/>
      <c r="D1240" s="80"/>
      <c r="E1240" s="12"/>
      <c r="F1240" s="81"/>
      <c r="G1240" s="80"/>
      <c r="H1240" s="82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8"/>
      <c r="B1241" s="79"/>
      <c r="C1241" s="78"/>
      <c r="D1241" s="80"/>
      <c r="E1241" s="12"/>
      <c r="F1241" s="81"/>
      <c r="G1241" s="80"/>
      <c r="H1241" s="82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8"/>
      <c r="B1242" s="79"/>
      <c r="C1242" s="78"/>
      <c r="D1242" s="80"/>
      <c r="E1242" s="12"/>
      <c r="F1242" s="81"/>
      <c r="G1242" s="80"/>
      <c r="H1242" s="82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8"/>
      <c r="B1243" s="79"/>
      <c r="C1243" s="78"/>
      <c r="D1243" s="80"/>
      <c r="E1243" s="12"/>
      <c r="F1243" s="81"/>
      <c r="G1243" s="80"/>
      <c r="H1243" s="82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8"/>
      <c r="B1244" s="79"/>
      <c r="C1244" s="78"/>
      <c r="D1244" s="80"/>
      <c r="E1244" s="12"/>
      <c r="F1244" s="81"/>
      <c r="G1244" s="80"/>
      <c r="H1244" s="82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8"/>
      <c r="B1245" s="79"/>
      <c r="C1245" s="78"/>
      <c r="D1245" s="80"/>
      <c r="E1245" s="12"/>
      <c r="F1245" s="81"/>
      <c r="G1245" s="80"/>
      <c r="H1245" s="82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8"/>
      <c r="B1246" s="79"/>
      <c r="C1246" s="78"/>
      <c r="D1246" s="80"/>
      <c r="E1246" s="12"/>
      <c r="F1246" s="81"/>
      <c r="G1246" s="80"/>
      <c r="H1246" s="82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8"/>
      <c r="B1247" s="79"/>
      <c r="C1247" s="78"/>
      <c r="D1247" s="80"/>
      <c r="E1247" s="12"/>
      <c r="F1247" s="81"/>
      <c r="G1247" s="80"/>
      <c r="H1247" s="82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8"/>
      <c r="B1248" s="79"/>
      <c r="C1248" s="78"/>
      <c r="D1248" s="80"/>
      <c r="E1248" s="12"/>
      <c r="F1248" s="81"/>
      <c r="G1248" s="80"/>
      <c r="H1248" s="82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8"/>
      <c r="B1249" s="79"/>
      <c r="C1249" s="78"/>
      <c r="D1249" s="80"/>
      <c r="E1249" s="12"/>
      <c r="F1249" s="81"/>
      <c r="G1249" s="80"/>
      <c r="H1249" s="82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8"/>
      <c r="B1250" s="79"/>
      <c r="C1250" s="78"/>
      <c r="D1250" s="80"/>
      <c r="E1250" s="12"/>
      <c r="F1250" s="81"/>
      <c r="G1250" s="80"/>
      <c r="H1250" s="82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8"/>
      <c r="B1251" s="79"/>
      <c r="C1251" s="78"/>
      <c r="D1251" s="80"/>
      <c r="E1251" s="12"/>
      <c r="F1251" s="81"/>
      <c r="G1251" s="80"/>
      <c r="H1251" s="82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8"/>
      <c r="B1252" s="79"/>
      <c r="C1252" s="78"/>
      <c r="D1252" s="80"/>
      <c r="E1252" s="12"/>
      <c r="F1252" s="81"/>
      <c r="G1252" s="80"/>
      <c r="H1252" s="82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8"/>
      <c r="B1253" s="79"/>
      <c r="C1253" s="78"/>
      <c r="D1253" s="80"/>
      <c r="E1253" s="12"/>
      <c r="F1253" s="81"/>
      <c r="G1253" s="80"/>
      <c r="H1253" s="82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8"/>
      <c r="B1254" s="79"/>
      <c r="C1254" s="78"/>
      <c r="D1254" s="80"/>
      <c r="E1254" s="12"/>
      <c r="F1254" s="81"/>
      <c r="G1254" s="80"/>
      <c r="H1254" s="82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8"/>
      <c r="B1255" s="79"/>
      <c r="C1255" s="78"/>
      <c r="D1255" s="80"/>
      <c r="E1255" s="12"/>
      <c r="F1255" s="81"/>
      <c r="G1255" s="80"/>
      <c r="H1255" s="82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8"/>
      <c r="B1256" s="79"/>
      <c r="C1256" s="78"/>
      <c r="D1256" s="80"/>
      <c r="E1256" s="12"/>
      <c r="F1256" s="81"/>
      <c r="G1256" s="80"/>
      <c r="H1256" s="82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8"/>
      <c r="B1257" s="79"/>
      <c r="C1257" s="78"/>
      <c r="D1257" s="80"/>
      <c r="E1257" s="12"/>
      <c r="F1257" s="81"/>
      <c r="G1257" s="80"/>
      <c r="H1257" s="82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8"/>
      <c r="B1258" s="79"/>
      <c r="C1258" s="78"/>
      <c r="D1258" s="80"/>
      <c r="E1258" s="12"/>
      <c r="F1258" s="81"/>
      <c r="G1258" s="80"/>
      <c r="H1258" s="82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8"/>
      <c r="B1259" s="79"/>
      <c r="C1259" s="78"/>
      <c r="D1259" s="80"/>
      <c r="E1259" s="12"/>
      <c r="F1259" s="81"/>
      <c r="G1259" s="80"/>
      <c r="H1259" s="82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8"/>
      <c r="B1260" s="79"/>
      <c r="C1260" s="78"/>
      <c r="D1260" s="80"/>
      <c r="E1260" s="12"/>
      <c r="F1260" s="81"/>
      <c r="G1260" s="80"/>
      <c r="H1260" s="82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8"/>
      <c r="B1261" s="79"/>
      <c r="C1261" s="78"/>
      <c r="D1261" s="80"/>
      <c r="E1261" s="12"/>
      <c r="F1261" s="81"/>
      <c r="G1261" s="80"/>
      <c r="H1261" s="82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8"/>
      <c r="B1262" s="79"/>
      <c r="C1262" s="78"/>
      <c r="D1262" s="80"/>
      <c r="E1262" s="12"/>
      <c r="F1262" s="81"/>
      <c r="G1262" s="80"/>
      <c r="H1262" s="82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8"/>
      <c r="B1263" s="79"/>
      <c r="C1263" s="78"/>
      <c r="D1263" s="80"/>
      <c r="E1263" s="12"/>
      <c r="F1263" s="81"/>
      <c r="G1263" s="80"/>
      <c r="H1263" s="82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8"/>
      <c r="B1264" s="79"/>
      <c r="C1264" s="78"/>
      <c r="D1264" s="80"/>
      <c r="E1264" s="12"/>
      <c r="F1264" s="81"/>
      <c r="G1264" s="80"/>
      <c r="H1264" s="82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8"/>
      <c r="B1265" s="79"/>
      <c r="C1265" s="78"/>
      <c r="D1265" s="80"/>
      <c r="E1265" s="12"/>
      <c r="F1265" s="81"/>
      <c r="G1265" s="80"/>
      <c r="H1265" s="82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8"/>
      <c r="B1266" s="79"/>
      <c r="C1266" s="78"/>
      <c r="D1266" s="80"/>
      <c r="E1266" s="12"/>
      <c r="F1266" s="81"/>
      <c r="G1266" s="80"/>
      <c r="H1266" s="82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8"/>
      <c r="B1267" s="79"/>
      <c r="C1267" s="78"/>
      <c r="D1267" s="80"/>
      <c r="E1267" s="12"/>
      <c r="F1267" s="81"/>
      <c r="G1267" s="80"/>
      <c r="H1267" s="82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8"/>
      <c r="B1268" s="79"/>
      <c r="C1268" s="78"/>
      <c r="D1268" s="80"/>
      <c r="E1268" s="12"/>
      <c r="F1268" s="81"/>
      <c r="G1268" s="80"/>
      <c r="H1268" s="82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8"/>
      <c r="B1269" s="79"/>
      <c r="C1269" s="78"/>
      <c r="D1269" s="80"/>
      <c r="E1269" s="12"/>
      <c r="F1269" s="81"/>
      <c r="G1269" s="80"/>
      <c r="H1269" s="82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8"/>
      <c r="B1270" s="79"/>
      <c r="C1270" s="78"/>
      <c r="D1270" s="80"/>
      <c r="E1270" s="12"/>
      <c r="F1270" s="81"/>
      <c r="G1270" s="80"/>
      <c r="H1270" s="82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8"/>
      <c r="B1271" s="79"/>
      <c r="C1271" s="78"/>
      <c r="D1271" s="80"/>
      <c r="E1271" s="12"/>
      <c r="F1271" s="81"/>
      <c r="G1271" s="80"/>
      <c r="H1271" s="82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8"/>
      <c r="B1272" s="79"/>
      <c r="C1272" s="78"/>
      <c r="D1272" s="80"/>
      <c r="E1272" s="12"/>
      <c r="F1272" s="81"/>
      <c r="G1272" s="80"/>
      <c r="H1272" s="82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8"/>
      <c r="B1273" s="79"/>
      <c r="C1273" s="78"/>
      <c r="D1273" s="80"/>
      <c r="E1273" s="12"/>
      <c r="F1273" s="81"/>
      <c r="G1273" s="80"/>
      <c r="H1273" s="82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8"/>
      <c r="B1274" s="79"/>
      <c r="C1274" s="78"/>
      <c r="D1274" s="80"/>
      <c r="E1274" s="12"/>
      <c r="F1274" s="81"/>
      <c r="G1274" s="80"/>
      <c r="H1274" s="82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8"/>
      <c r="B1275" s="79"/>
      <c r="C1275" s="78"/>
      <c r="D1275" s="80"/>
      <c r="E1275" s="12"/>
      <c r="F1275" s="81"/>
      <c r="G1275" s="80"/>
      <c r="H1275" s="82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8"/>
      <c r="B1276" s="79"/>
      <c r="C1276" s="78"/>
      <c r="D1276" s="80"/>
      <c r="E1276" s="12"/>
      <c r="F1276" s="81"/>
      <c r="G1276" s="80"/>
      <c r="H1276" s="82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8"/>
      <c r="B1277" s="79"/>
      <c r="C1277" s="78"/>
      <c r="D1277" s="80"/>
      <c r="E1277" s="12"/>
      <c r="F1277" s="81"/>
      <c r="G1277" s="80"/>
      <c r="H1277" s="82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8"/>
      <c r="B1278" s="79"/>
      <c r="C1278" s="78"/>
      <c r="D1278" s="80"/>
      <c r="E1278" s="12"/>
      <c r="F1278" s="81"/>
      <c r="G1278" s="80"/>
      <c r="H1278" s="82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8"/>
      <c r="B1279" s="79"/>
      <c r="C1279" s="78"/>
      <c r="D1279" s="80"/>
      <c r="E1279" s="12"/>
      <c r="F1279" s="81"/>
      <c r="G1279" s="80"/>
      <c r="H1279" s="82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8"/>
      <c r="B1280" s="79"/>
      <c r="C1280" s="78"/>
      <c r="D1280" s="80"/>
      <c r="E1280" s="12"/>
      <c r="F1280" s="81"/>
      <c r="G1280" s="80"/>
      <c r="H1280" s="82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8"/>
      <c r="B1281" s="79"/>
      <c r="C1281" s="78"/>
      <c r="D1281" s="80"/>
      <c r="E1281" s="12"/>
      <c r="F1281" s="81"/>
      <c r="G1281" s="80"/>
      <c r="H1281" s="82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8"/>
      <c r="B1282" s="79"/>
      <c r="C1282" s="78"/>
      <c r="D1282" s="80"/>
      <c r="E1282" s="12"/>
      <c r="F1282" s="81"/>
      <c r="G1282" s="80"/>
      <c r="H1282" s="82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8"/>
      <c r="B1283" s="79"/>
      <c r="C1283" s="78"/>
      <c r="D1283" s="80"/>
      <c r="E1283" s="12"/>
      <c r="F1283" s="81"/>
      <c r="G1283" s="80"/>
      <c r="H1283" s="82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8"/>
      <c r="B1284" s="79"/>
      <c r="C1284" s="78"/>
      <c r="D1284" s="80"/>
      <c r="E1284" s="12"/>
      <c r="F1284" s="81"/>
      <c r="G1284" s="80"/>
      <c r="H1284" s="82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8"/>
      <c r="B1285" s="79"/>
      <c r="C1285" s="78"/>
      <c r="D1285" s="80"/>
      <c r="E1285" s="12"/>
      <c r="F1285" s="81"/>
      <c r="G1285" s="80"/>
      <c r="H1285" s="82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8"/>
      <c r="B1286" s="79"/>
      <c r="C1286" s="78"/>
      <c r="D1286" s="80"/>
      <c r="E1286" s="12"/>
      <c r="F1286" s="81"/>
      <c r="G1286" s="80"/>
      <c r="H1286" s="82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8"/>
      <c r="B1287" s="79"/>
      <c r="C1287" s="78"/>
      <c r="D1287" s="80"/>
      <c r="E1287" s="12"/>
      <c r="F1287" s="81"/>
      <c r="G1287" s="80"/>
      <c r="H1287" s="82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8"/>
      <c r="B1288" s="79"/>
      <c r="C1288" s="78"/>
      <c r="D1288" s="80"/>
      <c r="E1288" s="12"/>
      <c r="F1288" s="81"/>
      <c r="G1288" s="80"/>
      <c r="H1288" s="82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8"/>
      <c r="B1289" s="79"/>
      <c r="C1289" s="78"/>
      <c r="D1289" s="80"/>
      <c r="E1289" s="12"/>
      <c r="F1289" s="81"/>
      <c r="G1289" s="80"/>
      <c r="H1289" s="82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8"/>
      <c r="B1290" s="79"/>
      <c r="C1290" s="78"/>
      <c r="D1290" s="80"/>
      <c r="E1290" s="12"/>
      <c r="F1290" s="81"/>
      <c r="G1290" s="80"/>
      <c r="H1290" s="82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8"/>
      <c r="B1291" s="79"/>
      <c r="C1291" s="78"/>
      <c r="D1291" s="80"/>
      <c r="E1291" s="12"/>
      <c r="F1291" s="81"/>
      <c r="G1291" s="80"/>
      <c r="H1291" s="82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8"/>
      <c r="B1292" s="79"/>
      <c r="C1292" s="78"/>
      <c r="D1292" s="80"/>
      <c r="E1292" s="12"/>
      <c r="F1292" s="81"/>
      <c r="G1292" s="80"/>
      <c r="H1292" s="82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8"/>
      <c r="B1293" s="79"/>
      <c r="C1293" s="78"/>
      <c r="D1293" s="80"/>
      <c r="E1293" s="12"/>
      <c r="F1293" s="81"/>
      <c r="G1293" s="80"/>
      <c r="H1293" s="82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8"/>
      <c r="B1294" s="79"/>
      <c r="C1294" s="78"/>
      <c r="D1294" s="80"/>
      <c r="E1294" s="12"/>
      <c r="F1294" s="81"/>
      <c r="G1294" s="80"/>
      <c r="H1294" s="82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8"/>
      <c r="B1295" s="79"/>
      <c r="C1295" s="78"/>
      <c r="D1295" s="80"/>
      <c r="E1295" s="12"/>
      <c r="F1295" s="81"/>
      <c r="G1295" s="80"/>
      <c r="H1295" s="82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8"/>
      <c r="B1296" s="79"/>
      <c r="C1296" s="78"/>
      <c r="D1296" s="80"/>
      <c r="E1296" s="12"/>
      <c r="F1296" s="81"/>
      <c r="G1296" s="80"/>
      <c r="H1296" s="82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8"/>
      <c r="B1297" s="79"/>
      <c r="C1297" s="78"/>
      <c r="D1297" s="80"/>
      <c r="E1297" s="12"/>
      <c r="F1297" s="81"/>
      <c r="G1297" s="80"/>
      <c r="H1297" s="82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8"/>
      <c r="B1298" s="79"/>
      <c r="C1298" s="78"/>
      <c r="D1298" s="80"/>
      <c r="E1298" s="12"/>
      <c r="F1298" s="81"/>
      <c r="G1298" s="80"/>
      <c r="H1298" s="82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8"/>
      <c r="B1299" s="79"/>
      <c r="C1299" s="78"/>
      <c r="D1299" s="80"/>
      <c r="E1299" s="12"/>
      <c r="F1299" s="81"/>
      <c r="G1299" s="80"/>
      <c r="H1299" s="82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8"/>
      <c r="B1300" s="79"/>
      <c r="C1300" s="78"/>
      <c r="D1300" s="80"/>
      <c r="E1300" s="12"/>
      <c r="F1300" s="81"/>
      <c r="G1300" s="80"/>
      <c r="H1300" s="82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8"/>
      <c r="B1301" s="79"/>
      <c r="C1301" s="78"/>
      <c r="D1301" s="80"/>
      <c r="E1301" s="12"/>
      <c r="F1301" s="81"/>
      <c r="G1301" s="80"/>
      <c r="H1301" s="82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8"/>
      <c r="B1302" s="79"/>
      <c r="C1302" s="78"/>
      <c r="D1302" s="80"/>
      <c r="E1302" s="12"/>
      <c r="F1302" s="81"/>
      <c r="G1302" s="80"/>
      <c r="H1302" s="82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8"/>
      <c r="B1303" s="79"/>
      <c r="C1303" s="78"/>
      <c r="D1303" s="80"/>
      <c r="E1303" s="12"/>
      <c r="F1303" s="81"/>
      <c r="G1303" s="80"/>
      <c r="H1303" s="82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8"/>
      <c r="B1304" s="79"/>
      <c r="C1304" s="78"/>
      <c r="D1304" s="80"/>
      <c r="E1304" s="12"/>
      <c r="F1304" s="81"/>
      <c r="G1304" s="80"/>
      <c r="H1304" s="82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8"/>
      <c r="B1305" s="79"/>
      <c r="C1305" s="78"/>
      <c r="D1305" s="80"/>
      <c r="E1305" s="12"/>
      <c r="F1305" s="81"/>
      <c r="G1305" s="80"/>
      <c r="H1305" s="82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8"/>
      <c r="B1306" s="79"/>
      <c r="C1306" s="78"/>
      <c r="D1306" s="80"/>
      <c r="E1306" s="12"/>
      <c r="F1306" s="81"/>
      <c r="G1306" s="80"/>
      <c r="H1306" s="82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8"/>
      <c r="B1307" s="79"/>
      <c r="C1307" s="78"/>
      <c r="D1307" s="80"/>
      <c r="E1307" s="12"/>
      <c r="F1307" s="81"/>
      <c r="G1307" s="80"/>
      <c r="H1307" s="82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8"/>
      <c r="B1308" s="79"/>
      <c r="C1308" s="78"/>
      <c r="D1308" s="80"/>
      <c r="E1308" s="12"/>
      <c r="F1308" s="81"/>
      <c r="G1308" s="80"/>
      <c r="H1308" s="82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8"/>
      <c r="B1309" s="79"/>
      <c r="C1309" s="78"/>
      <c r="D1309" s="80"/>
      <c r="E1309" s="12"/>
      <c r="F1309" s="81"/>
      <c r="G1309" s="80"/>
      <c r="H1309" s="82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8"/>
      <c r="B1310" s="79"/>
      <c r="C1310" s="78"/>
      <c r="D1310" s="80"/>
      <c r="E1310" s="12"/>
      <c r="F1310" s="81"/>
      <c r="G1310" s="80"/>
      <c r="H1310" s="82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8"/>
      <c r="B1311" s="79"/>
      <c r="C1311" s="78"/>
      <c r="D1311" s="80"/>
      <c r="E1311" s="12"/>
      <c r="F1311" s="81"/>
      <c r="G1311" s="80"/>
      <c r="H1311" s="82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8"/>
      <c r="B1312" s="79"/>
      <c r="C1312" s="78"/>
      <c r="D1312" s="80"/>
      <c r="E1312" s="12"/>
      <c r="F1312" s="81"/>
      <c r="G1312" s="80"/>
      <c r="H1312" s="82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8"/>
      <c r="B1313" s="79"/>
      <c r="C1313" s="78"/>
      <c r="D1313" s="80"/>
      <c r="E1313" s="12"/>
      <c r="F1313" s="81"/>
      <c r="G1313" s="80"/>
      <c r="H1313" s="82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8"/>
      <c r="B1314" s="79"/>
      <c r="C1314" s="78"/>
      <c r="D1314" s="80"/>
      <c r="E1314" s="12"/>
      <c r="F1314" s="81"/>
      <c r="G1314" s="80"/>
      <c r="H1314" s="82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8"/>
      <c r="B1315" s="79"/>
      <c r="C1315" s="78"/>
      <c r="D1315" s="80"/>
      <c r="E1315" s="12"/>
      <c r="F1315" s="81"/>
      <c r="G1315" s="80"/>
      <c r="H1315" s="82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8"/>
      <c r="B1316" s="79"/>
      <c r="C1316" s="78"/>
      <c r="D1316" s="80"/>
      <c r="E1316" s="12"/>
      <c r="F1316" s="81"/>
      <c r="G1316" s="80"/>
      <c r="H1316" s="82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8"/>
      <c r="B1317" s="79"/>
      <c r="C1317" s="78"/>
      <c r="D1317" s="80"/>
      <c r="E1317" s="12"/>
      <c r="F1317" s="81"/>
      <c r="G1317" s="80"/>
      <c r="H1317" s="82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8"/>
      <c r="B1318" s="79"/>
      <c r="C1318" s="78"/>
      <c r="D1318" s="80"/>
      <c r="E1318" s="12"/>
      <c r="F1318" s="81"/>
      <c r="G1318" s="80"/>
      <c r="H1318" s="82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8"/>
      <c r="B1319" s="79"/>
      <c r="C1319" s="78"/>
      <c r="D1319" s="80"/>
      <c r="E1319" s="12"/>
      <c r="F1319" s="81"/>
      <c r="G1319" s="80"/>
      <c r="H1319" s="82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8"/>
      <c r="B1320" s="79"/>
      <c r="C1320" s="78"/>
      <c r="D1320" s="80"/>
      <c r="E1320" s="12"/>
      <c r="F1320" s="81"/>
      <c r="G1320" s="80"/>
      <c r="H1320" s="82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8"/>
      <c r="B1321" s="79"/>
      <c r="C1321" s="78"/>
      <c r="D1321" s="80"/>
      <c r="E1321" s="12"/>
      <c r="F1321" s="81"/>
      <c r="G1321" s="80"/>
      <c r="H1321" s="82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8"/>
      <c r="B1322" s="79"/>
      <c r="C1322" s="78"/>
      <c r="D1322" s="80"/>
      <c r="E1322" s="12"/>
      <c r="F1322" s="81"/>
      <c r="G1322" s="80"/>
      <c r="H1322" s="82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8"/>
      <c r="B1323" s="79"/>
      <c r="C1323" s="78"/>
      <c r="D1323" s="80"/>
      <c r="E1323" s="12"/>
      <c r="F1323" s="81"/>
      <c r="G1323" s="80"/>
      <c r="H1323" s="82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8"/>
      <c r="B1324" s="79"/>
      <c r="C1324" s="78"/>
      <c r="D1324" s="80"/>
      <c r="E1324" s="12"/>
      <c r="F1324" s="81"/>
      <c r="G1324" s="80"/>
      <c r="H1324" s="82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8"/>
      <c r="B1325" s="79"/>
      <c r="C1325" s="78"/>
      <c r="D1325" s="80"/>
      <c r="E1325" s="12"/>
      <c r="F1325" s="81"/>
      <c r="G1325" s="80"/>
      <c r="H1325" s="82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8"/>
      <c r="B1326" s="79"/>
      <c r="C1326" s="78"/>
      <c r="D1326" s="80"/>
      <c r="E1326" s="12"/>
      <c r="F1326" s="81"/>
      <c r="G1326" s="80"/>
      <c r="H1326" s="82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8"/>
      <c r="B1327" s="79"/>
      <c r="C1327" s="78"/>
      <c r="D1327" s="80"/>
      <c r="E1327" s="12"/>
      <c r="F1327" s="81"/>
      <c r="G1327" s="80"/>
      <c r="H1327" s="82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8"/>
      <c r="B1328" s="79"/>
      <c r="C1328" s="78"/>
      <c r="D1328" s="80"/>
      <c r="E1328" s="12"/>
      <c r="F1328" s="81"/>
      <c r="G1328" s="80"/>
      <c r="H1328" s="82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8"/>
      <c r="B1329" s="79"/>
      <c r="C1329" s="78"/>
      <c r="D1329" s="80"/>
      <c r="E1329" s="12"/>
      <c r="F1329" s="81"/>
      <c r="G1329" s="80"/>
      <c r="H1329" s="82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8"/>
      <c r="B1330" s="79"/>
      <c r="C1330" s="78"/>
      <c r="D1330" s="80"/>
      <c r="E1330" s="12"/>
      <c r="F1330" s="81"/>
      <c r="G1330" s="80"/>
      <c r="H1330" s="82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8"/>
      <c r="B1331" s="79"/>
      <c r="C1331" s="78"/>
      <c r="D1331" s="80"/>
      <c r="E1331" s="12"/>
      <c r="F1331" s="81"/>
      <c r="G1331" s="80"/>
      <c r="H1331" s="82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8"/>
      <c r="B1332" s="79"/>
      <c r="C1332" s="78"/>
      <c r="D1332" s="80"/>
      <c r="E1332" s="12"/>
      <c r="F1332" s="81"/>
      <c r="G1332" s="80"/>
      <c r="H1332" s="82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8"/>
      <c r="B1333" s="79"/>
      <c r="C1333" s="78"/>
      <c r="D1333" s="80"/>
      <c r="E1333" s="12"/>
      <c r="F1333" s="81"/>
      <c r="G1333" s="80"/>
      <c r="H1333" s="82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8"/>
      <c r="B1334" s="79"/>
      <c r="C1334" s="78"/>
      <c r="D1334" s="80"/>
      <c r="E1334" s="12"/>
      <c r="F1334" s="81"/>
      <c r="G1334" s="80"/>
      <c r="H1334" s="82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8"/>
      <c r="B1335" s="79"/>
      <c r="C1335" s="78"/>
      <c r="D1335" s="80"/>
      <c r="E1335" s="12"/>
      <c r="F1335" s="81"/>
      <c r="G1335" s="80"/>
      <c r="H1335" s="82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8"/>
      <c r="B1336" s="79"/>
      <c r="C1336" s="78"/>
      <c r="D1336" s="80"/>
      <c r="E1336" s="12"/>
      <c r="F1336" s="81"/>
      <c r="G1336" s="80"/>
      <c r="H1336" s="82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8"/>
      <c r="B1337" s="79"/>
      <c r="C1337" s="78"/>
      <c r="D1337" s="80"/>
      <c r="E1337" s="12"/>
      <c r="F1337" s="81"/>
      <c r="G1337" s="80"/>
      <c r="H1337" s="82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8"/>
      <c r="B1338" s="79"/>
      <c r="C1338" s="78"/>
      <c r="D1338" s="80"/>
      <c r="E1338" s="12"/>
      <c r="F1338" s="81"/>
      <c r="G1338" s="80"/>
      <c r="H1338" s="82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8"/>
      <c r="B1339" s="79"/>
      <c r="C1339" s="78"/>
      <c r="D1339" s="80"/>
      <c r="E1339" s="12"/>
      <c r="F1339" s="81"/>
      <c r="G1339" s="80"/>
      <c r="H1339" s="82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8"/>
      <c r="B1340" s="79"/>
      <c r="C1340" s="78"/>
      <c r="D1340" s="80"/>
      <c r="E1340" s="12"/>
      <c r="F1340" s="81"/>
      <c r="G1340" s="80"/>
      <c r="H1340" s="82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8"/>
      <c r="B1341" s="79"/>
      <c r="C1341" s="78"/>
      <c r="D1341" s="80"/>
      <c r="E1341" s="12"/>
      <c r="F1341" s="81"/>
      <c r="G1341" s="80"/>
      <c r="H1341" s="82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8"/>
      <c r="B1342" s="79"/>
      <c r="C1342" s="78"/>
      <c r="D1342" s="80"/>
      <c r="E1342" s="12"/>
      <c r="F1342" s="81"/>
      <c r="G1342" s="80"/>
      <c r="H1342" s="82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8"/>
      <c r="B1343" s="79"/>
      <c r="C1343" s="78"/>
      <c r="D1343" s="80"/>
      <c r="E1343" s="12"/>
      <c r="F1343" s="81"/>
      <c r="G1343" s="80"/>
      <c r="H1343" s="82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8"/>
      <c r="B1344" s="79"/>
      <c r="C1344" s="78"/>
      <c r="D1344" s="80"/>
      <c r="E1344" s="12"/>
      <c r="F1344" s="81"/>
      <c r="G1344" s="80"/>
      <c r="H1344" s="82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8"/>
      <c r="B1345" s="79"/>
      <c r="C1345" s="78"/>
      <c r="D1345" s="80"/>
      <c r="E1345" s="12"/>
      <c r="F1345" s="81"/>
      <c r="G1345" s="80"/>
      <c r="H1345" s="82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8"/>
      <c r="B1346" s="79"/>
      <c r="C1346" s="78"/>
      <c r="D1346" s="80"/>
      <c r="E1346" s="12"/>
      <c r="F1346" s="81"/>
      <c r="G1346" s="80"/>
      <c r="H1346" s="82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8"/>
      <c r="B1347" s="79"/>
      <c r="C1347" s="78"/>
      <c r="D1347" s="80"/>
      <c r="E1347" s="12"/>
      <c r="F1347" s="81"/>
      <c r="G1347" s="80"/>
      <c r="H1347" s="82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8"/>
      <c r="B1348" s="79"/>
      <c r="C1348" s="78"/>
      <c r="D1348" s="80"/>
      <c r="E1348" s="12"/>
      <c r="F1348" s="81"/>
      <c r="G1348" s="80"/>
      <c r="H1348" s="82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8"/>
      <c r="B1349" s="79"/>
      <c r="C1349" s="78"/>
      <c r="D1349" s="80"/>
      <c r="E1349" s="12"/>
      <c r="F1349" s="81"/>
      <c r="G1349" s="80"/>
      <c r="H1349" s="82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8"/>
      <c r="B1350" s="79"/>
      <c r="C1350" s="78"/>
      <c r="D1350" s="80"/>
      <c r="E1350" s="12"/>
      <c r="F1350" s="81"/>
      <c r="G1350" s="80"/>
      <c r="H1350" s="82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8"/>
      <c r="B1351" s="79"/>
      <c r="C1351" s="78"/>
      <c r="D1351" s="80"/>
      <c r="E1351" s="12"/>
      <c r="F1351" s="81"/>
      <c r="G1351" s="80"/>
      <c r="H1351" s="82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8"/>
      <c r="B1352" s="79"/>
      <c r="C1352" s="78"/>
      <c r="D1352" s="80"/>
      <c r="E1352" s="12"/>
      <c r="F1352" s="81"/>
      <c r="G1352" s="80"/>
      <c r="H1352" s="82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8"/>
      <c r="B1353" s="79"/>
      <c r="C1353" s="78"/>
      <c r="D1353" s="80"/>
      <c r="E1353" s="12"/>
      <c r="F1353" s="81"/>
      <c r="G1353" s="80"/>
      <c r="H1353" s="82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8"/>
      <c r="B1354" s="79"/>
      <c r="C1354" s="78"/>
      <c r="D1354" s="80"/>
      <c r="E1354" s="12"/>
      <c r="F1354" s="81"/>
      <c r="G1354" s="80"/>
      <c r="H1354" s="82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8"/>
      <c r="B1355" s="79"/>
      <c r="C1355" s="78"/>
      <c r="D1355" s="80"/>
      <c r="E1355" s="12"/>
      <c r="F1355" s="81"/>
      <c r="G1355" s="80"/>
      <c r="H1355" s="82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8"/>
      <c r="B1356" s="79"/>
      <c r="C1356" s="78"/>
      <c r="D1356" s="80"/>
      <c r="E1356" s="12"/>
      <c r="F1356" s="81"/>
      <c r="G1356" s="80"/>
      <c r="H1356" s="82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8"/>
      <c r="B1357" s="79"/>
      <c r="C1357" s="78"/>
      <c r="D1357" s="80"/>
      <c r="E1357" s="12"/>
      <c r="F1357" s="81"/>
      <c r="G1357" s="80"/>
      <c r="H1357" s="82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8"/>
      <c r="B1358" s="79"/>
      <c r="C1358" s="78"/>
      <c r="D1358" s="80"/>
      <c r="E1358" s="12"/>
      <c r="F1358" s="81"/>
      <c r="G1358" s="80"/>
      <c r="H1358" s="82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8"/>
      <c r="B1359" s="79"/>
      <c r="C1359" s="78"/>
      <c r="D1359" s="80"/>
      <c r="E1359" s="12"/>
      <c r="F1359" s="81"/>
      <c r="G1359" s="80"/>
      <c r="H1359" s="82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8"/>
      <c r="B1360" s="79"/>
      <c r="C1360" s="78"/>
      <c r="D1360" s="80"/>
      <c r="E1360" s="12"/>
      <c r="F1360" s="81"/>
      <c r="G1360" s="80"/>
      <c r="H1360" s="82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8"/>
      <c r="B1361" s="79"/>
      <c r="C1361" s="78"/>
      <c r="D1361" s="80"/>
      <c r="E1361" s="12"/>
      <c r="F1361" s="81"/>
      <c r="G1361" s="80"/>
      <c r="H1361" s="82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8"/>
      <c r="B1362" s="79"/>
      <c r="C1362" s="78"/>
      <c r="D1362" s="80"/>
      <c r="E1362" s="12"/>
      <c r="F1362" s="81"/>
      <c r="G1362" s="80"/>
      <c r="H1362" s="82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8"/>
      <c r="B1363" s="79"/>
      <c r="C1363" s="78"/>
      <c r="D1363" s="80"/>
      <c r="E1363" s="12"/>
      <c r="F1363" s="81"/>
      <c r="G1363" s="80"/>
      <c r="H1363" s="82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8"/>
      <c r="B1364" s="79"/>
      <c r="C1364" s="78"/>
      <c r="D1364" s="80"/>
      <c r="E1364" s="12"/>
      <c r="F1364" s="81"/>
      <c r="G1364" s="80"/>
      <c r="H1364" s="82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8"/>
      <c r="B1365" s="79"/>
      <c r="C1365" s="78"/>
      <c r="D1365" s="80"/>
      <c r="E1365" s="12"/>
      <c r="F1365" s="81"/>
      <c r="G1365" s="80"/>
      <c r="H1365" s="82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8"/>
      <c r="B1366" s="79"/>
      <c r="C1366" s="78"/>
      <c r="D1366" s="80"/>
      <c r="E1366" s="12"/>
      <c r="F1366" s="81"/>
      <c r="G1366" s="80"/>
      <c r="H1366" s="82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8"/>
      <c r="B1367" s="79"/>
      <c r="C1367" s="78"/>
      <c r="D1367" s="80"/>
      <c r="E1367" s="12"/>
      <c r="F1367" s="81"/>
      <c r="G1367" s="80"/>
      <c r="H1367" s="82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8"/>
      <c r="B1368" s="79"/>
      <c r="C1368" s="78"/>
      <c r="D1368" s="80"/>
      <c r="E1368" s="12"/>
      <c r="F1368" s="81"/>
      <c r="G1368" s="80"/>
      <c r="H1368" s="82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8"/>
      <c r="B1369" s="79"/>
      <c r="C1369" s="78"/>
      <c r="D1369" s="80"/>
      <c r="E1369" s="12"/>
      <c r="F1369" s="81"/>
      <c r="G1369" s="80"/>
      <c r="H1369" s="82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8"/>
      <c r="B1370" s="79"/>
      <c r="C1370" s="78"/>
      <c r="D1370" s="80"/>
      <c r="E1370" s="12"/>
      <c r="F1370" s="81"/>
      <c r="G1370" s="80"/>
      <c r="H1370" s="82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8"/>
      <c r="B1371" s="79"/>
      <c r="C1371" s="78"/>
      <c r="D1371" s="80"/>
      <c r="E1371" s="12"/>
      <c r="F1371" s="81"/>
      <c r="G1371" s="80"/>
      <c r="H1371" s="82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8"/>
      <c r="B1372" s="79"/>
      <c r="C1372" s="78"/>
      <c r="D1372" s="80"/>
      <c r="E1372" s="12"/>
      <c r="F1372" s="81"/>
      <c r="G1372" s="80"/>
      <c r="H1372" s="82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8"/>
      <c r="B1373" s="79"/>
      <c r="C1373" s="78"/>
      <c r="D1373" s="80"/>
      <c r="E1373" s="12"/>
      <c r="F1373" s="81"/>
      <c r="G1373" s="80"/>
      <c r="H1373" s="82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8"/>
      <c r="B1374" s="79"/>
      <c r="C1374" s="78"/>
      <c r="D1374" s="80"/>
      <c r="E1374" s="12"/>
      <c r="F1374" s="81"/>
      <c r="G1374" s="80"/>
      <c r="H1374" s="82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8"/>
      <c r="B1375" s="79"/>
      <c r="C1375" s="78"/>
      <c r="D1375" s="80"/>
      <c r="E1375" s="12"/>
      <c r="F1375" s="81"/>
      <c r="G1375" s="80"/>
      <c r="H1375" s="82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8"/>
      <c r="B1376" s="79"/>
      <c r="C1376" s="78"/>
      <c r="D1376" s="80"/>
      <c r="E1376" s="12"/>
      <c r="F1376" s="81"/>
      <c r="G1376" s="80"/>
      <c r="H1376" s="82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8"/>
      <c r="B1377" s="79"/>
      <c r="C1377" s="78"/>
      <c r="D1377" s="80"/>
      <c r="E1377" s="12"/>
      <c r="F1377" s="81"/>
      <c r="G1377" s="80"/>
      <c r="H1377" s="82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8"/>
      <c r="B1378" s="79"/>
      <c r="C1378" s="78"/>
      <c r="D1378" s="80"/>
      <c r="E1378" s="12"/>
      <c r="F1378" s="81"/>
      <c r="G1378" s="80"/>
      <c r="H1378" s="82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8"/>
      <c r="B1379" s="79"/>
      <c r="C1379" s="78"/>
      <c r="D1379" s="80"/>
      <c r="E1379" s="12"/>
      <c r="F1379" s="81"/>
      <c r="G1379" s="80"/>
      <c r="H1379" s="82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8"/>
      <c r="B1380" s="79"/>
      <c r="C1380" s="78"/>
      <c r="D1380" s="80"/>
      <c r="E1380" s="12"/>
      <c r="F1380" s="81"/>
      <c r="G1380" s="80"/>
      <c r="H1380" s="82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8"/>
      <c r="B1381" s="79"/>
      <c r="C1381" s="78"/>
      <c r="D1381" s="80"/>
      <c r="E1381" s="12"/>
      <c r="F1381" s="81"/>
      <c r="G1381" s="80"/>
      <c r="H1381" s="82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8"/>
      <c r="B1382" s="79"/>
      <c r="C1382" s="78"/>
      <c r="D1382" s="80"/>
      <c r="E1382" s="12"/>
      <c r="F1382" s="81"/>
      <c r="G1382" s="80"/>
      <c r="H1382" s="82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8"/>
      <c r="B1383" s="79"/>
      <c r="C1383" s="78"/>
      <c r="D1383" s="80"/>
      <c r="E1383" s="12"/>
      <c r="F1383" s="81"/>
      <c r="G1383" s="80"/>
      <c r="H1383" s="82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8"/>
      <c r="B1384" s="79"/>
      <c r="C1384" s="78"/>
      <c r="D1384" s="80"/>
      <c r="E1384" s="12"/>
      <c r="F1384" s="81"/>
      <c r="G1384" s="80"/>
      <c r="H1384" s="82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8"/>
      <c r="B1385" s="79"/>
      <c r="C1385" s="78"/>
      <c r="D1385" s="80"/>
      <c r="E1385" s="12"/>
      <c r="F1385" s="81"/>
      <c r="G1385" s="80"/>
      <c r="H1385" s="82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8"/>
      <c r="B1386" s="79"/>
      <c r="C1386" s="78"/>
      <c r="D1386" s="80"/>
      <c r="E1386" s="12"/>
      <c r="F1386" s="81"/>
      <c r="G1386" s="80"/>
      <c r="H1386" s="82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8"/>
      <c r="B1387" s="79"/>
      <c r="C1387" s="78"/>
      <c r="D1387" s="80"/>
      <c r="E1387" s="12"/>
      <c r="F1387" s="81"/>
      <c r="G1387" s="80"/>
      <c r="H1387" s="82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8"/>
      <c r="B1388" s="79"/>
      <c r="C1388" s="78"/>
      <c r="D1388" s="80"/>
      <c r="E1388" s="12"/>
      <c r="F1388" s="81"/>
      <c r="G1388" s="80"/>
      <c r="H1388" s="82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8"/>
      <c r="B1389" s="79"/>
      <c r="C1389" s="78"/>
      <c r="D1389" s="80"/>
      <c r="E1389" s="12"/>
      <c r="F1389" s="81"/>
      <c r="G1389" s="80"/>
      <c r="H1389" s="82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8"/>
      <c r="B1390" s="79"/>
      <c r="C1390" s="78"/>
      <c r="D1390" s="80"/>
      <c r="E1390" s="12"/>
      <c r="F1390" s="81"/>
      <c r="G1390" s="80"/>
      <c r="H1390" s="82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8"/>
      <c r="B1391" s="79"/>
      <c r="C1391" s="78"/>
      <c r="D1391" s="80"/>
      <c r="E1391" s="12"/>
      <c r="F1391" s="81"/>
      <c r="G1391" s="80"/>
      <c r="H1391" s="82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8"/>
      <c r="B1392" s="79"/>
      <c r="C1392" s="78"/>
      <c r="D1392" s="80"/>
      <c r="E1392" s="12"/>
      <c r="F1392" s="81"/>
      <c r="G1392" s="80"/>
      <c r="H1392" s="82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8"/>
      <c r="B1393" s="79"/>
      <c r="C1393" s="78"/>
      <c r="D1393" s="80"/>
      <c r="E1393" s="12"/>
      <c r="F1393" s="81"/>
      <c r="G1393" s="80"/>
      <c r="H1393" s="82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8"/>
      <c r="B1394" s="79"/>
      <c r="C1394" s="78"/>
      <c r="D1394" s="80"/>
      <c r="E1394" s="12"/>
      <c r="F1394" s="81"/>
      <c r="G1394" s="80"/>
      <c r="H1394" s="82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8"/>
      <c r="B1395" s="79"/>
      <c r="C1395" s="78"/>
      <c r="D1395" s="80"/>
      <c r="E1395" s="12"/>
      <c r="F1395" s="81"/>
      <c r="G1395" s="80"/>
      <c r="H1395" s="82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8"/>
      <c r="B1396" s="79"/>
      <c r="C1396" s="78"/>
      <c r="D1396" s="80"/>
      <c r="E1396" s="12"/>
      <c r="F1396" s="81"/>
      <c r="G1396" s="80"/>
      <c r="H1396" s="82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8"/>
      <c r="B1397" s="79"/>
      <c r="C1397" s="78"/>
      <c r="D1397" s="80"/>
      <c r="E1397" s="12"/>
      <c r="F1397" s="81"/>
      <c r="G1397" s="80"/>
      <c r="H1397" s="82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8"/>
      <c r="B1398" s="79"/>
      <c r="C1398" s="78"/>
      <c r="D1398" s="80"/>
      <c r="E1398" s="12"/>
      <c r="F1398" s="81"/>
      <c r="G1398" s="80"/>
      <c r="H1398" s="82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8"/>
      <c r="B1399" s="79"/>
      <c r="C1399" s="78"/>
      <c r="D1399" s="80"/>
      <c r="E1399" s="12"/>
      <c r="F1399" s="81"/>
      <c r="G1399" s="80"/>
      <c r="H1399" s="82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8"/>
      <c r="B1400" s="79"/>
      <c r="C1400" s="78"/>
      <c r="D1400" s="80"/>
      <c r="E1400" s="12"/>
      <c r="F1400" s="81"/>
      <c r="G1400" s="80"/>
      <c r="H1400" s="82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8"/>
      <c r="B1401" s="79"/>
      <c r="C1401" s="78"/>
      <c r="D1401" s="80"/>
      <c r="E1401" s="12"/>
      <c r="F1401" s="81"/>
      <c r="G1401" s="80"/>
      <c r="H1401" s="82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8"/>
      <c r="B1402" s="79"/>
      <c r="C1402" s="78"/>
      <c r="D1402" s="80"/>
      <c r="E1402" s="12"/>
      <c r="F1402" s="81"/>
      <c r="G1402" s="80"/>
      <c r="H1402" s="82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8"/>
      <c r="B1403" s="79"/>
      <c r="C1403" s="78"/>
      <c r="D1403" s="80"/>
      <c r="E1403" s="12"/>
      <c r="F1403" s="81"/>
      <c r="G1403" s="80"/>
      <c r="H1403" s="82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8"/>
      <c r="B1404" s="79"/>
      <c r="C1404" s="78"/>
      <c r="D1404" s="80"/>
      <c r="E1404" s="12"/>
      <c r="F1404" s="81"/>
      <c r="G1404" s="80"/>
      <c r="H1404" s="82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8"/>
      <c r="B1405" s="79"/>
      <c r="C1405" s="78"/>
      <c r="D1405" s="80"/>
      <c r="E1405" s="12"/>
      <c r="F1405" s="81"/>
      <c r="G1405" s="80"/>
      <c r="H1405" s="82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8"/>
      <c r="B1406" s="79"/>
      <c r="C1406" s="78"/>
      <c r="D1406" s="80"/>
      <c r="E1406" s="12"/>
      <c r="F1406" s="81"/>
      <c r="G1406" s="80"/>
      <c r="H1406" s="82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8"/>
      <c r="B1407" s="79"/>
      <c r="C1407" s="78"/>
      <c r="D1407" s="80"/>
      <c r="E1407" s="12"/>
      <c r="F1407" s="81"/>
      <c r="G1407" s="80"/>
      <c r="H1407" s="82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8"/>
      <c r="B1408" s="79"/>
      <c r="C1408" s="78"/>
      <c r="D1408" s="80"/>
      <c r="E1408" s="12"/>
      <c r="F1408" s="81"/>
      <c r="G1408" s="80"/>
      <c r="H1408" s="82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8"/>
      <c r="B1409" s="79"/>
      <c r="C1409" s="78"/>
      <c r="D1409" s="80"/>
      <c r="E1409" s="12"/>
      <c r="F1409" s="81"/>
      <c r="G1409" s="80"/>
      <c r="H1409" s="82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8"/>
      <c r="B1410" s="79"/>
      <c r="C1410" s="78"/>
      <c r="D1410" s="80"/>
      <c r="E1410" s="12"/>
      <c r="F1410" s="81"/>
      <c r="G1410" s="80"/>
      <c r="H1410" s="82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8"/>
      <c r="B1411" s="79"/>
      <c r="C1411" s="78"/>
      <c r="D1411" s="80"/>
      <c r="E1411" s="12"/>
      <c r="F1411" s="81"/>
      <c r="G1411" s="80"/>
      <c r="H1411" s="82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8"/>
      <c r="B1412" s="79"/>
      <c r="C1412" s="78"/>
      <c r="D1412" s="80"/>
      <c r="E1412" s="12"/>
      <c r="F1412" s="81"/>
      <c r="G1412" s="80"/>
      <c r="H1412" s="82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8"/>
      <c r="B1413" s="79"/>
      <c r="C1413" s="78"/>
      <c r="D1413" s="80"/>
      <c r="E1413" s="12"/>
      <c r="F1413" s="81"/>
      <c r="G1413" s="80"/>
      <c r="H1413" s="82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8"/>
      <c r="B1414" s="79"/>
      <c r="C1414" s="78"/>
      <c r="D1414" s="80"/>
      <c r="E1414" s="12"/>
      <c r="F1414" s="81"/>
      <c r="G1414" s="80"/>
      <c r="H1414" s="82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8"/>
      <c r="B1415" s="79"/>
      <c r="C1415" s="78"/>
      <c r="D1415" s="80"/>
      <c r="E1415" s="12"/>
      <c r="F1415" s="81"/>
      <c r="G1415" s="80"/>
      <c r="H1415" s="82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8"/>
      <c r="B1416" s="79"/>
      <c r="C1416" s="78"/>
      <c r="D1416" s="80"/>
      <c r="E1416" s="12"/>
      <c r="F1416" s="81"/>
      <c r="G1416" s="80"/>
      <c r="H1416" s="82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8"/>
      <c r="B1417" s="79"/>
      <c r="C1417" s="78"/>
      <c r="D1417" s="80"/>
      <c r="E1417" s="12"/>
      <c r="F1417" s="81"/>
      <c r="G1417" s="80"/>
      <c r="H1417" s="82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8"/>
      <c r="B1418" s="79"/>
      <c r="C1418" s="78"/>
      <c r="D1418" s="80"/>
      <c r="E1418" s="12"/>
      <c r="F1418" s="81"/>
      <c r="G1418" s="80"/>
      <c r="H1418" s="82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8"/>
      <c r="B1419" s="79"/>
      <c r="C1419" s="78"/>
      <c r="D1419" s="80"/>
      <c r="E1419" s="12"/>
      <c r="F1419" s="81"/>
      <c r="G1419" s="80"/>
      <c r="H1419" s="82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8"/>
      <c r="B1420" s="79"/>
      <c r="C1420" s="78"/>
      <c r="D1420" s="80"/>
      <c r="E1420" s="12"/>
      <c r="F1420" s="81"/>
      <c r="G1420" s="80"/>
      <c r="H1420" s="82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8"/>
      <c r="B1421" s="79"/>
      <c r="C1421" s="78"/>
      <c r="D1421" s="80"/>
      <c r="E1421" s="12"/>
      <c r="F1421" s="81"/>
      <c r="G1421" s="80"/>
      <c r="H1421" s="82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8"/>
      <c r="B1422" s="79"/>
      <c r="C1422" s="78"/>
      <c r="D1422" s="80"/>
      <c r="E1422" s="12"/>
      <c r="F1422" s="81"/>
      <c r="G1422" s="80"/>
      <c r="H1422" s="82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8"/>
      <c r="B1423" s="79"/>
      <c r="C1423" s="78"/>
      <c r="D1423" s="80"/>
      <c r="E1423" s="12"/>
      <c r="F1423" s="81"/>
      <c r="G1423" s="80"/>
      <c r="H1423" s="82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8"/>
      <c r="B1424" s="79"/>
      <c r="C1424" s="78"/>
      <c r="D1424" s="80"/>
      <c r="E1424" s="12"/>
      <c r="F1424" s="81"/>
      <c r="G1424" s="80"/>
      <c r="H1424" s="82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8"/>
      <c r="B1425" s="79"/>
      <c r="C1425" s="78"/>
      <c r="D1425" s="80"/>
      <c r="E1425" s="12"/>
      <c r="F1425" s="81"/>
      <c r="G1425" s="80"/>
      <c r="H1425" s="82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8"/>
      <c r="B1426" s="79"/>
      <c r="C1426" s="78"/>
      <c r="D1426" s="80"/>
      <c r="E1426" s="12"/>
      <c r="F1426" s="81"/>
      <c r="G1426" s="80"/>
      <c r="H1426" s="82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8"/>
      <c r="B1427" s="79"/>
      <c r="C1427" s="78"/>
      <c r="D1427" s="80"/>
      <c r="E1427" s="12"/>
      <c r="F1427" s="81"/>
      <c r="G1427" s="80"/>
      <c r="H1427" s="82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8"/>
      <c r="B1428" s="79"/>
      <c r="C1428" s="78"/>
      <c r="D1428" s="80"/>
      <c r="E1428" s="12"/>
      <c r="F1428" s="81"/>
      <c r="G1428" s="80"/>
      <c r="H1428" s="82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8"/>
      <c r="B1429" s="79"/>
      <c r="C1429" s="78"/>
      <c r="D1429" s="80"/>
      <c r="E1429" s="12"/>
      <c r="F1429" s="81"/>
      <c r="G1429" s="80"/>
      <c r="H1429" s="82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8"/>
      <c r="B1430" s="79"/>
      <c r="C1430" s="78"/>
      <c r="D1430" s="80"/>
      <c r="E1430" s="12"/>
      <c r="F1430" s="81"/>
      <c r="G1430" s="80"/>
      <c r="H1430" s="82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8"/>
      <c r="B1431" s="79"/>
      <c r="C1431" s="78"/>
      <c r="D1431" s="80"/>
      <c r="E1431" s="12"/>
      <c r="F1431" s="81"/>
      <c r="G1431" s="80"/>
      <c r="H1431" s="82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8"/>
      <c r="B1432" s="79"/>
      <c r="C1432" s="78"/>
      <c r="D1432" s="80"/>
      <c r="E1432" s="12"/>
      <c r="F1432" s="81"/>
      <c r="G1432" s="80"/>
      <c r="H1432" s="82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8"/>
      <c r="B1433" s="79"/>
      <c r="C1433" s="78"/>
      <c r="D1433" s="80"/>
      <c r="E1433" s="12"/>
      <c r="F1433" s="81"/>
      <c r="G1433" s="80"/>
      <c r="H1433" s="82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8"/>
      <c r="B1434" s="79"/>
      <c r="C1434" s="78"/>
      <c r="D1434" s="80"/>
      <c r="E1434" s="12"/>
      <c r="F1434" s="81"/>
      <c r="G1434" s="80"/>
      <c r="H1434" s="82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8"/>
      <c r="B1435" s="79"/>
      <c r="C1435" s="78"/>
      <c r="D1435" s="80"/>
      <c r="E1435" s="12"/>
      <c r="F1435" s="81"/>
      <c r="G1435" s="80"/>
      <c r="H1435" s="82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8"/>
      <c r="B1436" s="79"/>
      <c r="C1436" s="78"/>
      <c r="D1436" s="80"/>
      <c r="E1436" s="12"/>
      <c r="F1436" s="81"/>
      <c r="G1436" s="80"/>
      <c r="H1436" s="82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8"/>
      <c r="B1437" s="79"/>
      <c r="C1437" s="78"/>
      <c r="D1437" s="80"/>
      <c r="E1437" s="12"/>
      <c r="F1437" s="81"/>
      <c r="G1437" s="80"/>
      <c r="H1437" s="82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8"/>
      <c r="B1438" s="79"/>
      <c r="C1438" s="78"/>
      <c r="D1438" s="80"/>
      <c r="E1438" s="12"/>
      <c r="F1438" s="81"/>
      <c r="G1438" s="80"/>
      <c r="H1438" s="82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8"/>
      <c r="B1439" s="79"/>
      <c r="C1439" s="78"/>
      <c r="D1439" s="80"/>
      <c r="E1439" s="12"/>
      <c r="F1439" s="81"/>
      <c r="G1439" s="80"/>
      <c r="H1439" s="82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8"/>
      <c r="B1440" s="79"/>
      <c r="C1440" s="78"/>
      <c r="D1440" s="80"/>
      <c r="E1440" s="12"/>
      <c r="F1440" s="81"/>
      <c r="G1440" s="80"/>
      <c r="H1440" s="82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8"/>
      <c r="B1441" s="79"/>
      <c r="C1441" s="78"/>
      <c r="D1441" s="80"/>
      <c r="E1441" s="12"/>
      <c r="F1441" s="81"/>
      <c r="G1441" s="80"/>
      <c r="H1441" s="82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8"/>
      <c r="B1442" s="79"/>
      <c r="C1442" s="78"/>
      <c r="D1442" s="80"/>
      <c r="E1442" s="12"/>
      <c r="F1442" s="81"/>
      <c r="G1442" s="80"/>
      <c r="H1442" s="82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8"/>
      <c r="B1443" s="79"/>
      <c r="C1443" s="78"/>
      <c r="D1443" s="80"/>
      <c r="E1443" s="12"/>
      <c r="F1443" s="81"/>
      <c r="G1443" s="80"/>
      <c r="H1443" s="82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8"/>
      <c r="B1444" s="79"/>
      <c r="C1444" s="78"/>
      <c r="D1444" s="80"/>
      <c r="E1444" s="12"/>
      <c r="F1444" s="81"/>
      <c r="G1444" s="80"/>
      <c r="H1444" s="82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8"/>
      <c r="B1445" s="79"/>
      <c r="C1445" s="78"/>
      <c r="D1445" s="80"/>
      <c r="E1445" s="12"/>
      <c r="F1445" s="81"/>
      <c r="G1445" s="80"/>
      <c r="H1445" s="82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8"/>
      <c r="B1446" s="79"/>
      <c r="C1446" s="78"/>
      <c r="D1446" s="80"/>
      <c r="E1446" s="12"/>
      <c r="F1446" s="81"/>
      <c r="G1446" s="80"/>
      <c r="H1446" s="82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8"/>
      <c r="B1447" s="79"/>
      <c r="C1447" s="78"/>
      <c r="D1447" s="80"/>
      <c r="E1447" s="12"/>
      <c r="F1447" s="81"/>
      <c r="G1447" s="80"/>
      <c r="H1447" s="82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8"/>
      <c r="B1448" s="79"/>
      <c r="C1448" s="78"/>
      <c r="D1448" s="80"/>
      <c r="E1448" s="12"/>
      <c r="F1448" s="81"/>
      <c r="G1448" s="80"/>
      <c r="H1448" s="82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8"/>
      <c r="B1449" s="79"/>
      <c r="C1449" s="78"/>
      <c r="D1449" s="80"/>
      <c r="E1449" s="12"/>
      <c r="F1449" s="81"/>
      <c r="G1449" s="80"/>
      <c r="H1449" s="82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8"/>
      <c r="B1450" s="79"/>
      <c r="C1450" s="78"/>
      <c r="D1450" s="80"/>
      <c r="E1450" s="12"/>
      <c r="F1450" s="81"/>
      <c r="G1450" s="80"/>
      <c r="H1450" s="82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8"/>
      <c r="B1451" s="79"/>
      <c r="C1451" s="78"/>
      <c r="D1451" s="80"/>
      <c r="E1451" s="12"/>
      <c r="F1451" s="81"/>
      <c r="G1451" s="80"/>
      <c r="H1451" s="82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8"/>
      <c r="B1452" s="79"/>
      <c r="C1452" s="78"/>
      <c r="D1452" s="80"/>
      <c r="E1452" s="12"/>
      <c r="F1452" s="81"/>
      <c r="G1452" s="80"/>
      <c r="H1452" s="82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8"/>
      <c r="B1453" s="79"/>
      <c r="C1453" s="78"/>
      <c r="D1453" s="80"/>
      <c r="E1453" s="12"/>
      <c r="F1453" s="81"/>
      <c r="G1453" s="80"/>
      <c r="H1453" s="82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8"/>
      <c r="B1454" s="79"/>
      <c r="C1454" s="78"/>
      <c r="D1454" s="80"/>
      <c r="E1454" s="12"/>
      <c r="F1454" s="81"/>
      <c r="G1454" s="80"/>
      <c r="H1454" s="82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8"/>
      <c r="B1455" s="79"/>
      <c r="C1455" s="78"/>
      <c r="D1455" s="80"/>
      <c r="E1455" s="12"/>
      <c r="F1455" s="81"/>
      <c r="G1455" s="80"/>
      <c r="H1455" s="82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8"/>
      <c r="B1456" s="79"/>
      <c r="C1456" s="78"/>
      <c r="D1456" s="80"/>
      <c r="E1456" s="12"/>
      <c r="F1456" s="81"/>
      <c r="G1456" s="80"/>
      <c r="H1456" s="82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8"/>
      <c r="B1457" s="79"/>
      <c r="C1457" s="78"/>
      <c r="D1457" s="80"/>
      <c r="E1457" s="12"/>
      <c r="F1457" s="81"/>
      <c r="G1457" s="80"/>
      <c r="H1457" s="82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8"/>
      <c r="B1458" s="79"/>
      <c r="C1458" s="78"/>
      <c r="D1458" s="80"/>
      <c r="E1458" s="12"/>
      <c r="F1458" s="81"/>
      <c r="G1458" s="80"/>
      <c r="H1458" s="82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8"/>
      <c r="B1459" s="79"/>
      <c r="C1459" s="78"/>
      <c r="D1459" s="80"/>
      <c r="E1459" s="12"/>
      <c r="F1459" s="81"/>
      <c r="G1459" s="80"/>
      <c r="H1459" s="82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8"/>
      <c r="B1460" s="79"/>
      <c r="C1460" s="78"/>
      <c r="D1460" s="80"/>
      <c r="E1460" s="12"/>
      <c r="F1460" s="81"/>
      <c r="G1460" s="80"/>
      <c r="H1460" s="82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8"/>
      <c r="B1461" s="79"/>
      <c r="C1461" s="78"/>
      <c r="D1461" s="80"/>
      <c r="E1461" s="12"/>
      <c r="F1461" s="81"/>
      <c r="G1461" s="80"/>
      <c r="H1461" s="82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8"/>
      <c r="B1462" s="79"/>
      <c r="C1462" s="78"/>
      <c r="D1462" s="80"/>
      <c r="E1462" s="12"/>
      <c r="F1462" s="81"/>
      <c r="G1462" s="80"/>
      <c r="H1462" s="82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8"/>
      <c r="B1463" s="79"/>
      <c r="C1463" s="78"/>
      <c r="D1463" s="80"/>
      <c r="E1463" s="12"/>
      <c r="F1463" s="81"/>
      <c r="G1463" s="80"/>
      <c r="H1463" s="82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8"/>
      <c r="B1464" s="79"/>
      <c r="C1464" s="78"/>
      <c r="D1464" s="80"/>
      <c r="E1464" s="12"/>
      <c r="F1464" s="81"/>
      <c r="G1464" s="80"/>
      <c r="H1464" s="82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8"/>
      <c r="B1465" s="79"/>
      <c r="C1465" s="78"/>
      <c r="D1465" s="80"/>
      <c r="E1465" s="12"/>
      <c r="F1465" s="81"/>
      <c r="G1465" s="80"/>
      <c r="H1465" s="82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8"/>
      <c r="B1466" s="79"/>
      <c r="C1466" s="78"/>
      <c r="D1466" s="80"/>
      <c r="E1466" s="12"/>
      <c r="F1466" s="81"/>
      <c r="G1466" s="80"/>
      <c r="H1466" s="82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8"/>
      <c r="B1467" s="79"/>
      <c r="C1467" s="78"/>
      <c r="D1467" s="80"/>
      <c r="E1467" s="12"/>
      <c r="F1467" s="81"/>
      <c r="G1467" s="80"/>
      <c r="H1467" s="82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8"/>
      <c r="B1468" s="79"/>
      <c r="C1468" s="78"/>
      <c r="D1468" s="80"/>
      <c r="E1468" s="12"/>
      <c r="F1468" s="81"/>
      <c r="G1468" s="80"/>
      <c r="H1468" s="82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8"/>
      <c r="B1469" s="79"/>
      <c r="C1469" s="78"/>
      <c r="D1469" s="80"/>
      <c r="E1469" s="12"/>
      <c r="F1469" s="81"/>
      <c r="G1469" s="80"/>
      <c r="H1469" s="82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8"/>
      <c r="B1470" s="79"/>
      <c r="C1470" s="78"/>
      <c r="D1470" s="80"/>
      <c r="E1470" s="12"/>
      <c r="F1470" s="81"/>
      <c r="G1470" s="80"/>
      <c r="H1470" s="82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8"/>
      <c r="B1471" s="79"/>
      <c r="C1471" s="78"/>
      <c r="D1471" s="80"/>
      <c r="E1471" s="12"/>
      <c r="F1471" s="81"/>
      <c r="G1471" s="80"/>
      <c r="H1471" s="82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8"/>
      <c r="B1472" s="79"/>
      <c r="C1472" s="78"/>
      <c r="D1472" s="80"/>
      <c r="E1472" s="12"/>
      <c r="F1472" s="81"/>
      <c r="G1472" s="80"/>
      <c r="H1472" s="82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8"/>
      <c r="B1473" s="79"/>
      <c r="C1473" s="78"/>
      <c r="D1473" s="80"/>
      <c r="E1473" s="12"/>
      <c r="F1473" s="81"/>
      <c r="G1473" s="80"/>
      <c r="H1473" s="82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8"/>
      <c r="B1474" s="79"/>
      <c r="C1474" s="78"/>
      <c r="D1474" s="80"/>
      <c r="E1474" s="12"/>
      <c r="F1474" s="81"/>
      <c r="G1474" s="80"/>
      <c r="H1474" s="82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8"/>
      <c r="B1475" s="79"/>
      <c r="C1475" s="78"/>
      <c r="D1475" s="80"/>
      <c r="E1475" s="12"/>
      <c r="F1475" s="81"/>
      <c r="G1475" s="80"/>
      <c r="H1475" s="82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8"/>
      <c r="B1476" s="79"/>
      <c r="C1476" s="78"/>
      <c r="D1476" s="80"/>
      <c r="E1476" s="12"/>
      <c r="F1476" s="81"/>
      <c r="G1476" s="80"/>
      <c r="H1476" s="82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8"/>
      <c r="B1477" s="79"/>
      <c r="C1477" s="78"/>
      <c r="D1477" s="80"/>
      <c r="E1477" s="12"/>
      <c r="F1477" s="81"/>
      <c r="G1477" s="80"/>
      <c r="H1477" s="82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8"/>
      <c r="B1478" s="79"/>
      <c r="C1478" s="78"/>
      <c r="D1478" s="80"/>
      <c r="E1478" s="12"/>
      <c r="F1478" s="81"/>
      <c r="G1478" s="80"/>
      <c r="H1478" s="82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8"/>
      <c r="B1479" s="79"/>
      <c r="C1479" s="78"/>
      <c r="D1479" s="80"/>
      <c r="E1479" s="12"/>
      <c r="F1479" s="81"/>
      <c r="G1479" s="80"/>
      <c r="H1479" s="82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8"/>
      <c r="B1480" s="79"/>
      <c r="C1480" s="78"/>
      <c r="D1480" s="80"/>
      <c r="E1480" s="12"/>
      <c r="F1480" s="81"/>
      <c r="G1480" s="80"/>
      <c r="H1480" s="82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8"/>
      <c r="B1481" s="79"/>
      <c r="C1481" s="78"/>
      <c r="D1481" s="80"/>
      <c r="E1481" s="12"/>
      <c r="F1481" s="81"/>
      <c r="G1481" s="80"/>
      <c r="H1481" s="82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8"/>
      <c r="B1482" s="79"/>
      <c r="C1482" s="78"/>
      <c r="D1482" s="80"/>
      <c r="E1482" s="12"/>
      <c r="F1482" s="81"/>
      <c r="G1482" s="80"/>
      <c r="H1482" s="82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8"/>
      <c r="B1483" s="79"/>
      <c r="C1483" s="78"/>
      <c r="D1483" s="80"/>
      <c r="E1483" s="12"/>
      <c r="F1483" s="81"/>
      <c r="G1483" s="80"/>
      <c r="H1483" s="82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8"/>
      <c r="B1484" s="79"/>
      <c r="C1484" s="78"/>
      <c r="D1484" s="80"/>
      <c r="E1484" s="12"/>
      <c r="F1484" s="81"/>
      <c r="G1484" s="80"/>
      <c r="H1484" s="82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8"/>
      <c r="B1485" s="79"/>
      <c r="C1485" s="78"/>
      <c r="D1485" s="80"/>
      <c r="E1485" s="12"/>
      <c r="F1485" s="81"/>
      <c r="G1485" s="80"/>
      <c r="H1485" s="82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8"/>
      <c r="B1486" s="79"/>
      <c r="C1486" s="78"/>
      <c r="D1486" s="80"/>
      <c r="E1486" s="12"/>
      <c r="F1486" s="81"/>
      <c r="G1486" s="80"/>
      <c r="H1486" s="82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8"/>
      <c r="B1487" s="79"/>
      <c r="C1487" s="78"/>
      <c r="D1487" s="80"/>
      <c r="E1487" s="12"/>
      <c r="F1487" s="81"/>
      <c r="G1487" s="80"/>
      <c r="H1487" s="82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8"/>
      <c r="B1488" s="79"/>
      <c r="C1488" s="78"/>
      <c r="D1488" s="80"/>
      <c r="E1488" s="12"/>
      <c r="F1488" s="81"/>
      <c r="G1488" s="80"/>
      <c r="H1488" s="82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8"/>
      <c r="B1489" s="79"/>
      <c r="C1489" s="78"/>
      <c r="D1489" s="80"/>
      <c r="E1489" s="12"/>
      <c r="F1489" s="81"/>
      <c r="G1489" s="80"/>
      <c r="H1489" s="82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8"/>
      <c r="B1490" s="79"/>
      <c r="C1490" s="78"/>
      <c r="D1490" s="80"/>
      <c r="E1490" s="12"/>
      <c r="F1490" s="81"/>
      <c r="G1490" s="80"/>
      <c r="H1490" s="82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8"/>
      <c r="B1491" s="79"/>
      <c r="C1491" s="78"/>
      <c r="D1491" s="80"/>
      <c r="E1491" s="12"/>
      <c r="F1491" s="81"/>
      <c r="G1491" s="80"/>
      <c r="H1491" s="82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8"/>
      <c r="B1492" s="79"/>
      <c r="C1492" s="78"/>
      <c r="D1492" s="80"/>
      <c r="E1492" s="12"/>
      <c r="F1492" s="81"/>
      <c r="G1492" s="80"/>
      <c r="H1492" s="82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8"/>
      <c r="B1493" s="79"/>
      <c r="C1493" s="78"/>
      <c r="D1493" s="80"/>
      <c r="E1493" s="12"/>
      <c r="F1493" s="81"/>
      <c r="G1493" s="80"/>
      <c r="H1493" s="82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8"/>
      <c r="B1494" s="79"/>
      <c r="C1494" s="78"/>
      <c r="D1494" s="80"/>
      <c r="E1494" s="12"/>
      <c r="F1494" s="81"/>
      <c r="G1494" s="80"/>
      <c r="H1494" s="82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8"/>
      <c r="B1495" s="79"/>
      <c r="C1495" s="78"/>
      <c r="D1495" s="80"/>
      <c r="E1495" s="12"/>
      <c r="F1495" s="81"/>
      <c r="G1495" s="80"/>
      <c r="H1495" s="82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8"/>
      <c r="B1496" s="79"/>
      <c r="C1496" s="78"/>
      <c r="D1496" s="80"/>
      <c r="E1496" s="12"/>
      <c r="F1496" s="81"/>
      <c r="G1496" s="80"/>
      <c r="H1496" s="82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8"/>
      <c r="B1497" s="79"/>
      <c r="C1497" s="78"/>
      <c r="D1497" s="80"/>
      <c r="E1497" s="12"/>
      <c r="F1497" s="81"/>
      <c r="G1497" s="80"/>
      <c r="H1497" s="82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8"/>
      <c r="B1498" s="79"/>
      <c r="C1498" s="78"/>
      <c r="D1498" s="80"/>
      <c r="E1498" s="12"/>
      <c r="F1498" s="81"/>
      <c r="G1498" s="80"/>
      <c r="H1498" s="82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8"/>
      <c r="B1499" s="79"/>
      <c r="C1499" s="78"/>
      <c r="D1499" s="80"/>
      <c r="E1499" s="12"/>
      <c r="F1499" s="81"/>
      <c r="G1499" s="80"/>
      <c r="H1499" s="82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8"/>
      <c r="B1500" s="79"/>
      <c r="C1500" s="78"/>
      <c r="D1500" s="80"/>
      <c r="E1500" s="12"/>
      <c r="F1500" s="81"/>
      <c r="G1500" s="80"/>
      <c r="H1500" s="82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8"/>
      <c r="B1501" s="79"/>
      <c r="C1501" s="78"/>
      <c r="D1501" s="80"/>
      <c r="E1501" s="12"/>
      <c r="F1501" s="81"/>
      <c r="G1501" s="80"/>
      <c r="H1501" s="82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8"/>
      <c r="B1502" s="79"/>
      <c r="C1502" s="78"/>
      <c r="D1502" s="80"/>
      <c r="E1502" s="12"/>
      <c r="F1502" s="81"/>
      <c r="G1502" s="80"/>
      <c r="H1502" s="82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8"/>
      <c r="B1503" s="79"/>
      <c r="C1503" s="78"/>
      <c r="D1503" s="80"/>
      <c r="E1503" s="12"/>
      <c r="F1503" s="81"/>
      <c r="G1503" s="80"/>
      <c r="H1503" s="82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8"/>
      <c r="B1504" s="79"/>
      <c r="C1504" s="78"/>
      <c r="D1504" s="80"/>
      <c r="E1504" s="12"/>
      <c r="F1504" s="81"/>
      <c r="G1504" s="80"/>
      <c r="H1504" s="82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8"/>
      <c r="B1505" s="79"/>
      <c r="C1505" s="78"/>
      <c r="D1505" s="80"/>
      <c r="E1505" s="12"/>
      <c r="F1505" s="81"/>
      <c r="G1505" s="80"/>
      <c r="H1505" s="82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8"/>
      <c r="B1506" s="79"/>
      <c r="C1506" s="78"/>
      <c r="D1506" s="80"/>
      <c r="E1506" s="12"/>
      <c r="F1506" s="81"/>
      <c r="G1506" s="80"/>
      <c r="H1506" s="82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8"/>
      <c r="B1507" s="79"/>
      <c r="C1507" s="78"/>
      <c r="D1507" s="80"/>
      <c r="E1507" s="12"/>
      <c r="F1507" s="81"/>
      <c r="G1507" s="80"/>
      <c r="H1507" s="82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8"/>
      <c r="B1508" s="79"/>
      <c r="C1508" s="78"/>
      <c r="D1508" s="80"/>
      <c r="E1508" s="12"/>
      <c r="F1508" s="81"/>
      <c r="G1508" s="80"/>
      <c r="H1508" s="82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8"/>
      <c r="B1509" s="79"/>
      <c r="C1509" s="78"/>
      <c r="D1509" s="80"/>
      <c r="E1509" s="12"/>
      <c r="F1509" s="81"/>
      <c r="G1509" s="80"/>
      <c r="H1509" s="82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8"/>
      <c r="B1510" s="79"/>
      <c r="C1510" s="78"/>
      <c r="D1510" s="80"/>
      <c r="E1510" s="12"/>
      <c r="F1510" s="81"/>
      <c r="G1510" s="80"/>
      <c r="H1510" s="82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8"/>
      <c r="B1511" s="79"/>
      <c r="C1511" s="78"/>
      <c r="D1511" s="80"/>
      <c r="E1511" s="12"/>
      <c r="F1511" s="81"/>
      <c r="G1511" s="80"/>
      <c r="H1511" s="82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8"/>
      <c r="B1512" s="79"/>
      <c r="C1512" s="78"/>
      <c r="D1512" s="80"/>
      <c r="E1512" s="12"/>
      <c r="F1512" s="81"/>
      <c r="G1512" s="80"/>
      <c r="H1512" s="82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8"/>
      <c r="B1513" s="79"/>
      <c r="C1513" s="78"/>
      <c r="D1513" s="80"/>
      <c r="E1513" s="12"/>
      <c r="F1513" s="81"/>
      <c r="G1513" s="80"/>
      <c r="H1513" s="82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8"/>
      <c r="B1514" s="79"/>
      <c r="C1514" s="78"/>
      <c r="D1514" s="80"/>
      <c r="E1514" s="12"/>
      <c r="F1514" s="81"/>
      <c r="G1514" s="80"/>
      <c r="H1514" s="82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8"/>
      <c r="B1515" s="79"/>
      <c r="C1515" s="78"/>
      <c r="D1515" s="80"/>
      <c r="E1515" s="12"/>
      <c r="F1515" s="81"/>
      <c r="G1515" s="80"/>
      <c r="H1515" s="82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8"/>
      <c r="B1516" s="79"/>
      <c r="C1516" s="78"/>
      <c r="D1516" s="80"/>
      <c r="E1516" s="12"/>
      <c r="F1516" s="81"/>
      <c r="G1516" s="80"/>
      <c r="H1516" s="82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8"/>
      <c r="B1517" s="79"/>
      <c r="C1517" s="78"/>
      <c r="D1517" s="80"/>
      <c r="E1517" s="12"/>
      <c r="F1517" s="81"/>
      <c r="G1517" s="80"/>
      <c r="H1517" s="82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8"/>
      <c r="B1518" s="79"/>
      <c r="C1518" s="78"/>
      <c r="D1518" s="80"/>
      <c r="E1518" s="12"/>
      <c r="F1518" s="81"/>
      <c r="G1518" s="80"/>
      <c r="H1518" s="82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8"/>
      <c r="B1519" s="79"/>
      <c r="C1519" s="78"/>
      <c r="D1519" s="80"/>
      <c r="E1519" s="12"/>
      <c r="F1519" s="81"/>
      <c r="G1519" s="80"/>
      <c r="H1519" s="82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8"/>
      <c r="B1520" s="79"/>
      <c r="C1520" s="78"/>
      <c r="D1520" s="80"/>
      <c r="E1520" s="12"/>
      <c r="F1520" s="81"/>
      <c r="G1520" s="80"/>
      <c r="H1520" s="82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8"/>
      <c r="B1521" s="79"/>
      <c r="C1521" s="78"/>
      <c r="D1521" s="80"/>
      <c r="E1521" s="12"/>
      <c r="F1521" s="81"/>
      <c r="G1521" s="80"/>
      <c r="H1521" s="82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8"/>
      <c r="B1522" s="79"/>
      <c r="C1522" s="78"/>
      <c r="D1522" s="80"/>
      <c r="E1522" s="12"/>
      <c r="F1522" s="81"/>
      <c r="G1522" s="80"/>
      <c r="H1522" s="82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8"/>
      <c r="B1523" s="79"/>
      <c r="C1523" s="78"/>
      <c r="D1523" s="80"/>
      <c r="E1523" s="12"/>
      <c r="F1523" s="81"/>
      <c r="G1523" s="80"/>
      <c r="H1523" s="82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8"/>
      <c r="B1524" s="79"/>
      <c r="C1524" s="78"/>
      <c r="D1524" s="80"/>
      <c r="E1524" s="12"/>
      <c r="F1524" s="81"/>
      <c r="G1524" s="80"/>
      <c r="H1524" s="82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8"/>
      <c r="B1525" s="79"/>
      <c r="C1525" s="78"/>
      <c r="D1525" s="80"/>
      <c r="E1525" s="12"/>
      <c r="F1525" s="81"/>
      <c r="G1525" s="80"/>
      <c r="H1525" s="82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8"/>
      <c r="B1526" s="79"/>
      <c r="C1526" s="78"/>
      <c r="D1526" s="80"/>
      <c r="E1526" s="12"/>
      <c r="F1526" s="81"/>
      <c r="G1526" s="80"/>
      <c r="H1526" s="82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8"/>
      <c r="B1527" s="79"/>
      <c r="C1527" s="78"/>
      <c r="D1527" s="80"/>
      <c r="E1527" s="12"/>
      <c r="F1527" s="81"/>
      <c r="G1527" s="80"/>
      <c r="H1527" s="82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8"/>
      <c r="B1528" s="79"/>
      <c r="C1528" s="78"/>
      <c r="D1528" s="80"/>
      <c r="E1528" s="12"/>
      <c r="F1528" s="81"/>
      <c r="G1528" s="80"/>
      <c r="H1528" s="82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8"/>
      <c r="B1529" s="79"/>
      <c r="C1529" s="78"/>
      <c r="D1529" s="80"/>
      <c r="E1529" s="12"/>
      <c r="F1529" s="81"/>
      <c r="G1529" s="80"/>
      <c r="H1529" s="82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8"/>
      <c r="B1530" s="79"/>
      <c r="C1530" s="78"/>
      <c r="D1530" s="80"/>
      <c r="E1530" s="12"/>
      <c r="F1530" s="81"/>
      <c r="G1530" s="80"/>
      <c r="H1530" s="82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8"/>
      <c r="B1531" s="79"/>
      <c r="C1531" s="78"/>
      <c r="D1531" s="80"/>
      <c r="E1531" s="12"/>
      <c r="F1531" s="81"/>
      <c r="G1531" s="80"/>
      <c r="H1531" s="82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8"/>
      <c r="B1532" s="79"/>
      <c r="C1532" s="78"/>
      <c r="D1532" s="80"/>
      <c r="E1532" s="12"/>
      <c r="F1532" s="81"/>
      <c r="G1532" s="80"/>
      <c r="H1532" s="82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8"/>
      <c r="B1533" s="79"/>
      <c r="C1533" s="78"/>
      <c r="D1533" s="80"/>
      <c r="E1533" s="12"/>
      <c r="F1533" s="81"/>
      <c r="G1533" s="80"/>
      <c r="H1533" s="82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8"/>
      <c r="B1534" s="79"/>
      <c r="C1534" s="78"/>
      <c r="D1534" s="80"/>
      <c r="E1534" s="12"/>
      <c r="F1534" s="81"/>
      <c r="G1534" s="80"/>
      <c r="H1534" s="82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8"/>
      <c r="B1535" s="79"/>
      <c r="C1535" s="78"/>
      <c r="D1535" s="80"/>
      <c r="E1535" s="12"/>
      <c r="F1535" s="81"/>
      <c r="G1535" s="80"/>
      <c r="H1535" s="82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8"/>
      <c r="B1536" s="79"/>
      <c r="C1536" s="78"/>
      <c r="D1536" s="80"/>
      <c r="E1536" s="12"/>
      <c r="F1536" s="81"/>
      <c r="G1536" s="80"/>
      <c r="H1536" s="82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8"/>
      <c r="B1537" s="79"/>
      <c r="C1537" s="78"/>
      <c r="D1537" s="80"/>
      <c r="E1537" s="12"/>
      <c r="F1537" s="81"/>
      <c r="G1537" s="80"/>
      <c r="H1537" s="82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8"/>
      <c r="B1538" s="79"/>
      <c r="C1538" s="78"/>
      <c r="D1538" s="80"/>
      <c r="E1538" s="12"/>
      <c r="F1538" s="81"/>
      <c r="G1538" s="80"/>
      <c r="H1538" s="82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8"/>
      <c r="B1539" s="79"/>
      <c r="C1539" s="78"/>
      <c r="D1539" s="80"/>
      <c r="E1539" s="12"/>
      <c r="F1539" s="81"/>
      <c r="G1539" s="80"/>
      <c r="H1539" s="82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8"/>
      <c r="B1540" s="79"/>
      <c r="C1540" s="78"/>
      <c r="D1540" s="80"/>
      <c r="E1540" s="12"/>
      <c r="F1540" s="81"/>
      <c r="G1540" s="80"/>
      <c r="H1540" s="82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8"/>
      <c r="B1541" s="79"/>
      <c r="C1541" s="78"/>
      <c r="D1541" s="80"/>
      <c r="E1541" s="12"/>
      <c r="F1541" s="81"/>
      <c r="G1541" s="80"/>
      <c r="H1541" s="82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8"/>
      <c r="B1542" s="79"/>
      <c r="C1542" s="78"/>
      <c r="D1542" s="80"/>
      <c r="E1542" s="12"/>
      <c r="F1542" s="81"/>
      <c r="G1542" s="80"/>
      <c r="H1542" s="82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8"/>
      <c r="B1543" s="79"/>
      <c r="C1543" s="78"/>
      <c r="D1543" s="80"/>
      <c r="E1543" s="12"/>
      <c r="F1543" s="81"/>
      <c r="G1543" s="80"/>
      <c r="H1543" s="82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8"/>
      <c r="B1544" s="79"/>
      <c r="C1544" s="78"/>
      <c r="D1544" s="80"/>
      <c r="E1544" s="12"/>
      <c r="F1544" s="81"/>
      <c r="G1544" s="80"/>
      <c r="H1544" s="82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8"/>
      <c r="B1545" s="79"/>
      <c r="C1545" s="78"/>
      <c r="D1545" s="80"/>
      <c r="E1545" s="12"/>
      <c r="F1545" s="81"/>
      <c r="G1545" s="80"/>
      <c r="H1545" s="82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8"/>
      <c r="B1546" s="79"/>
      <c r="C1546" s="78"/>
      <c r="D1546" s="80"/>
      <c r="E1546" s="12"/>
      <c r="F1546" s="81"/>
      <c r="G1546" s="80"/>
      <c r="H1546" s="82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8"/>
      <c r="B1547" s="79"/>
      <c r="C1547" s="78"/>
      <c r="D1547" s="80"/>
      <c r="E1547" s="12"/>
      <c r="F1547" s="81"/>
      <c r="G1547" s="80"/>
      <c r="H1547" s="82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8"/>
      <c r="B1548" s="79"/>
      <c r="C1548" s="78"/>
      <c r="D1548" s="80"/>
      <c r="E1548" s="12"/>
      <c r="F1548" s="81"/>
      <c r="G1548" s="80"/>
      <c r="H1548" s="82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8"/>
      <c r="B1549" s="79"/>
      <c r="C1549" s="78"/>
      <c r="D1549" s="80"/>
      <c r="E1549" s="12"/>
      <c r="F1549" s="81"/>
      <c r="G1549" s="80"/>
      <c r="H1549" s="82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8"/>
      <c r="B1550" s="79"/>
      <c r="C1550" s="78"/>
      <c r="D1550" s="80"/>
      <c r="E1550" s="12"/>
      <c r="F1550" s="81"/>
      <c r="G1550" s="80"/>
      <c r="H1550" s="82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8"/>
      <c r="B1551" s="79"/>
      <c r="C1551" s="78"/>
      <c r="D1551" s="80"/>
      <c r="E1551" s="12"/>
      <c r="F1551" s="81"/>
      <c r="G1551" s="80"/>
      <c r="H1551" s="82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8"/>
      <c r="B1552" s="79"/>
      <c r="C1552" s="78"/>
      <c r="D1552" s="80"/>
      <c r="E1552" s="12"/>
      <c r="F1552" s="81"/>
      <c r="G1552" s="80"/>
      <c r="H1552" s="82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8"/>
      <c r="B1553" s="79"/>
      <c r="C1553" s="78"/>
      <c r="D1553" s="80"/>
      <c r="E1553" s="12"/>
      <c r="F1553" s="81"/>
      <c r="G1553" s="80"/>
      <c r="H1553" s="82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8"/>
      <c r="B1554" s="79"/>
      <c r="C1554" s="78"/>
      <c r="D1554" s="80"/>
      <c r="E1554" s="12"/>
      <c r="F1554" s="81"/>
      <c r="G1554" s="80"/>
      <c r="H1554" s="82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8"/>
      <c r="B1555" s="79"/>
      <c r="C1555" s="78"/>
      <c r="D1555" s="80"/>
      <c r="E1555" s="12"/>
      <c r="F1555" s="81"/>
      <c r="G1555" s="80"/>
      <c r="H1555" s="82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8"/>
      <c r="B1556" s="79"/>
      <c r="C1556" s="78"/>
      <c r="D1556" s="80"/>
      <c r="E1556" s="12"/>
      <c r="F1556" s="81"/>
      <c r="G1556" s="80"/>
      <c r="H1556" s="82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8"/>
      <c r="B1557" s="79"/>
      <c r="C1557" s="78"/>
      <c r="D1557" s="80"/>
      <c r="E1557" s="12"/>
      <c r="F1557" s="81"/>
      <c r="G1557" s="80"/>
      <c r="H1557" s="82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8"/>
      <c r="B1558" s="79"/>
      <c r="C1558" s="78"/>
      <c r="D1558" s="80"/>
      <c r="E1558" s="12"/>
      <c r="F1558" s="81"/>
      <c r="G1558" s="80"/>
      <c r="H1558" s="82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8"/>
      <c r="B1559" s="79"/>
      <c r="C1559" s="78"/>
      <c r="D1559" s="80"/>
      <c r="E1559" s="12"/>
      <c r="F1559" s="81"/>
      <c r="G1559" s="80"/>
      <c r="H1559" s="82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8"/>
      <c r="B1560" s="79"/>
      <c r="C1560" s="78"/>
      <c r="D1560" s="80"/>
      <c r="E1560" s="12"/>
      <c r="F1560" s="81"/>
      <c r="G1560" s="80"/>
      <c r="H1560" s="82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8"/>
      <c r="B1561" s="79"/>
      <c r="C1561" s="78"/>
      <c r="D1561" s="80"/>
      <c r="E1561" s="12"/>
      <c r="F1561" s="81"/>
      <c r="G1561" s="80"/>
      <c r="H1561" s="82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8"/>
      <c r="B1562" s="79"/>
      <c r="C1562" s="78"/>
      <c r="D1562" s="80"/>
      <c r="E1562" s="12"/>
      <c r="F1562" s="81"/>
      <c r="G1562" s="80"/>
      <c r="H1562" s="82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8"/>
      <c r="B1563" s="79"/>
      <c r="C1563" s="78"/>
      <c r="D1563" s="80"/>
      <c r="E1563" s="12"/>
      <c r="F1563" s="81"/>
      <c r="G1563" s="80"/>
      <c r="H1563" s="82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8"/>
      <c r="B1564" s="79"/>
      <c r="C1564" s="78"/>
      <c r="D1564" s="80"/>
      <c r="E1564" s="12"/>
      <c r="F1564" s="81"/>
      <c r="G1564" s="80"/>
      <c r="H1564" s="82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8"/>
      <c r="B1565" s="79"/>
      <c r="C1565" s="78"/>
      <c r="D1565" s="80"/>
      <c r="E1565" s="12"/>
      <c r="F1565" s="81"/>
      <c r="G1565" s="80"/>
      <c r="H1565" s="82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8"/>
      <c r="B1566" s="79"/>
      <c r="C1566" s="78"/>
      <c r="D1566" s="80"/>
      <c r="E1566" s="12"/>
      <c r="F1566" s="81"/>
      <c r="G1566" s="80"/>
      <c r="H1566" s="82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8"/>
      <c r="B1567" s="79"/>
      <c r="C1567" s="78"/>
      <c r="D1567" s="80"/>
      <c r="E1567" s="12"/>
      <c r="F1567" s="81"/>
      <c r="G1567" s="80"/>
      <c r="H1567" s="82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8"/>
      <c r="B1568" s="79"/>
      <c r="C1568" s="78"/>
      <c r="D1568" s="80"/>
      <c r="E1568" s="12"/>
      <c r="F1568" s="81"/>
      <c r="G1568" s="80"/>
      <c r="H1568" s="82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8"/>
      <c r="B1569" s="79"/>
      <c r="C1569" s="78"/>
      <c r="D1569" s="80"/>
      <c r="E1569" s="12"/>
      <c r="F1569" s="81"/>
      <c r="G1569" s="80"/>
      <c r="H1569" s="82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8"/>
      <c r="B1570" s="79"/>
      <c r="C1570" s="78"/>
      <c r="D1570" s="80"/>
      <c r="E1570" s="12"/>
      <c r="F1570" s="81"/>
      <c r="G1570" s="80"/>
      <c r="H1570" s="82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8"/>
      <c r="B1571" s="79"/>
      <c r="C1571" s="78"/>
      <c r="D1571" s="80"/>
      <c r="E1571" s="12"/>
      <c r="F1571" s="81"/>
      <c r="G1571" s="80"/>
      <c r="H1571" s="82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8"/>
      <c r="B1572" s="79"/>
      <c r="C1572" s="78"/>
      <c r="D1572" s="80"/>
      <c r="E1572" s="12"/>
      <c r="F1572" s="81"/>
      <c r="G1572" s="80"/>
      <c r="H1572" s="82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8"/>
      <c r="B1573" s="79"/>
      <c r="C1573" s="78"/>
      <c r="D1573" s="80"/>
      <c r="E1573" s="12"/>
      <c r="F1573" s="81"/>
      <c r="G1573" s="80"/>
      <c r="H1573" s="82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8"/>
      <c r="B1574" s="79"/>
      <c r="C1574" s="78"/>
      <c r="D1574" s="80"/>
      <c r="E1574" s="12"/>
      <c r="F1574" s="81"/>
      <c r="G1574" s="80"/>
      <c r="H1574" s="82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8"/>
      <c r="B1575" s="79"/>
      <c r="C1575" s="78"/>
      <c r="D1575" s="80"/>
      <c r="E1575" s="12"/>
      <c r="F1575" s="81"/>
      <c r="G1575" s="80"/>
      <c r="H1575" s="82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8"/>
      <c r="B1576" s="79"/>
      <c r="C1576" s="78"/>
      <c r="D1576" s="80"/>
      <c r="E1576" s="12"/>
      <c r="F1576" s="81"/>
      <c r="G1576" s="80"/>
      <c r="H1576" s="82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8"/>
      <c r="B1577" s="79"/>
      <c r="C1577" s="78"/>
      <c r="D1577" s="80"/>
      <c r="E1577" s="12"/>
      <c r="F1577" s="81"/>
      <c r="G1577" s="80"/>
      <c r="H1577" s="82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8"/>
      <c r="B1578" s="79"/>
      <c r="C1578" s="78"/>
      <c r="D1578" s="80"/>
      <c r="E1578" s="12"/>
      <c r="F1578" s="81"/>
      <c r="G1578" s="80"/>
      <c r="H1578" s="82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167640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92</v>
      </c>
      <c r="AY1" s="33">
        <f>IFERROR(INDEX(Analitos!$F$4:$F$43,MATCH(selAnalito,Analitos!$A$4:$A$43,0)),"")</f>
        <v>2.2999999999999998</v>
      </c>
      <c r="AZ1" s="33">
        <f>IFERROR(INDEX(Analitos!$G$4:$G$43,MATCH(selAnalito,Analitos!$A$4:$A$43,0)),"")</f>
        <v>255</v>
      </c>
      <c r="BA1" s="33">
        <f>IFERROR(INDEX(Analitos!$H$4:$H$43,MATCH(selAnalito,Analitos!$A$4:$A$43,0)),"")</f>
        <v>6.4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84.41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100.28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233.88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276.12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3">
      <c r="A2" s="44" t="s">
        <v>147</v>
      </c>
      <c r="B2" s="44" t="s">
        <v>168</v>
      </c>
      <c r="C2" s="44" t="s">
        <v>166</v>
      </c>
      <c r="D2" s="44" t="s">
        <v>173</v>
      </c>
      <c r="E2" s="44" t="s">
        <v>174</v>
      </c>
      <c r="F2" s="45" t="s">
        <v>175</v>
      </c>
      <c r="G2" s="45" t="s">
        <v>176</v>
      </c>
      <c r="H2" s="45" t="s">
        <v>177</v>
      </c>
      <c r="I2" s="45" t="s">
        <v>178</v>
      </c>
      <c r="J2" s="45" t="s">
        <v>179</v>
      </c>
      <c r="K2" s="45" t="s">
        <v>180</v>
      </c>
      <c r="L2" s="45" t="s">
        <v>181</v>
      </c>
      <c r="M2" s="45" t="s">
        <v>182</v>
      </c>
      <c r="N2" s="45" t="s">
        <v>183</v>
      </c>
      <c r="O2" s="45" t="s">
        <v>184</v>
      </c>
      <c r="P2" s="45" t="s">
        <v>185</v>
      </c>
      <c r="Q2" s="45" t="s">
        <v>186</v>
      </c>
      <c r="R2" s="45" t="s">
        <v>187</v>
      </c>
      <c r="S2" s="45" t="s">
        <v>188</v>
      </c>
      <c r="T2" s="45" t="s">
        <v>189</v>
      </c>
      <c r="U2" s="45" t="s">
        <v>190</v>
      </c>
      <c r="V2" s="45" t="s">
        <v>191</v>
      </c>
      <c r="W2" s="45" t="s">
        <v>192</v>
      </c>
      <c r="X2" s="45" t="s">
        <v>193</v>
      </c>
      <c r="Y2" s="45" t="s">
        <v>194</v>
      </c>
      <c r="Z2" s="45" t="s">
        <v>195</v>
      </c>
      <c r="AA2" s="45" t="s">
        <v>196</v>
      </c>
      <c r="AB2" s="45" t="s">
        <v>197</v>
      </c>
      <c r="AC2" s="45" t="s">
        <v>198</v>
      </c>
      <c r="AD2" s="45" t="s">
        <v>199</v>
      </c>
      <c r="AE2" s="45" t="s">
        <v>200</v>
      </c>
      <c r="AF2" s="45" t="s">
        <v>201</v>
      </c>
      <c r="AG2" s="45" t="s">
        <v>202</v>
      </c>
      <c r="AH2" s="45" t="s">
        <v>203</v>
      </c>
      <c r="AI2" s="45" t="s">
        <v>204</v>
      </c>
      <c r="AJ2" s="45" t="s">
        <v>205</v>
      </c>
      <c r="AK2" s="45" t="s">
        <v>206</v>
      </c>
      <c r="AL2" s="45" t="s">
        <v>207</v>
      </c>
      <c r="AM2" s="45" t="s">
        <v>208</v>
      </c>
      <c r="AN2" s="45" t="s">
        <v>209</v>
      </c>
      <c r="AO2" s="45" t="s">
        <v>210</v>
      </c>
      <c r="AP2" s="45" t="s">
        <v>211</v>
      </c>
      <c r="AQ2" s="45" t="s">
        <v>212</v>
      </c>
      <c r="AR2" s="45" t="s">
        <v>213</v>
      </c>
      <c r="AS2" s="45" t="s">
        <v>214</v>
      </c>
      <c r="AT2" s="45" t="s">
        <v>215</v>
      </c>
      <c r="AU2" s="45" t="s">
        <v>216</v>
      </c>
      <c r="AV2" s="45" t="s">
        <v>217</v>
      </c>
      <c r="AW2" s="45" t="s">
        <v>218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92.002799999999993</v>
      </c>
      <c r="G3" s="33">
        <f t="shared" ref="G3:G34" si="5">IF(OR($F3="",$AY$1=""),"",($F3-$AX$1)/$AY$1)</f>
        <v>1.2173913043449891E-3</v>
      </c>
      <c r="H3" s="33">
        <f t="shared" ref="H3:H34" si="6">IF(AND($F3&lt;&gt;"",$D3=1),$F3,NA())</f>
        <v>92.002799999999993</v>
      </c>
      <c r="I3" s="33">
        <f t="shared" ref="I3:I34" si="7">IF(AND($F3&lt;&gt;"",$D3=1,$P3="OK"),$F3,NA())</f>
        <v>92.002799999999993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85.1</v>
      </c>
      <c r="R3" s="33">
        <f t="shared" ref="R3:R34" si="13">IF(AND($D3=1,$AX$1&lt;&gt;""),$AX$1+(-2)*$AY$1,NA())</f>
        <v>87.4</v>
      </c>
      <c r="S3" s="33">
        <f t="shared" ref="S3:S34" si="14">IF(AND($D3=1,$AX$1&lt;&gt;""),$AX$1+(-1)*$AY$1,NA())</f>
        <v>89.7</v>
      </c>
      <c r="T3" s="33">
        <f t="shared" ref="T3:T34" si="15">IF(AND($D3=1,$AX$1&lt;&gt;""),$AX$1,NA())</f>
        <v>92</v>
      </c>
      <c r="U3" s="33">
        <f t="shared" ref="U3:U34" si="16">IF(AND($D3=1,$AX$1&lt;&gt;""),$AX$1+(1)*$AY$1,NA())</f>
        <v>94.3</v>
      </c>
      <c r="V3" s="33">
        <f t="shared" ref="V3:V34" si="17">IF(AND($D3=1,$AX$1&lt;&gt;""),$AX$1+(2)*$AY$1,NA())</f>
        <v>96.6</v>
      </c>
      <c r="W3" s="33">
        <f t="shared" ref="W3:W34" si="18">IF(AND($D3=1,$AX$1&lt;&gt;""),$AX$1+(3)*$AY$1,NA())</f>
        <v>98.9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253.80359999999999</v>
      </c>
      <c r="AC3" s="33">
        <f t="shared" ref="AC3:AC34" si="24">IF(OR($AB3="",$BA$1=""),"",($AB3-$AZ$1)/$BA$1)</f>
        <v>-0.18693750000000176</v>
      </c>
      <c r="AD3" s="33">
        <f t="shared" ref="AD3:AD34" si="25">IF(AND($AB3&lt;&gt;"",$D3=1),$AB3,NA())</f>
        <v>253.80359999999999</v>
      </c>
      <c r="AE3" s="33">
        <f t="shared" ref="AE3:AE34" si="26">IF(AND($AB3&lt;&gt;"",$D3=1,$AL3="OK"),$AB3,NA())</f>
        <v>253.80359999999999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235.8</v>
      </c>
      <c r="AN3" s="33">
        <f t="shared" ref="AN3:AN34" si="32">IF(AND($D3=1,$AZ$1&lt;&gt;""),$AZ$1+(-2)*$BA$1,NA())</f>
        <v>242.2</v>
      </c>
      <c r="AO3" s="33">
        <f t="shared" ref="AO3:AO34" si="33">IF(AND($D3=1,$AZ$1&lt;&gt;""),$AZ$1+(-1)*$BA$1,NA())</f>
        <v>248.6</v>
      </c>
      <c r="AP3" s="33">
        <f t="shared" ref="AP3:AP34" si="34">IF(AND($D3=1,$AZ$1&lt;&gt;""),$AZ$1,NA())</f>
        <v>255</v>
      </c>
      <c r="AQ3" s="33">
        <f t="shared" ref="AQ3:AQ34" si="35">IF(AND($D3=1,$AZ$1&lt;&gt;""),$AZ$1+(1)*$BA$1,NA())</f>
        <v>261.39999999999998</v>
      </c>
      <c r="AR3" s="33">
        <f t="shared" ref="AR3:AR34" si="36">IF(AND($D3=1,$AZ$1&lt;&gt;""),$AZ$1+(2)*$BA$1,NA())</f>
        <v>267.8</v>
      </c>
      <c r="AS3" s="33">
        <f t="shared" ref="AS3:AS34" si="37">IF(AND($D3=1,$AZ$1&lt;&gt;""),$AZ$1+(3)*$BA$1,NA())</f>
        <v>274.2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92.687100000000001</v>
      </c>
      <c r="G4" s="33">
        <f t="shared" si="5"/>
        <v>0.29873913043478306</v>
      </c>
      <c r="H4" s="33">
        <f t="shared" si="6"/>
        <v>92.687100000000001</v>
      </c>
      <c r="I4" s="33">
        <f t="shared" si="7"/>
        <v>92.687100000000001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85.1</v>
      </c>
      <c r="R4" s="33">
        <f t="shared" si="13"/>
        <v>87.4</v>
      </c>
      <c r="S4" s="33">
        <f t="shared" si="14"/>
        <v>89.7</v>
      </c>
      <c r="T4" s="33">
        <f t="shared" si="15"/>
        <v>92</v>
      </c>
      <c r="U4" s="33">
        <f t="shared" si="16"/>
        <v>94.3</v>
      </c>
      <c r="V4" s="33">
        <f t="shared" si="17"/>
        <v>96.6</v>
      </c>
      <c r="W4" s="33">
        <f t="shared" si="18"/>
        <v>98.9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238.89269999999999</v>
      </c>
      <c r="AC4" s="33">
        <f t="shared" si="24"/>
        <v>-2.5167656250000014</v>
      </c>
      <c r="AD4" s="33">
        <f t="shared" si="25"/>
        <v>238.89269999999999</v>
      </c>
      <c r="AE4" s="33">
        <f t="shared" si="26"/>
        <v>238.89269999999999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235.8</v>
      </c>
      <c r="AN4" s="33">
        <f t="shared" si="32"/>
        <v>242.2</v>
      </c>
      <c r="AO4" s="33">
        <f t="shared" si="33"/>
        <v>248.6</v>
      </c>
      <c r="AP4" s="33">
        <f t="shared" si="34"/>
        <v>255</v>
      </c>
      <c r="AQ4" s="33">
        <f t="shared" si="35"/>
        <v>261.39999999999998</v>
      </c>
      <c r="AR4" s="33">
        <f t="shared" si="36"/>
        <v>267.8</v>
      </c>
      <c r="AS4" s="33">
        <f t="shared" si="37"/>
        <v>274.2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91.369500000000002</v>
      </c>
      <c r="G5" s="33">
        <f t="shared" si="5"/>
        <v>-0.27413043478260779</v>
      </c>
      <c r="H5" s="33">
        <f t="shared" si="6"/>
        <v>91.369500000000002</v>
      </c>
      <c r="I5" s="33">
        <f t="shared" si="7"/>
        <v>91.369500000000002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85.1</v>
      </c>
      <c r="R5" s="33">
        <f t="shared" si="13"/>
        <v>87.4</v>
      </c>
      <c r="S5" s="33">
        <f t="shared" si="14"/>
        <v>89.7</v>
      </c>
      <c r="T5" s="33">
        <f t="shared" si="15"/>
        <v>92</v>
      </c>
      <c r="U5" s="33">
        <f t="shared" si="16"/>
        <v>94.3</v>
      </c>
      <c r="V5" s="33">
        <f t="shared" si="17"/>
        <v>96.6</v>
      </c>
      <c r="W5" s="33">
        <f t="shared" si="18"/>
        <v>98.9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251.55240000000001</v>
      </c>
      <c r="AC5" s="33">
        <f t="shared" si="24"/>
        <v>-0.5386874999999991</v>
      </c>
      <c r="AD5" s="33">
        <f t="shared" si="25"/>
        <v>251.55240000000001</v>
      </c>
      <c r="AE5" s="33">
        <f t="shared" si="26"/>
        <v>251.55240000000001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235.8</v>
      </c>
      <c r="AN5" s="33">
        <f t="shared" si="32"/>
        <v>242.2</v>
      </c>
      <c r="AO5" s="33">
        <f t="shared" si="33"/>
        <v>248.6</v>
      </c>
      <c r="AP5" s="33">
        <f t="shared" si="34"/>
        <v>255</v>
      </c>
      <c r="AQ5" s="33">
        <f t="shared" si="35"/>
        <v>261.39999999999998</v>
      </c>
      <c r="AR5" s="33">
        <f t="shared" si="36"/>
        <v>267.8</v>
      </c>
      <c r="AS5" s="33">
        <f t="shared" si="37"/>
        <v>274.2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89.951599999999999</v>
      </c>
      <c r="G6" s="33">
        <f t="shared" si="5"/>
        <v>-0.89060869565217438</v>
      </c>
      <c r="H6" s="33">
        <f t="shared" si="6"/>
        <v>89.951599999999999</v>
      </c>
      <c r="I6" s="33">
        <f t="shared" si="7"/>
        <v>89.951599999999999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OK</v>
      </c>
      <c r="Q6" s="33">
        <f t="shared" si="12"/>
        <v>85.1</v>
      </c>
      <c r="R6" s="33">
        <f t="shared" si="13"/>
        <v>87.4</v>
      </c>
      <c r="S6" s="33">
        <f t="shared" si="14"/>
        <v>89.7</v>
      </c>
      <c r="T6" s="33">
        <f t="shared" si="15"/>
        <v>92</v>
      </c>
      <c r="U6" s="33">
        <f t="shared" si="16"/>
        <v>94.3</v>
      </c>
      <c r="V6" s="33">
        <f t="shared" si="17"/>
        <v>96.6</v>
      </c>
      <c r="W6" s="33">
        <f t="shared" si="18"/>
        <v>98.9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254.68960000000001</v>
      </c>
      <c r="AC6" s="33">
        <f t="shared" si="24"/>
        <v>-4.8499999999997989E-2</v>
      </c>
      <c r="AD6" s="33">
        <f t="shared" si="25"/>
        <v>254.68960000000001</v>
      </c>
      <c r="AE6" s="33">
        <f t="shared" si="26"/>
        <v>254.68960000000001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OK</v>
      </c>
      <c r="AM6" s="33">
        <f t="shared" si="31"/>
        <v>235.8</v>
      </c>
      <c r="AN6" s="33">
        <f t="shared" si="32"/>
        <v>242.2</v>
      </c>
      <c r="AO6" s="33">
        <f t="shared" si="33"/>
        <v>248.6</v>
      </c>
      <c r="AP6" s="33">
        <f t="shared" si="34"/>
        <v>255</v>
      </c>
      <c r="AQ6" s="33">
        <f t="shared" si="35"/>
        <v>261.39999999999998</v>
      </c>
      <c r="AR6" s="33">
        <f t="shared" si="36"/>
        <v>267.8</v>
      </c>
      <c r="AS6" s="33">
        <f t="shared" si="37"/>
        <v>274.2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90.954300000000003</v>
      </c>
      <c r="G7" s="33">
        <f t="shared" si="5"/>
        <v>-0.45465217391304202</v>
      </c>
      <c r="H7" s="33">
        <f t="shared" si="6"/>
        <v>90.954300000000003</v>
      </c>
      <c r="I7" s="33">
        <f t="shared" si="7"/>
        <v>90.954300000000003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OK</v>
      </c>
      <c r="Q7" s="33">
        <f t="shared" si="12"/>
        <v>85.1</v>
      </c>
      <c r="R7" s="33">
        <f t="shared" si="13"/>
        <v>87.4</v>
      </c>
      <c r="S7" s="33">
        <f t="shared" si="14"/>
        <v>89.7</v>
      </c>
      <c r="T7" s="33">
        <f t="shared" si="15"/>
        <v>92</v>
      </c>
      <c r="U7" s="33">
        <f t="shared" si="16"/>
        <v>94.3</v>
      </c>
      <c r="V7" s="33">
        <f t="shared" si="17"/>
        <v>96.6</v>
      </c>
      <c r="W7" s="33">
        <f t="shared" si="18"/>
        <v>98.9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257.64519999999999</v>
      </c>
      <c r="AC7" s="33">
        <f t="shared" si="24"/>
        <v>0.4133124999999982</v>
      </c>
      <c r="AD7" s="33">
        <f t="shared" si="25"/>
        <v>257.64519999999999</v>
      </c>
      <c r="AE7" s="33">
        <f t="shared" si="26"/>
        <v>257.64519999999999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OK</v>
      </c>
      <c r="AM7" s="33">
        <f t="shared" si="31"/>
        <v>235.8</v>
      </c>
      <c r="AN7" s="33">
        <f t="shared" si="32"/>
        <v>242.2</v>
      </c>
      <c r="AO7" s="33">
        <f t="shared" si="33"/>
        <v>248.6</v>
      </c>
      <c r="AP7" s="33">
        <f t="shared" si="34"/>
        <v>255</v>
      </c>
      <c r="AQ7" s="33">
        <f t="shared" si="35"/>
        <v>261.39999999999998</v>
      </c>
      <c r="AR7" s="33">
        <f t="shared" si="36"/>
        <v>267.8</v>
      </c>
      <c r="AS7" s="33">
        <f t="shared" si="37"/>
        <v>274.2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89.719200000000001</v>
      </c>
      <c r="G8" s="33">
        <f t="shared" si="5"/>
        <v>-0.99165217391304328</v>
      </c>
      <c r="H8" s="33">
        <f t="shared" si="6"/>
        <v>89.719200000000001</v>
      </c>
      <c r="I8" s="33">
        <f t="shared" si="7"/>
        <v>89.719200000000001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>OK</v>
      </c>
      <c r="Q8" s="33">
        <f t="shared" si="12"/>
        <v>85.1</v>
      </c>
      <c r="R8" s="33">
        <f t="shared" si="13"/>
        <v>87.4</v>
      </c>
      <c r="S8" s="33">
        <f t="shared" si="14"/>
        <v>89.7</v>
      </c>
      <c r="T8" s="33">
        <f t="shared" si="15"/>
        <v>92</v>
      </c>
      <c r="U8" s="33">
        <f t="shared" si="16"/>
        <v>94.3</v>
      </c>
      <c r="V8" s="33">
        <f t="shared" si="17"/>
        <v>96.6</v>
      </c>
      <c r="W8" s="33">
        <f t="shared" si="18"/>
        <v>98.9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266.71289999999999</v>
      </c>
      <c r="AC8" s="33">
        <f t="shared" si="24"/>
        <v>1.8301406249999985</v>
      </c>
      <c r="AD8" s="33">
        <f t="shared" si="25"/>
        <v>266.71289999999999</v>
      </c>
      <c r="AE8" s="33">
        <f t="shared" si="26"/>
        <v>266.71289999999999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>OK</v>
      </c>
      <c r="AM8" s="33">
        <f t="shared" si="31"/>
        <v>235.8</v>
      </c>
      <c r="AN8" s="33">
        <f t="shared" si="32"/>
        <v>242.2</v>
      </c>
      <c r="AO8" s="33">
        <f t="shared" si="33"/>
        <v>248.6</v>
      </c>
      <c r="AP8" s="33">
        <f t="shared" si="34"/>
        <v>255</v>
      </c>
      <c r="AQ8" s="33">
        <f t="shared" si="35"/>
        <v>261.39999999999998</v>
      </c>
      <c r="AR8" s="33">
        <f t="shared" si="36"/>
        <v>267.8</v>
      </c>
      <c r="AS8" s="33">
        <f t="shared" si="37"/>
        <v>274.2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92.138300000000001</v>
      </c>
      <c r="G9" s="33">
        <f t="shared" si="5"/>
        <v>6.0130434782609127E-2</v>
      </c>
      <c r="H9" s="33">
        <f t="shared" si="6"/>
        <v>92.138300000000001</v>
      </c>
      <c r="I9" s="33">
        <f t="shared" si="7"/>
        <v>92.138300000000001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OK</v>
      </c>
      <c r="Q9" s="33">
        <f t="shared" si="12"/>
        <v>85.1</v>
      </c>
      <c r="R9" s="33">
        <f t="shared" si="13"/>
        <v>87.4</v>
      </c>
      <c r="S9" s="33">
        <f t="shared" si="14"/>
        <v>89.7</v>
      </c>
      <c r="T9" s="33">
        <f t="shared" si="15"/>
        <v>92</v>
      </c>
      <c r="U9" s="33">
        <f t="shared" si="16"/>
        <v>94.3</v>
      </c>
      <c r="V9" s="33">
        <f t="shared" si="17"/>
        <v>96.6</v>
      </c>
      <c r="W9" s="33">
        <f t="shared" si="18"/>
        <v>98.9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259.9776</v>
      </c>
      <c r="AC9" s="33">
        <f t="shared" si="24"/>
        <v>0.77774999999999928</v>
      </c>
      <c r="AD9" s="33">
        <f t="shared" si="25"/>
        <v>259.9776</v>
      </c>
      <c r="AE9" s="33">
        <f t="shared" si="26"/>
        <v>259.9776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235.8</v>
      </c>
      <c r="AN9" s="33">
        <f t="shared" si="32"/>
        <v>242.2</v>
      </c>
      <c r="AO9" s="33">
        <f t="shared" si="33"/>
        <v>248.6</v>
      </c>
      <c r="AP9" s="33">
        <f t="shared" si="34"/>
        <v>255</v>
      </c>
      <c r="AQ9" s="33">
        <f t="shared" si="35"/>
        <v>261.39999999999998</v>
      </c>
      <c r="AR9" s="33">
        <f t="shared" si="36"/>
        <v>267.8</v>
      </c>
      <c r="AS9" s="33">
        <f t="shared" si="37"/>
        <v>274.2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95.082499999999996</v>
      </c>
      <c r="G10" s="33">
        <f t="shared" si="5"/>
        <v>1.3402173913043463</v>
      </c>
      <c r="H10" s="33">
        <f t="shared" si="6"/>
        <v>95.082499999999996</v>
      </c>
      <c r="I10" s="33">
        <f t="shared" si="7"/>
        <v>95.082499999999996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OK</v>
      </c>
      <c r="Q10" s="33">
        <f t="shared" si="12"/>
        <v>85.1</v>
      </c>
      <c r="R10" s="33">
        <f t="shared" si="13"/>
        <v>87.4</v>
      </c>
      <c r="S10" s="33">
        <f t="shared" si="14"/>
        <v>89.7</v>
      </c>
      <c r="T10" s="33">
        <f t="shared" si="15"/>
        <v>92</v>
      </c>
      <c r="U10" s="33">
        <f t="shared" si="16"/>
        <v>94.3</v>
      </c>
      <c r="V10" s="33">
        <f t="shared" si="17"/>
        <v>96.6</v>
      </c>
      <c r="W10" s="33">
        <f t="shared" si="18"/>
        <v>98.9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263.1825</v>
      </c>
      <c r="AC10" s="33">
        <f t="shared" si="24"/>
        <v>1.2785156250000007</v>
      </c>
      <c r="AD10" s="33">
        <f t="shared" si="25"/>
        <v>263.1825</v>
      </c>
      <c r="AE10" s="33">
        <f t="shared" si="26"/>
        <v>263.1825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235.8</v>
      </c>
      <c r="AN10" s="33">
        <f t="shared" si="32"/>
        <v>242.2</v>
      </c>
      <c r="AO10" s="33">
        <f t="shared" si="33"/>
        <v>248.6</v>
      </c>
      <c r="AP10" s="33">
        <f t="shared" si="34"/>
        <v>255</v>
      </c>
      <c r="AQ10" s="33">
        <f t="shared" si="35"/>
        <v>261.39999999999998</v>
      </c>
      <c r="AR10" s="33">
        <f t="shared" si="36"/>
        <v>267.8</v>
      </c>
      <c r="AS10" s="33">
        <f t="shared" si="37"/>
        <v>274.2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90.867900000000006</v>
      </c>
      <c r="G11" s="33">
        <f t="shared" si="5"/>
        <v>-0.49221739130434533</v>
      </c>
      <c r="H11" s="33">
        <f t="shared" si="6"/>
        <v>90.867900000000006</v>
      </c>
      <c r="I11" s="33">
        <f t="shared" si="7"/>
        <v>90.867900000000006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>OK</v>
      </c>
      <c r="Q11" s="33">
        <f t="shared" si="12"/>
        <v>85.1</v>
      </c>
      <c r="R11" s="33">
        <f t="shared" si="13"/>
        <v>87.4</v>
      </c>
      <c r="S11" s="33">
        <f t="shared" si="14"/>
        <v>89.7</v>
      </c>
      <c r="T11" s="33">
        <f t="shared" si="15"/>
        <v>92</v>
      </c>
      <c r="U11" s="33">
        <f t="shared" si="16"/>
        <v>94.3</v>
      </c>
      <c r="V11" s="33">
        <f t="shared" si="17"/>
        <v>96.6</v>
      </c>
      <c r="W11" s="33">
        <f t="shared" si="18"/>
        <v>98.9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262.09660000000002</v>
      </c>
      <c r="AC11" s="33">
        <f t="shared" si="24"/>
        <v>1.1088437500000037</v>
      </c>
      <c r="AD11" s="33">
        <f t="shared" si="25"/>
        <v>262.09660000000002</v>
      </c>
      <c r="AE11" s="33">
        <f t="shared" si="26"/>
        <v>262.09660000000002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235.8</v>
      </c>
      <c r="AN11" s="33">
        <f t="shared" si="32"/>
        <v>242.2</v>
      </c>
      <c r="AO11" s="33">
        <f t="shared" si="33"/>
        <v>248.6</v>
      </c>
      <c r="AP11" s="33">
        <f t="shared" si="34"/>
        <v>255</v>
      </c>
      <c r="AQ11" s="33">
        <f t="shared" si="35"/>
        <v>261.39999999999998</v>
      </c>
      <c r="AR11" s="33">
        <f t="shared" si="36"/>
        <v>267.8</v>
      </c>
      <c r="AS11" s="33">
        <f t="shared" si="37"/>
        <v>274.2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90.572900000000004</v>
      </c>
      <c r="G12" s="33">
        <f t="shared" si="5"/>
        <v>-0.62047826086956348</v>
      </c>
      <c r="H12" s="33">
        <f t="shared" si="6"/>
        <v>90.572900000000004</v>
      </c>
      <c r="I12" s="33">
        <f t="shared" si="7"/>
        <v>90.572900000000004</v>
      </c>
      <c r="J12" s="33" t="e">
        <f t="shared" si="8"/>
        <v>#N/A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0</v>
      </c>
      <c r="O12" s="33">
        <f t="shared" si="46"/>
        <v>0</v>
      </c>
      <c r="P12" s="33" t="str">
        <f t="shared" si="11"/>
        <v>OK</v>
      </c>
      <c r="Q12" s="33">
        <f t="shared" si="12"/>
        <v>85.1</v>
      </c>
      <c r="R12" s="33">
        <f t="shared" si="13"/>
        <v>87.4</v>
      </c>
      <c r="S12" s="33">
        <f t="shared" si="14"/>
        <v>89.7</v>
      </c>
      <c r="T12" s="33">
        <f t="shared" si="15"/>
        <v>92</v>
      </c>
      <c r="U12" s="33">
        <f t="shared" si="16"/>
        <v>94.3</v>
      </c>
      <c r="V12" s="33">
        <f t="shared" si="17"/>
        <v>96.6</v>
      </c>
      <c r="W12" s="33">
        <f t="shared" si="18"/>
        <v>98.9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263.70979999999997</v>
      </c>
      <c r="AC12" s="33">
        <f t="shared" si="24"/>
        <v>1.3609062499999958</v>
      </c>
      <c r="AD12" s="33">
        <f t="shared" si="25"/>
        <v>263.70979999999997</v>
      </c>
      <c r="AE12" s="33">
        <f t="shared" si="26"/>
        <v>263.70979999999997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>OK</v>
      </c>
      <c r="AM12" s="33">
        <f t="shared" si="31"/>
        <v>235.8</v>
      </c>
      <c r="AN12" s="33">
        <f t="shared" si="32"/>
        <v>242.2</v>
      </c>
      <c r="AO12" s="33">
        <f t="shared" si="33"/>
        <v>248.6</v>
      </c>
      <c r="AP12" s="33">
        <f t="shared" si="34"/>
        <v>255</v>
      </c>
      <c r="AQ12" s="33">
        <f t="shared" si="35"/>
        <v>261.39999999999998</v>
      </c>
      <c r="AR12" s="33">
        <f t="shared" si="36"/>
        <v>267.8</v>
      </c>
      <c r="AS12" s="33">
        <f t="shared" si="37"/>
        <v>274.2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93.126599999999996</v>
      </c>
      <c r="G13" s="33">
        <f t="shared" si="5"/>
        <v>0.48982608695652013</v>
      </c>
      <c r="H13" s="33">
        <f t="shared" si="6"/>
        <v>93.126599999999996</v>
      </c>
      <c r="I13" s="33">
        <f t="shared" si="7"/>
        <v>93.126599999999996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>OK</v>
      </c>
      <c r="Q13" s="33">
        <f t="shared" si="12"/>
        <v>85.1</v>
      </c>
      <c r="R13" s="33">
        <f t="shared" si="13"/>
        <v>87.4</v>
      </c>
      <c r="S13" s="33">
        <f t="shared" si="14"/>
        <v>89.7</v>
      </c>
      <c r="T13" s="33">
        <f t="shared" si="15"/>
        <v>92</v>
      </c>
      <c r="U13" s="33">
        <f t="shared" si="16"/>
        <v>94.3</v>
      </c>
      <c r="V13" s="33">
        <f t="shared" si="17"/>
        <v>96.6</v>
      </c>
      <c r="W13" s="33">
        <f t="shared" si="18"/>
        <v>98.9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249.83179999999999</v>
      </c>
      <c r="AC13" s="33">
        <f t="shared" si="24"/>
        <v>-0.80753125000000203</v>
      </c>
      <c r="AD13" s="33">
        <f t="shared" si="25"/>
        <v>249.83179999999999</v>
      </c>
      <c r="AE13" s="33">
        <f t="shared" si="26"/>
        <v>249.83179999999999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235.8</v>
      </c>
      <c r="AN13" s="33">
        <f t="shared" si="32"/>
        <v>242.2</v>
      </c>
      <c r="AO13" s="33">
        <f t="shared" si="33"/>
        <v>248.6</v>
      </c>
      <c r="AP13" s="33">
        <f t="shared" si="34"/>
        <v>255</v>
      </c>
      <c r="AQ13" s="33">
        <f t="shared" si="35"/>
        <v>261.39999999999998</v>
      </c>
      <c r="AR13" s="33">
        <f t="shared" si="36"/>
        <v>267.8</v>
      </c>
      <c r="AS13" s="33">
        <f t="shared" si="37"/>
        <v>274.2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92.820800000000006</v>
      </c>
      <c r="G14" s="33">
        <f t="shared" si="5"/>
        <v>0.35686956521739371</v>
      </c>
      <c r="H14" s="33">
        <f t="shared" si="6"/>
        <v>92.820800000000006</v>
      </c>
      <c r="I14" s="33">
        <f t="shared" si="7"/>
        <v>92.820800000000006</v>
      </c>
      <c r="J14" s="33" t="e">
        <f t="shared" si="8"/>
        <v>#N/A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0</v>
      </c>
      <c r="P14" s="33" t="str">
        <f t="shared" si="11"/>
        <v>OK</v>
      </c>
      <c r="Q14" s="33">
        <f t="shared" si="12"/>
        <v>85.1</v>
      </c>
      <c r="R14" s="33">
        <f t="shared" si="13"/>
        <v>87.4</v>
      </c>
      <c r="S14" s="33">
        <f t="shared" si="14"/>
        <v>89.7</v>
      </c>
      <c r="T14" s="33">
        <f t="shared" si="15"/>
        <v>92</v>
      </c>
      <c r="U14" s="33">
        <f t="shared" si="16"/>
        <v>94.3</v>
      </c>
      <c r="V14" s="33">
        <f t="shared" si="17"/>
        <v>96.6</v>
      </c>
      <c r="W14" s="33">
        <f t="shared" si="18"/>
        <v>98.9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254.7919</v>
      </c>
      <c r="AC14" s="33">
        <f t="shared" si="24"/>
        <v>-3.251562500000027E-2</v>
      </c>
      <c r="AD14" s="33">
        <f t="shared" si="25"/>
        <v>254.7919</v>
      </c>
      <c r="AE14" s="33">
        <f t="shared" si="26"/>
        <v>254.7919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>OK</v>
      </c>
      <c r="AM14" s="33">
        <f t="shared" si="31"/>
        <v>235.8</v>
      </c>
      <c r="AN14" s="33">
        <f t="shared" si="32"/>
        <v>242.2</v>
      </c>
      <c r="AO14" s="33">
        <f t="shared" si="33"/>
        <v>248.6</v>
      </c>
      <c r="AP14" s="33">
        <f t="shared" si="34"/>
        <v>255</v>
      </c>
      <c r="AQ14" s="33">
        <f t="shared" si="35"/>
        <v>261.39999999999998</v>
      </c>
      <c r="AR14" s="33">
        <f t="shared" si="36"/>
        <v>267.8</v>
      </c>
      <c r="AS14" s="33">
        <f t="shared" si="37"/>
        <v>274.2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92.242500000000007</v>
      </c>
      <c r="G15" s="33">
        <f t="shared" si="5"/>
        <v>0.10543478260869862</v>
      </c>
      <c r="H15" s="33">
        <f t="shared" si="6"/>
        <v>92.242500000000007</v>
      </c>
      <c r="I15" s="33">
        <f t="shared" si="7"/>
        <v>92.242500000000007</v>
      </c>
      <c r="J15" s="33" t="e">
        <f t="shared" si="8"/>
        <v>#N/A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0</v>
      </c>
      <c r="P15" s="33" t="str">
        <f t="shared" si="11"/>
        <v>OK</v>
      </c>
      <c r="Q15" s="33">
        <f t="shared" si="12"/>
        <v>85.1</v>
      </c>
      <c r="R15" s="33">
        <f t="shared" si="13"/>
        <v>87.4</v>
      </c>
      <c r="S15" s="33">
        <f t="shared" si="14"/>
        <v>89.7</v>
      </c>
      <c r="T15" s="33">
        <f t="shared" si="15"/>
        <v>92</v>
      </c>
      <c r="U15" s="33">
        <f t="shared" si="16"/>
        <v>94.3</v>
      </c>
      <c r="V15" s="33">
        <f t="shared" si="17"/>
        <v>96.6</v>
      </c>
      <c r="W15" s="33">
        <f t="shared" si="18"/>
        <v>98.9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260.6601</v>
      </c>
      <c r="AC15" s="33">
        <f t="shared" si="24"/>
        <v>0.88439062499999999</v>
      </c>
      <c r="AD15" s="33">
        <f t="shared" si="25"/>
        <v>260.6601</v>
      </c>
      <c r="AE15" s="33">
        <f t="shared" si="26"/>
        <v>260.6601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>OK</v>
      </c>
      <c r="AM15" s="33">
        <f t="shared" si="31"/>
        <v>235.8</v>
      </c>
      <c r="AN15" s="33">
        <f t="shared" si="32"/>
        <v>242.2</v>
      </c>
      <c r="AO15" s="33">
        <f t="shared" si="33"/>
        <v>248.6</v>
      </c>
      <c r="AP15" s="33">
        <f t="shared" si="34"/>
        <v>255</v>
      </c>
      <c r="AQ15" s="33">
        <f t="shared" si="35"/>
        <v>261.39999999999998</v>
      </c>
      <c r="AR15" s="33">
        <f t="shared" si="36"/>
        <v>267.8</v>
      </c>
      <c r="AS15" s="33">
        <f t="shared" si="37"/>
        <v>274.2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89.859899999999996</v>
      </c>
      <c r="G16" s="33">
        <f t="shared" si="5"/>
        <v>-0.93047826086956698</v>
      </c>
      <c r="H16" s="33">
        <f t="shared" si="6"/>
        <v>89.859899999999996</v>
      </c>
      <c r="I16" s="33">
        <f t="shared" si="7"/>
        <v>89.859899999999996</v>
      </c>
      <c r="J16" s="33" t="e">
        <f t="shared" si="8"/>
        <v>#N/A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0</v>
      </c>
      <c r="P16" s="33" t="str">
        <f t="shared" si="11"/>
        <v>OK</v>
      </c>
      <c r="Q16" s="33">
        <f t="shared" si="12"/>
        <v>85.1</v>
      </c>
      <c r="R16" s="33">
        <f t="shared" si="13"/>
        <v>87.4</v>
      </c>
      <c r="S16" s="33">
        <f t="shared" si="14"/>
        <v>89.7</v>
      </c>
      <c r="T16" s="33">
        <f t="shared" si="15"/>
        <v>92</v>
      </c>
      <c r="U16" s="33">
        <f t="shared" si="16"/>
        <v>94.3</v>
      </c>
      <c r="V16" s="33">
        <f t="shared" si="17"/>
        <v>96.6</v>
      </c>
      <c r="W16" s="33">
        <f t="shared" si="18"/>
        <v>98.9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251.26499999999999</v>
      </c>
      <c r="AC16" s="33">
        <f t="shared" si="24"/>
        <v>-0.58359375000000213</v>
      </c>
      <c r="AD16" s="33">
        <f t="shared" si="25"/>
        <v>251.26499999999999</v>
      </c>
      <c r="AE16" s="33">
        <f t="shared" si="26"/>
        <v>251.26499999999999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>OK</v>
      </c>
      <c r="AM16" s="33">
        <f t="shared" si="31"/>
        <v>235.8</v>
      </c>
      <c r="AN16" s="33">
        <f t="shared" si="32"/>
        <v>242.2</v>
      </c>
      <c r="AO16" s="33">
        <f t="shared" si="33"/>
        <v>248.6</v>
      </c>
      <c r="AP16" s="33">
        <f t="shared" si="34"/>
        <v>255</v>
      </c>
      <c r="AQ16" s="33">
        <f t="shared" si="35"/>
        <v>261.39999999999998</v>
      </c>
      <c r="AR16" s="33">
        <f t="shared" si="36"/>
        <v>267.8</v>
      </c>
      <c r="AS16" s="33">
        <f t="shared" si="37"/>
        <v>274.2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97.29</v>
      </c>
      <c r="G17" s="33">
        <f t="shared" si="5"/>
        <v>2.3000000000000029</v>
      </c>
      <c r="H17" s="33">
        <f t="shared" si="6"/>
        <v>97.29</v>
      </c>
      <c r="I17" s="33" t="e">
        <f t="shared" si="7"/>
        <v>#N/A</v>
      </c>
      <c r="J17" s="33">
        <f t="shared" si="8"/>
        <v>97.29</v>
      </c>
      <c r="K17" s="33">
        <f t="shared" si="9"/>
        <v>0</v>
      </c>
      <c r="L17" s="33">
        <f t="shared" si="42"/>
        <v>1</v>
      </c>
      <c r="M17" s="33">
        <f t="shared" si="10"/>
        <v>0</v>
      </c>
      <c r="N17" s="33">
        <f t="shared" si="44"/>
        <v>0</v>
      </c>
      <c r="O17" s="33">
        <f t="shared" si="46"/>
        <v>0</v>
      </c>
      <c r="P17" s="33" t="str">
        <f t="shared" si="11"/>
        <v>REJEITADO</v>
      </c>
      <c r="Q17" s="33">
        <f t="shared" si="12"/>
        <v>85.1</v>
      </c>
      <c r="R17" s="33">
        <f t="shared" si="13"/>
        <v>87.4</v>
      </c>
      <c r="S17" s="33">
        <f t="shared" si="14"/>
        <v>89.7</v>
      </c>
      <c r="T17" s="33">
        <f t="shared" si="15"/>
        <v>92</v>
      </c>
      <c r="U17" s="33">
        <f t="shared" si="16"/>
        <v>94.3</v>
      </c>
      <c r="V17" s="33">
        <f t="shared" si="17"/>
        <v>96.6</v>
      </c>
      <c r="W17" s="33">
        <f t="shared" si="18"/>
        <v>98.9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269.72000000000003</v>
      </c>
      <c r="AC17" s="33">
        <f t="shared" si="24"/>
        <v>2.3000000000000043</v>
      </c>
      <c r="AD17" s="33">
        <f t="shared" si="25"/>
        <v>269.72000000000003</v>
      </c>
      <c r="AE17" s="33" t="e">
        <f t="shared" si="26"/>
        <v>#N/A</v>
      </c>
      <c r="AF17" s="33">
        <f t="shared" si="27"/>
        <v>269.72000000000003</v>
      </c>
      <c r="AG17" s="33">
        <f t="shared" si="28"/>
        <v>0</v>
      </c>
      <c r="AH17" s="33">
        <f t="shared" si="43"/>
        <v>1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>REJEITADO</v>
      </c>
      <c r="AM17" s="33">
        <f t="shared" si="31"/>
        <v>235.8</v>
      </c>
      <c r="AN17" s="33">
        <f t="shared" si="32"/>
        <v>242.2</v>
      </c>
      <c r="AO17" s="33">
        <f t="shared" si="33"/>
        <v>248.6</v>
      </c>
      <c r="AP17" s="33">
        <f t="shared" si="34"/>
        <v>255</v>
      </c>
      <c r="AQ17" s="33">
        <f t="shared" si="35"/>
        <v>261.39999999999998</v>
      </c>
      <c r="AR17" s="33">
        <f t="shared" si="36"/>
        <v>267.8</v>
      </c>
      <c r="AS17" s="33">
        <f t="shared" si="37"/>
        <v>274.2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93.599199999999996</v>
      </c>
      <c r="G18" s="33">
        <f t="shared" si="5"/>
        <v>0.6953043478260853</v>
      </c>
      <c r="H18" s="33">
        <f t="shared" si="6"/>
        <v>93.599199999999996</v>
      </c>
      <c r="I18" s="33">
        <f t="shared" si="7"/>
        <v>93.599199999999996</v>
      </c>
      <c r="J18" s="33" t="e">
        <f t="shared" si="8"/>
        <v>#N/A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0</v>
      </c>
      <c r="P18" s="33" t="str">
        <f t="shared" si="11"/>
        <v>OK</v>
      </c>
      <c r="Q18" s="33">
        <f t="shared" si="12"/>
        <v>85.1</v>
      </c>
      <c r="R18" s="33">
        <f t="shared" si="13"/>
        <v>87.4</v>
      </c>
      <c r="S18" s="33">
        <f t="shared" si="14"/>
        <v>89.7</v>
      </c>
      <c r="T18" s="33">
        <f t="shared" si="15"/>
        <v>92</v>
      </c>
      <c r="U18" s="33">
        <f t="shared" si="16"/>
        <v>94.3</v>
      </c>
      <c r="V18" s="33">
        <f t="shared" si="17"/>
        <v>96.6</v>
      </c>
      <c r="W18" s="33">
        <f t="shared" si="18"/>
        <v>98.9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255.70699999999999</v>
      </c>
      <c r="AC18" s="33">
        <f t="shared" si="24"/>
        <v>0.11046874999999901</v>
      </c>
      <c r="AD18" s="33">
        <f t="shared" si="25"/>
        <v>255.70699999999999</v>
      </c>
      <c r="AE18" s="33">
        <f t="shared" si="26"/>
        <v>255.70699999999999</v>
      </c>
      <c r="AF18" s="33" t="e">
        <f t="shared" si="27"/>
        <v>#N/A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0</v>
      </c>
      <c r="AL18" s="33" t="str">
        <f t="shared" si="30"/>
        <v>OK</v>
      </c>
      <c r="AM18" s="33">
        <f t="shared" si="31"/>
        <v>235.8</v>
      </c>
      <c r="AN18" s="33">
        <f t="shared" si="32"/>
        <v>242.2</v>
      </c>
      <c r="AO18" s="33">
        <f t="shared" si="33"/>
        <v>248.6</v>
      </c>
      <c r="AP18" s="33">
        <f t="shared" si="34"/>
        <v>255</v>
      </c>
      <c r="AQ18" s="33">
        <f t="shared" si="35"/>
        <v>261.39999999999998</v>
      </c>
      <c r="AR18" s="33">
        <f t="shared" si="36"/>
        <v>267.8</v>
      </c>
      <c r="AS18" s="33">
        <f t="shared" si="37"/>
        <v>274.2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88.908299999999997</v>
      </c>
      <c r="G19" s="33">
        <f t="shared" si="5"/>
        <v>-1.3442173913043491</v>
      </c>
      <c r="H19" s="33">
        <f t="shared" si="6"/>
        <v>88.908299999999997</v>
      </c>
      <c r="I19" s="33">
        <f t="shared" si="7"/>
        <v>88.908299999999997</v>
      </c>
      <c r="J19" s="33" t="e">
        <f t="shared" si="8"/>
        <v>#N/A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0</v>
      </c>
      <c r="P19" s="33" t="str">
        <f t="shared" si="11"/>
        <v>OK</v>
      </c>
      <c r="Q19" s="33">
        <f t="shared" si="12"/>
        <v>85.1</v>
      </c>
      <c r="R19" s="33">
        <f t="shared" si="13"/>
        <v>87.4</v>
      </c>
      <c r="S19" s="33">
        <f t="shared" si="14"/>
        <v>89.7</v>
      </c>
      <c r="T19" s="33">
        <f t="shared" si="15"/>
        <v>92</v>
      </c>
      <c r="U19" s="33">
        <f t="shared" si="16"/>
        <v>94.3</v>
      </c>
      <c r="V19" s="33">
        <f t="shared" si="17"/>
        <v>96.6</v>
      </c>
      <c r="W19" s="33">
        <f t="shared" si="18"/>
        <v>98.9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255.40819999999999</v>
      </c>
      <c r="AC19" s="33">
        <f t="shared" si="24"/>
        <v>6.3781249999999012E-2</v>
      </c>
      <c r="AD19" s="33">
        <f t="shared" si="25"/>
        <v>255.40819999999999</v>
      </c>
      <c r="AE19" s="33">
        <f t="shared" si="26"/>
        <v>255.40819999999999</v>
      </c>
      <c r="AF19" s="33" t="e">
        <f t="shared" si="27"/>
        <v>#N/A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0</v>
      </c>
      <c r="AL19" s="33" t="str">
        <f t="shared" si="30"/>
        <v>OK</v>
      </c>
      <c r="AM19" s="33">
        <f t="shared" si="31"/>
        <v>235.8</v>
      </c>
      <c r="AN19" s="33">
        <f t="shared" si="32"/>
        <v>242.2</v>
      </c>
      <c r="AO19" s="33">
        <f t="shared" si="33"/>
        <v>248.6</v>
      </c>
      <c r="AP19" s="33">
        <f t="shared" si="34"/>
        <v>255</v>
      </c>
      <c r="AQ19" s="33">
        <f t="shared" si="35"/>
        <v>261.39999999999998</v>
      </c>
      <c r="AR19" s="33">
        <f t="shared" si="36"/>
        <v>267.8</v>
      </c>
      <c r="AS19" s="33">
        <f t="shared" si="37"/>
        <v>274.2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97.52</v>
      </c>
      <c r="G20" s="33">
        <f t="shared" si="5"/>
        <v>2.3999999999999986</v>
      </c>
      <c r="H20" s="33">
        <f t="shared" si="6"/>
        <v>97.52</v>
      </c>
      <c r="I20" s="33" t="e">
        <f t="shared" si="7"/>
        <v>#N/A</v>
      </c>
      <c r="J20" s="33">
        <f t="shared" si="8"/>
        <v>97.52</v>
      </c>
      <c r="K20" s="33">
        <f t="shared" si="9"/>
        <v>0</v>
      </c>
      <c r="L20" s="33">
        <f t="shared" si="42"/>
        <v>0</v>
      </c>
      <c r="M20" s="33">
        <f t="shared" si="10"/>
        <v>1</v>
      </c>
      <c r="N20" s="33">
        <f t="shared" si="44"/>
        <v>0</v>
      </c>
      <c r="O20" s="33">
        <f t="shared" si="46"/>
        <v>0</v>
      </c>
      <c r="P20" s="33" t="str">
        <f t="shared" si="11"/>
        <v>REJEITADO</v>
      </c>
      <c r="Q20" s="33">
        <f t="shared" si="12"/>
        <v>85.1</v>
      </c>
      <c r="R20" s="33">
        <f t="shared" si="13"/>
        <v>87.4</v>
      </c>
      <c r="S20" s="33">
        <f t="shared" si="14"/>
        <v>89.7</v>
      </c>
      <c r="T20" s="33">
        <f t="shared" si="15"/>
        <v>92</v>
      </c>
      <c r="U20" s="33">
        <f t="shared" si="16"/>
        <v>94.3</v>
      </c>
      <c r="V20" s="33">
        <f t="shared" si="17"/>
        <v>96.6</v>
      </c>
      <c r="W20" s="33">
        <f t="shared" si="18"/>
        <v>98.9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239.64</v>
      </c>
      <c r="AC20" s="33">
        <f t="shared" si="24"/>
        <v>-2.4000000000000021</v>
      </c>
      <c r="AD20" s="33">
        <f t="shared" si="25"/>
        <v>239.64</v>
      </c>
      <c r="AE20" s="33" t="e">
        <f t="shared" si="26"/>
        <v>#N/A</v>
      </c>
      <c r="AF20" s="33">
        <f t="shared" si="27"/>
        <v>239.64</v>
      </c>
      <c r="AG20" s="33">
        <f t="shared" si="28"/>
        <v>0</v>
      </c>
      <c r="AH20" s="33">
        <f t="shared" si="43"/>
        <v>0</v>
      </c>
      <c r="AI20" s="33">
        <f t="shared" si="29"/>
        <v>1</v>
      </c>
      <c r="AJ20" s="33">
        <f t="shared" si="45"/>
        <v>0</v>
      </c>
      <c r="AK20" s="33">
        <f t="shared" si="47"/>
        <v>0</v>
      </c>
      <c r="AL20" s="33" t="str">
        <f t="shared" si="30"/>
        <v>REJEITADO</v>
      </c>
      <c r="AM20" s="33">
        <f t="shared" si="31"/>
        <v>235.8</v>
      </c>
      <c r="AN20" s="33">
        <f t="shared" si="32"/>
        <v>242.2</v>
      </c>
      <c r="AO20" s="33">
        <f t="shared" si="33"/>
        <v>248.6</v>
      </c>
      <c r="AP20" s="33">
        <f t="shared" si="34"/>
        <v>255</v>
      </c>
      <c r="AQ20" s="33">
        <f t="shared" si="35"/>
        <v>261.39999999999998</v>
      </c>
      <c r="AR20" s="33">
        <f t="shared" si="36"/>
        <v>267.8</v>
      </c>
      <c r="AS20" s="33">
        <f t="shared" si="37"/>
        <v>274.2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87.627200000000002</v>
      </c>
      <c r="G21" s="33">
        <f t="shared" si="5"/>
        <v>-1.9012173913043471</v>
      </c>
      <c r="H21" s="33">
        <f t="shared" si="6"/>
        <v>87.627200000000002</v>
      </c>
      <c r="I21" s="33">
        <f t="shared" si="7"/>
        <v>87.627200000000002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>OK</v>
      </c>
      <c r="Q21" s="33">
        <f t="shared" si="12"/>
        <v>85.1</v>
      </c>
      <c r="R21" s="33">
        <f t="shared" si="13"/>
        <v>87.4</v>
      </c>
      <c r="S21" s="33">
        <f t="shared" si="14"/>
        <v>89.7</v>
      </c>
      <c r="T21" s="33">
        <f t="shared" si="15"/>
        <v>92</v>
      </c>
      <c r="U21" s="33">
        <f t="shared" si="16"/>
        <v>94.3</v>
      </c>
      <c r="V21" s="33">
        <f t="shared" si="17"/>
        <v>96.6</v>
      </c>
      <c r="W21" s="33">
        <f t="shared" si="18"/>
        <v>98.9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>
        <f t="shared" si="23"/>
        <v>255.4873</v>
      </c>
      <c r="AC21" s="33">
        <f t="shared" si="24"/>
        <v>7.6140625000000739E-2</v>
      </c>
      <c r="AD21" s="33">
        <f t="shared" si="25"/>
        <v>255.4873</v>
      </c>
      <c r="AE21" s="33">
        <f t="shared" si="26"/>
        <v>255.4873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>OK</v>
      </c>
      <c r="AM21" s="33">
        <f t="shared" si="31"/>
        <v>235.8</v>
      </c>
      <c r="AN21" s="33">
        <f t="shared" si="32"/>
        <v>242.2</v>
      </c>
      <c r="AO21" s="33">
        <f t="shared" si="33"/>
        <v>248.6</v>
      </c>
      <c r="AP21" s="33">
        <f t="shared" si="34"/>
        <v>255</v>
      </c>
      <c r="AQ21" s="33">
        <f t="shared" si="35"/>
        <v>261.39999999999998</v>
      </c>
      <c r="AR21" s="33">
        <f t="shared" si="36"/>
        <v>267.8</v>
      </c>
      <c r="AS21" s="33">
        <f t="shared" si="37"/>
        <v>274.2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100.28</v>
      </c>
      <c r="G22" s="33">
        <f t="shared" si="5"/>
        <v>3.600000000000001</v>
      </c>
      <c r="H22" s="33">
        <f t="shared" si="6"/>
        <v>100.28</v>
      </c>
      <c r="I22" s="33" t="e">
        <f t="shared" si="7"/>
        <v>#N/A</v>
      </c>
      <c r="J22" s="33">
        <f t="shared" si="8"/>
        <v>100.28</v>
      </c>
      <c r="K22" s="33">
        <f t="shared" si="9"/>
        <v>1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>REJEITADO</v>
      </c>
      <c r="Q22" s="33">
        <f t="shared" si="12"/>
        <v>85.1</v>
      </c>
      <c r="R22" s="33">
        <f t="shared" si="13"/>
        <v>87.4</v>
      </c>
      <c r="S22" s="33">
        <f t="shared" si="14"/>
        <v>89.7</v>
      </c>
      <c r="T22" s="33">
        <f t="shared" si="15"/>
        <v>92</v>
      </c>
      <c r="U22" s="33">
        <f t="shared" si="16"/>
        <v>94.3</v>
      </c>
      <c r="V22" s="33">
        <f t="shared" si="17"/>
        <v>96.6</v>
      </c>
      <c r="W22" s="33">
        <f t="shared" si="18"/>
        <v>98.9</v>
      </c>
      <c r="X22" s="33">
        <f t="shared" si="19"/>
        <v>94.3</v>
      </c>
      <c r="Y22" s="33">
        <f t="shared" si="20"/>
        <v>92.92</v>
      </c>
      <c r="Z22" s="33">
        <f t="shared" si="21"/>
        <v>92.23</v>
      </c>
      <c r="AA22" s="33" t="e">
        <f t="shared" si="22"/>
        <v>#N/A</v>
      </c>
      <c r="AB22" s="33">
        <f t="shared" si="23"/>
        <v>263.69650000000001</v>
      </c>
      <c r="AC22" s="33">
        <f t="shared" si="24"/>
        <v>1.3588281250000023</v>
      </c>
      <c r="AD22" s="33">
        <f t="shared" si="25"/>
        <v>263.69650000000001</v>
      </c>
      <c r="AE22" s="33">
        <f t="shared" si="26"/>
        <v>263.69650000000001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>OK</v>
      </c>
      <c r="AM22" s="33">
        <f t="shared" si="31"/>
        <v>235.8</v>
      </c>
      <c r="AN22" s="33">
        <f t="shared" si="32"/>
        <v>242.2</v>
      </c>
      <c r="AO22" s="33">
        <f t="shared" si="33"/>
        <v>248.6</v>
      </c>
      <c r="AP22" s="33">
        <f t="shared" si="34"/>
        <v>255</v>
      </c>
      <c r="AQ22" s="33">
        <f t="shared" si="35"/>
        <v>261.39999999999998</v>
      </c>
      <c r="AR22" s="33">
        <f t="shared" si="36"/>
        <v>267.8</v>
      </c>
      <c r="AS22" s="33">
        <f t="shared" si="37"/>
        <v>274.2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87.763999999999996</v>
      </c>
      <c r="G23" s="33">
        <f t="shared" si="5"/>
        <v>-1.8417391304347845</v>
      </c>
      <c r="H23" s="33">
        <f t="shared" si="6"/>
        <v>87.763999999999996</v>
      </c>
      <c r="I23" s="33">
        <f t="shared" si="7"/>
        <v>87.763999999999996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>OK</v>
      </c>
      <c r="Q23" s="33">
        <f t="shared" si="12"/>
        <v>85.1</v>
      </c>
      <c r="R23" s="33">
        <f t="shared" si="13"/>
        <v>87.4</v>
      </c>
      <c r="S23" s="33">
        <f t="shared" si="14"/>
        <v>89.7</v>
      </c>
      <c r="T23" s="33">
        <f t="shared" si="15"/>
        <v>92</v>
      </c>
      <c r="U23" s="33">
        <f t="shared" si="16"/>
        <v>94.3</v>
      </c>
      <c r="V23" s="33">
        <f t="shared" si="17"/>
        <v>96.6</v>
      </c>
      <c r="W23" s="33">
        <f t="shared" si="18"/>
        <v>98.9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>
        <f t="shared" si="22"/>
        <v>92</v>
      </c>
      <c r="AB23" s="33">
        <f t="shared" si="23"/>
        <v>245.09829999999999</v>
      </c>
      <c r="AC23" s="33">
        <f t="shared" si="24"/>
        <v>-1.5471406250000008</v>
      </c>
      <c r="AD23" s="33">
        <f t="shared" si="25"/>
        <v>245.09829999999999</v>
      </c>
      <c r="AE23" s="33">
        <f t="shared" si="26"/>
        <v>245.09829999999999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>OK</v>
      </c>
      <c r="AM23" s="33">
        <f t="shared" si="31"/>
        <v>235.8</v>
      </c>
      <c r="AN23" s="33">
        <f t="shared" si="32"/>
        <v>242.2</v>
      </c>
      <c r="AO23" s="33">
        <f t="shared" si="33"/>
        <v>248.6</v>
      </c>
      <c r="AP23" s="33">
        <f t="shared" si="34"/>
        <v>255</v>
      </c>
      <c r="AQ23" s="33">
        <f t="shared" si="35"/>
        <v>261.39999999999998</v>
      </c>
      <c r="AR23" s="33">
        <f t="shared" si="36"/>
        <v>267.8</v>
      </c>
      <c r="AS23" s="33">
        <f t="shared" si="37"/>
        <v>274.2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>
        <f t="shared" si="41"/>
        <v>255</v>
      </c>
    </row>
    <row r="24" spans="1:49" x14ac:dyDescent="0.3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91.459299999999999</v>
      </c>
      <c r="G24" s="33">
        <f t="shared" si="5"/>
        <v>-0.23508695652173961</v>
      </c>
      <c r="H24" s="33">
        <f t="shared" si="6"/>
        <v>91.459299999999999</v>
      </c>
      <c r="I24" s="33">
        <f t="shared" si="7"/>
        <v>91.459299999999999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>OK</v>
      </c>
      <c r="Q24" s="33">
        <f t="shared" si="12"/>
        <v>85.1</v>
      </c>
      <c r="R24" s="33">
        <f t="shared" si="13"/>
        <v>87.4</v>
      </c>
      <c r="S24" s="33">
        <f t="shared" si="14"/>
        <v>89.7</v>
      </c>
      <c r="T24" s="33">
        <f t="shared" si="15"/>
        <v>92</v>
      </c>
      <c r="U24" s="33">
        <f t="shared" si="16"/>
        <v>94.3</v>
      </c>
      <c r="V24" s="33">
        <f t="shared" si="17"/>
        <v>96.6</v>
      </c>
      <c r="W24" s="33">
        <f t="shared" si="18"/>
        <v>98.9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>
        <f t="shared" si="23"/>
        <v>260.5</v>
      </c>
      <c r="AC24" s="33">
        <f t="shared" si="24"/>
        <v>0.859375</v>
      </c>
      <c r="AD24" s="33">
        <f t="shared" si="25"/>
        <v>260.5</v>
      </c>
      <c r="AE24" s="33">
        <f t="shared" si="26"/>
        <v>260.5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>OK</v>
      </c>
      <c r="AM24" s="33">
        <f t="shared" si="31"/>
        <v>235.8</v>
      </c>
      <c r="AN24" s="33">
        <f t="shared" si="32"/>
        <v>242.2</v>
      </c>
      <c r="AO24" s="33">
        <f t="shared" si="33"/>
        <v>248.6</v>
      </c>
      <c r="AP24" s="33">
        <f t="shared" si="34"/>
        <v>255</v>
      </c>
      <c r="AQ24" s="33">
        <f t="shared" si="35"/>
        <v>261.39999999999998</v>
      </c>
      <c r="AR24" s="33">
        <f t="shared" si="36"/>
        <v>267.8</v>
      </c>
      <c r="AS24" s="33">
        <f t="shared" si="37"/>
        <v>274.2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89.084900000000005</v>
      </c>
      <c r="G25" s="33">
        <f t="shared" si="5"/>
        <v>-1.2674347826086938</v>
      </c>
      <c r="H25" s="33">
        <f t="shared" si="6"/>
        <v>89.084900000000005</v>
      </c>
      <c r="I25" s="33">
        <f t="shared" si="7"/>
        <v>89.084900000000005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>OK</v>
      </c>
      <c r="Q25" s="33">
        <f t="shared" si="12"/>
        <v>85.1</v>
      </c>
      <c r="R25" s="33">
        <f t="shared" si="13"/>
        <v>87.4</v>
      </c>
      <c r="S25" s="33">
        <f t="shared" si="14"/>
        <v>89.7</v>
      </c>
      <c r="T25" s="33">
        <f t="shared" si="15"/>
        <v>92</v>
      </c>
      <c r="U25" s="33">
        <f t="shared" si="16"/>
        <v>94.3</v>
      </c>
      <c r="V25" s="33">
        <f t="shared" si="17"/>
        <v>96.6</v>
      </c>
      <c r="W25" s="33">
        <f t="shared" si="18"/>
        <v>98.9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>
        <f t="shared" si="23"/>
        <v>255.76390000000001</v>
      </c>
      <c r="AC25" s="33">
        <f t="shared" si="24"/>
        <v>0.11935937500000104</v>
      </c>
      <c r="AD25" s="33">
        <f t="shared" si="25"/>
        <v>255.76390000000001</v>
      </c>
      <c r="AE25" s="33">
        <f t="shared" si="26"/>
        <v>255.76390000000001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>OK</v>
      </c>
      <c r="AM25" s="33">
        <f t="shared" si="31"/>
        <v>235.8</v>
      </c>
      <c r="AN25" s="33">
        <f t="shared" si="32"/>
        <v>242.2</v>
      </c>
      <c r="AO25" s="33">
        <f t="shared" si="33"/>
        <v>248.6</v>
      </c>
      <c r="AP25" s="33">
        <f t="shared" si="34"/>
        <v>255</v>
      </c>
      <c r="AQ25" s="33">
        <f t="shared" si="35"/>
        <v>261.39999999999998</v>
      </c>
      <c r="AR25" s="33">
        <f t="shared" si="36"/>
        <v>267.8</v>
      </c>
      <c r="AS25" s="33">
        <f t="shared" si="37"/>
        <v>274.2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92.623900000000006</v>
      </c>
      <c r="G26" s="33">
        <f t="shared" si="5"/>
        <v>0.27126086956522005</v>
      </c>
      <c r="H26" s="33">
        <f t="shared" si="6"/>
        <v>92.623900000000006</v>
      </c>
      <c r="I26" s="33">
        <f t="shared" si="7"/>
        <v>92.623900000000006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>OK</v>
      </c>
      <c r="Q26" s="33">
        <f t="shared" si="12"/>
        <v>85.1</v>
      </c>
      <c r="R26" s="33">
        <f t="shared" si="13"/>
        <v>87.4</v>
      </c>
      <c r="S26" s="33">
        <f t="shared" si="14"/>
        <v>89.7</v>
      </c>
      <c r="T26" s="33">
        <f t="shared" si="15"/>
        <v>92</v>
      </c>
      <c r="U26" s="33">
        <f t="shared" si="16"/>
        <v>94.3</v>
      </c>
      <c r="V26" s="33">
        <f t="shared" si="17"/>
        <v>96.6</v>
      </c>
      <c r="W26" s="33">
        <f t="shared" si="18"/>
        <v>98.9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>
        <f t="shared" si="23"/>
        <v>250.8946</v>
      </c>
      <c r="AC26" s="33">
        <f t="shared" si="24"/>
        <v>-0.64146875000000048</v>
      </c>
      <c r="AD26" s="33">
        <f t="shared" si="25"/>
        <v>250.8946</v>
      </c>
      <c r="AE26" s="33">
        <f t="shared" si="26"/>
        <v>250.8946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>OK</v>
      </c>
      <c r="AM26" s="33">
        <f t="shared" si="31"/>
        <v>235.8</v>
      </c>
      <c r="AN26" s="33">
        <f t="shared" si="32"/>
        <v>242.2</v>
      </c>
      <c r="AO26" s="33">
        <f t="shared" si="33"/>
        <v>248.6</v>
      </c>
      <c r="AP26" s="33">
        <f t="shared" si="34"/>
        <v>255</v>
      </c>
      <c r="AQ26" s="33">
        <f t="shared" si="35"/>
        <v>261.39999999999998</v>
      </c>
      <c r="AR26" s="33">
        <f t="shared" si="36"/>
        <v>267.8</v>
      </c>
      <c r="AS26" s="33">
        <f t="shared" si="37"/>
        <v>274.2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92.360500000000002</v>
      </c>
      <c r="G27" s="33">
        <f t="shared" si="5"/>
        <v>0.15673913043478341</v>
      </c>
      <c r="H27" s="33">
        <f t="shared" si="6"/>
        <v>92.360500000000002</v>
      </c>
      <c r="I27" s="33">
        <f t="shared" si="7"/>
        <v>92.360500000000002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>OK</v>
      </c>
      <c r="Q27" s="33">
        <f t="shared" si="12"/>
        <v>85.1</v>
      </c>
      <c r="R27" s="33">
        <f t="shared" si="13"/>
        <v>87.4</v>
      </c>
      <c r="S27" s="33">
        <f t="shared" si="14"/>
        <v>89.7</v>
      </c>
      <c r="T27" s="33">
        <f t="shared" si="15"/>
        <v>92</v>
      </c>
      <c r="U27" s="33">
        <f t="shared" si="16"/>
        <v>94.3</v>
      </c>
      <c r="V27" s="33">
        <f t="shared" si="17"/>
        <v>96.6</v>
      </c>
      <c r="W27" s="33">
        <f t="shared" si="18"/>
        <v>98.9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>
        <f t="shared" si="23"/>
        <v>267.80270000000002</v>
      </c>
      <c r="AC27" s="33">
        <f t="shared" si="24"/>
        <v>2.0004218750000025</v>
      </c>
      <c r="AD27" s="33">
        <f t="shared" si="25"/>
        <v>267.80270000000002</v>
      </c>
      <c r="AE27" s="33">
        <f t="shared" si="26"/>
        <v>267.80270000000002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>OK</v>
      </c>
      <c r="AM27" s="33">
        <f t="shared" si="31"/>
        <v>235.8</v>
      </c>
      <c r="AN27" s="33">
        <f t="shared" si="32"/>
        <v>242.2</v>
      </c>
      <c r="AO27" s="33">
        <f t="shared" si="33"/>
        <v>248.6</v>
      </c>
      <c r="AP27" s="33">
        <f t="shared" si="34"/>
        <v>255</v>
      </c>
      <c r="AQ27" s="33">
        <f t="shared" si="35"/>
        <v>261.39999999999998</v>
      </c>
      <c r="AR27" s="33">
        <f t="shared" si="36"/>
        <v>267.8</v>
      </c>
      <c r="AS27" s="33">
        <f t="shared" si="37"/>
        <v>274.2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049999999999997" customHeight="1" x14ac:dyDescent="0.3">
      <c r="A1" s="103" t="s">
        <v>219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</row>
    <row r="2" spans="1:18" ht="19.95" customHeight="1" x14ac:dyDescent="0.3">
      <c r="A2" s="104" t="s">
        <v>220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</row>
    <row r="3" spans="1:18" ht="17.399999999999999" x14ac:dyDescent="0.3">
      <c r="A3" s="47" t="s">
        <v>221</v>
      </c>
      <c r="B3" s="52">
        <v>13</v>
      </c>
      <c r="C3" s="112" t="str">
        <f>IFERROR(INDEX(Analitos!$A$4:$A$43,$B$3),"")</f>
        <v>Glicose</v>
      </c>
      <c r="D3" s="99"/>
      <c r="F3" s="47" t="s">
        <v>222</v>
      </c>
      <c r="G3" s="53"/>
      <c r="H3" s="99"/>
      <c r="I3" s="99"/>
      <c r="M3" s="54" t="b">
        <v>1</v>
      </c>
      <c r="N3" s="54" t="b">
        <v>0</v>
      </c>
      <c r="O3" s="115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99"/>
      <c r="Q3" s="99"/>
      <c r="R3" s="99"/>
    </row>
    <row r="4" spans="1:18" x14ac:dyDescent="0.3">
      <c r="A4" s="107" t="s">
        <v>223</v>
      </c>
      <c r="B4" s="99"/>
      <c r="C4" s="114" t="str">
        <f>"Analito "&amp;$B$3&amp;" de "&amp;SUMPRODUCT(--(Analitos!$A$4:$A$43&lt;&gt;""))&amp;"    ·    Lote em uso: "&amp;loteAtivo</f>
        <v>Analito 13 de 31    ·    Lote em uso: 522611</v>
      </c>
      <c r="D4" s="99"/>
      <c r="E4" s="99"/>
      <c r="F4" s="47" t="s">
        <v>224</v>
      </c>
      <c r="G4" s="53"/>
      <c r="M4" s="54" t="b">
        <v>1</v>
      </c>
      <c r="N4" s="54" t="b">
        <v>0</v>
      </c>
      <c r="O4" s="99"/>
      <c r="P4" s="99"/>
      <c r="Q4" s="99"/>
      <c r="R4" s="99"/>
    </row>
    <row r="5" spans="1:18" x14ac:dyDescent="0.3">
      <c r="A5" s="113" t="s">
        <v>225</v>
      </c>
      <c r="B5" s="99"/>
      <c r="C5" s="99"/>
      <c r="D5" s="99"/>
      <c r="E5" s="99"/>
      <c r="F5" s="99"/>
      <c r="G5" s="99"/>
      <c r="H5" s="99"/>
      <c r="I5" s="99"/>
      <c r="J5" s="99"/>
      <c r="L5" s="113" t="s">
        <v>226</v>
      </c>
      <c r="M5" s="99"/>
      <c r="N5" s="99"/>
      <c r="O5" s="99"/>
      <c r="P5" s="99"/>
      <c r="Q5" s="99"/>
      <c r="R5" s="99"/>
    </row>
    <row r="6" spans="1:18" ht="28.05" customHeight="1" x14ac:dyDescent="0.3">
      <c r="A6" s="17" t="s">
        <v>167</v>
      </c>
      <c r="B6" s="17" t="s">
        <v>227</v>
      </c>
      <c r="C6" s="17" t="s">
        <v>228</v>
      </c>
      <c r="D6" s="17" t="s">
        <v>229</v>
      </c>
      <c r="E6" s="17" t="s">
        <v>230</v>
      </c>
      <c r="F6" s="17" t="s">
        <v>231</v>
      </c>
      <c r="G6" s="17" t="s">
        <v>232</v>
      </c>
      <c r="H6" s="17" t="s">
        <v>233</v>
      </c>
      <c r="I6" s="17" t="s">
        <v>234</v>
      </c>
      <c r="J6" s="17" t="s">
        <v>235</v>
      </c>
      <c r="L6" s="17" t="s">
        <v>167</v>
      </c>
      <c r="M6" s="17" t="s">
        <v>236</v>
      </c>
      <c r="N6" s="17" t="s">
        <v>237</v>
      </c>
      <c r="O6" s="17" t="s">
        <v>238</v>
      </c>
      <c r="P6" s="17" t="s">
        <v>239</v>
      </c>
      <c r="Q6" s="17" t="s">
        <v>240</v>
      </c>
      <c r="R6" s="17" t="s">
        <v>241</v>
      </c>
    </row>
    <row r="7" spans="1:18" x14ac:dyDescent="0.3">
      <c r="A7" s="47" t="s">
        <v>242</v>
      </c>
      <c r="B7" s="48">
        <f>_xlfn.AGGREGATE(2,6,Calc!$H$3:$H$182)</f>
        <v>25</v>
      </c>
      <c r="C7" s="49">
        <f>IFERROR(_xlfn.AGGREGATE(1,6,Calc!$H$3:$H$182),"")</f>
        <v>92.076527999999968</v>
      </c>
      <c r="D7" s="49">
        <f>IFERROR(_xlfn.AGGREGATE(7,6,Calc!$H$3:$H$182),"")</f>
        <v>3.0009657096397038</v>
      </c>
      <c r="E7" s="50">
        <f>IF(OR($C7="",$C7=0,$D7=""),"",$D7/$C7*100)</f>
        <v>3.2592081552420229</v>
      </c>
      <c r="F7" s="50">
        <f>IFERROR(INDEX(Analitos!$R$4:$R$43,MATCH(selAnalito,Analitos!$A$4:$A$43,0)),"")</f>
        <v>10</v>
      </c>
      <c r="G7" s="50">
        <f>IFERROR(INDEX(Estatística!$J$7:$J$130,MATCH(selAnalito,Estatística!$A$7:$A$130,0)),"")</f>
        <v>0.95263737213302113</v>
      </c>
      <c r="H7" s="50">
        <f>IF($E7="","",$E7*1.65+IF(ISNUMBER($G7),$G7,0))</f>
        <v>6.3303308282823592</v>
      </c>
      <c r="I7" s="51">
        <f>IF(OR($E7="",$E7=0,$F7=""),"",($F7-IF(ISNUMBER($G7),$G7,0))/$E7)</f>
        <v>2.7759388774587608</v>
      </c>
      <c r="J7" s="48" t="str">
        <f>IF(SUMPRODUCT((Calc!$D$3:$D$182=1)*(Calc!$P$3:$P$182="REJEITADO"))&gt;0,"REJEITADO","OK")</f>
        <v>REJEITADO</v>
      </c>
      <c r="L7" s="47" t="s">
        <v>242</v>
      </c>
      <c r="M7" s="48">
        <f>SUMPRODUCT(Calc!$K$3:$K$182,Calc!$D$3:$D$182)</f>
        <v>1</v>
      </c>
      <c r="N7" s="48">
        <f>SUMPRODUCT(Calc!$L$3:$L$182,Calc!$D$3:$D$182)</f>
        <v>1</v>
      </c>
      <c r="O7" s="48">
        <f>SUMPRODUCT(Calc!$M$3:$M$182,Calc!$D$3:$D$182)</f>
        <v>1</v>
      </c>
      <c r="P7" s="48">
        <f>SUMPRODUCT(Calc!$N$3:$N$182,Calc!$D$3:$D$182)</f>
        <v>0</v>
      </c>
      <c r="Q7" s="48">
        <f>SUMPRODUCT(Calc!$O$3:$O$182,Calc!$D$3:$D$182)</f>
        <v>0</v>
      </c>
      <c r="R7" s="48">
        <f>SUM(M7:Q7)</f>
        <v>3</v>
      </c>
    </row>
    <row r="8" spans="1:18" x14ac:dyDescent="0.3">
      <c r="A8" s="47" t="s">
        <v>243</v>
      </c>
      <c r="B8" s="48">
        <f>_xlfn.AGGREGATE(2,6,Calc!$AD$3:$AD$182)</f>
        <v>25</v>
      </c>
      <c r="C8" s="49">
        <f>IFERROR(_xlfn.AGGREGATE(1,6,Calc!$AD$3:$AD$182),"")</f>
        <v>256.34120799999999</v>
      </c>
      <c r="D8" s="49">
        <f>IFERROR(_xlfn.AGGREGATE(7,6,Calc!$AD$3:$AD$182),"")</f>
        <v>7.9097811783323113</v>
      </c>
      <c r="E8" s="50">
        <f>IF(OR($C8="",$C8=0,$D8=""),"",$D8/$C8*100)</f>
        <v>3.0856455893475823</v>
      </c>
      <c r="F8" s="50">
        <f>IFERROR(INDEX(Analitos!$R$4:$R$43,MATCH(selAnalito,Analitos!$A$4:$A$43,0)),"")</f>
        <v>10</v>
      </c>
      <c r="G8" s="50">
        <f>IFERROR(INDEX(Estatística!$J$7:$J$130,MATCH(selAnalito,Estatística!$A$7:$A$130,0)),"")</f>
        <v>0.95263737213302113</v>
      </c>
      <c r="H8" s="50">
        <f>IF($E8="","",$E8*1.65+IF(ISNUMBER($G8),$G8,0))</f>
        <v>6.043952594556532</v>
      </c>
      <c r="I8" s="51">
        <f>IF(OR($E8="",$E8=0,$F8=""),"",($F8-IF(ISNUMBER($G8),$G8,0))/$E8)</f>
        <v>2.9320809425102903</v>
      </c>
      <c r="J8" s="48" t="str">
        <f>IF(SUMPRODUCT((Calc!$D$3:$D$182=1)*(Calc!$AL$3:$AL$182="REJEITADO"))&gt;0,"REJEITADO","OK")</f>
        <v>REJEITADO</v>
      </c>
      <c r="L8" s="47" t="s">
        <v>243</v>
      </c>
      <c r="M8" s="48">
        <f>SUMPRODUCT(Calc!$AG$3:$AG$182,Calc!$D$3:$D$182)</f>
        <v>0</v>
      </c>
      <c r="N8" s="48">
        <f>SUMPRODUCT(Calc!$AH$3:$AH$182,Calc!$D$3:$D$182)</f>
        <v>1</v>
      </c>
      <c r="O8" s="48">
        <f>SUMPRODUCT(Calc!$AI$3:$AI$182,Calc!$D$3:$D$182)</f>
        <v>1</v>
      </c>
      <c r="P8" s="48">
        <f>SUMPRODUCT(Calc!$AJ$3:$AJ$182,Calc!$D$3:$D$182)</f>
        <v>0</v>
      </c>
      <c r="Q8" s="48">
        <f>SUMPRODUCT(Calc!$AK$3:$AK$182,Calc!$D$3:$D$182)</f>
        <v>0</v>
      </c>
      <c r="R8" s="48">
        <f>SUM(M8:Q8)</f>
        <v>2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03" t="s">
        <v>244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13" ht="19.95" customHeight="1" x14ac:dyDescent="0.3">
      <c r="A2" s="106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</row>
    <row r="3" spans="1:13" ht="28.05" customHeight="1" x14ac:dyDescent="0.3">
      <c r="A3" s="17" t="s">
        <v>245</v>
      </c>
      <c r="B3" s="17" t="s">
        <v>166</v>
      </c>
      <c r="C3" s="17" t="s">
        <v>89</v>
      </c>
      <c r="D3" s="17" t="s">
        <v>167</v>
      </c>
      <c r="E3" s="17" t="s">
        <v>246</v>
      </c>
      <c r="F3" s="17" t="s">
        <v>247</v>
      </c>
      <c r="G3" s="17" t="s">
        <v>248</v>
      </c>
      <c r="H3" s="17" t="s">
        <v>249</v>
      </c>
      <c r="I3" s="17" t="s">
        <v>250</v>
      </c>
      <c r="J3" s="17" t="s">
        <v>251</v>
      </c>
      <c r="K3" s="17" t="s">
        <v>252</v>
      </c>
      <c r="L3" s="17" t="s">
        <v>253</v>
      </c>
      <c r="M3" s="17" t="s">
        <v>235</v>
      </c>
    </row>
    <row r="4" spans="1:13" ht="22.05" customHeight="1" x14ac:dyDescent="0.3">
      <c r="A4" s="38">
        <v>1</v>
      </c>
      <c r="B4" s="43">
        <v>45796</v>
      </c>
      <c r="C4" s="55" t="s">
        <v>119</v>
      </c>
      <c r="D4" s="42">
        <v>1</v>
      </c>
      <c r="E4" s="42">
        <v>20</v>
      </c>
      <c r="F4" s="42">
        <v>94.3</v>
      </c>
      <c r="G4" s="42">
        <v>92.92</v>
      </c>
      <c r="H4" s="42">
        <v>92.23</v>
      </c>
      <c r="I4" s="42"/>
      <c r="J4" s="56" t="s">
        <v>254</v>
      </c>
      <c r="K4" s="57"/>
      <c r="L4" s="57"/>
      <c r="M4" s="40" t="s">
        <v>255</v>
      </c>
    </row>
    <row r="5" spans="1:13" ht="22.05" customHeight="1" x14ac:dyDescent="0.3">
      <c r="A5" s="38">
        <v>2</v>
      </c>
      <c r="B5" s="43">
        <v>45803</v>
      </c>
      <c r="C5" s="55" t="s">
        <v>119</v>
      </c>
      <c r="D5" s="42"/>
      <c r="E5" s="42"/>
      <c r="F5" s="42"/>
      <c r="G5" s="42"/>
      <c r="H5" s="42"/>
      <c r="I5" s="42" t="s">
        <v>256</v>
      </c>
      <c r="J5" s="56" t="s">
        <v>257</v>
      </c>
      <c r="K5" s="57"/>
      <c r="L5" s="57"/>
      <c r="M5" s="40" t="s">
        <v>255</v>
      </c>
    </row>
    <row r="6" spans="1:13" ht="22.05" customHeight="1" x14ac:dyDescent="0.3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05" customHeight="1" x14ac:dyDescent="0.3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05" customHeight="1" x14ac:dyDescent="0.3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05" customHeight="1" x14ac:dyDescent="0.3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05" customHeight="1" x14ac:dyDescent="0.3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05" customHeight="1" x14ac:dyDescent="0.3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05" customHeight="1" x14ac:dyDescent="0.3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05" customHeight="1" x14ac:dyDescent="0.3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05" customHeight="1" x14ac:dyDescent="0.3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05" customHeight="1" x14ac:dyDescent="0.3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05" customHeight="1" x14ac:dyDescent="0.3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05" customHeight="1" x14ac:dyDescent="0.3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05" customHeight="1" x14ac:dyDescent="0.3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05" customHeight="1" x14ac:dyDescent="0.3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05" customHeight="1" x14ac:dyDescent="0.3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05" customHeight="1" x14ac:dyDescent="0.3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05" customHeight="1" x14ac:dyDescent="0.3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05" customHeight="1" x14ac:dyDescent="0.3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05" customHeight="1" x14ac:dyDescent="0.3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05" customHeight="1" x14ac:dyDescent="0.3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05" customHeight="1" x14ac:dyDescent="0.3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05" customHeight="1" x14ac:dyDescent="0.3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05" customHeight="1" x14ac:dyDescent="0.3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05" customHeight="1" x14ac:dyDescent="0.3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05" customHeight="1" x14ac:dyDescent="0.3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05" customHeight="1" x14ac:dyDescent="0.3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05" customHeight="1" x14ac:dyDescent="0.3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05" customHeight="1" x14ac:dyDescent="0.3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05" customHeight="1" x14ac:dyDescent="0.3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05" customHeight="1" x14ac:dyDescent="0.3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05" customHeight="1" x14ac:dyDescent="0.3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05" customHeight="1" x14ac:dyDescent="0.3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05" customHeight="1" x14ac:dyDescent="0.3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05" customHeight="1" x14ac:dyDescent="0.3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05" customHeight="1" x14ac:dyDescent="0.3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05" customHeight="1" x14ac:dyDescent="0.3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05" customHeight="1" x14ac:dyDescent="0.3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05" customHeight="1" x14ac:dyDescent="0.3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05" customHeight="1" x14ac:dyDescent="0.3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05" customHeight="1" x14ac:dyDescent="0.3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05" customHeight="1" x14ac:dyDescent="0.3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05" customHeight="1" x14ac:dyDescent="0.3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05" customHeight="1" x14ac:dyDescent="0.3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05" customHeight="1" x14ac:dyDescent="0.3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05" customHeight="1" x14ac:dyDescent="0.3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05" customHeight="1" x14ac:dyDescent="0.3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05" customHeight="1" x14ac:dyDescent="0.3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05" customHeight="1" x14ac:dyDescent="0.3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05" customHeight="1" x14ac:dyDescent="0.3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05" customHeight="1" x14ac:dyDescent="0.3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05" customHeight="1" x14ac:dyDescent="0.3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05" customHeight="1" x14ac:dyDescent="0.3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05" customHeight="1" x14ac:dyDescent="0.3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05" customHeight="1" x14ac:dyDescent="0.3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05" customHeight="1" x14ac:dyDescent="0.3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05" customHeight="1" x14ac:dyDescent="0.3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05" customHeight="1" x14ac:dyDescent="0.3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05" customHeight="1" x14ac:dyDescent="0.3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05" customHeight="1" x14ac:dyDescent="0.3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05" customHeight="1" x14ac:dyDescent="0.3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05" customHeight="1" x14ac:dyDescent="0.3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05" customHeight="1" x14ac:dyDescent="0.3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05" customHeight="1" x14ac:dyDescent="0.3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05" customHeight="1" x14ac:dyDescent="0.3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05" customHeight="1" x14ac:dyDescent="0.3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05" customHeight="1" x14ac:dyDescent="0.3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05" customHeight="1" x14ac:dyDescent="0.3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05" customHeight="1" x14ac:dyDescent="0.3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05" customHeight="1" x14ac:dyDescent="0.3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05" customHeight="1" x14ac:dyDescent="0.3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05" customHeight="1" x14ac:dyDescent="0.3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05" customHeight="1" x14ac:dyDescent="0.3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05" customHeight="1" x14ac:dyDescent="0.3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05" customHeight="1" x14ac:dyDescent="0.3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05" customHeight="1" x14ac:dyDescent="0.3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05" customHeight="1" x14ac:dyDescent="0.3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05" customHeight="1" x14ac:dyDescent="0.3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05" customHeight="1" x14ac:dyDescent="0.3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05" customHeight="1" x14ac:dyDescent="0.3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05" customHeight="1" x14ac:dyDescent="0.3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05" customHeight="1" x14ac:dyDescent="0.3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05" customHeight="1" x14ac:dyDescent="0.3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05" customHeight="1" x14ac:dyDescent="0.3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05" customHeight="1" x14ac:dyDescent="0.3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05" customHeight="1" x14ac:dyDescent="0.3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05" customHeight="1" x14ac:dyDescent="0.3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05" customHeight="1" x14ac:dyDescent="0.3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05" customHeight="1" x14ac:dyDescent="0.3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05" customHeight="1" x14ac:dyDescent="0.3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05" customHeight="1" x14ac:dyDescent="0.3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05" customHeight="1" x14ac:dyDescent="0.3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05" customHeight="1" x14ac:dyDescent="0.3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05" customHeight="1" x14ac:dyDescent="0.3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05" customHeight="1" x14ac:dyDescent="0.3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05" customHeight="1" x14ac:dyDescent="0.3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05" customHeight="1" x14ac:dyDescent="0.3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05" customHeight="1" x14ac:dyDescent="0.3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05" customHeight="1" x14ac:dyDescent="0.3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05" customHeight="1" x14ac:dyDescent="0.3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05" customHeight="1" x14ac:dyDescent="0.3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05" customHeight="1" x14ac:dyDescent="0.3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05" customHeight="1" x14ac:dyDescent="0.3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05" customHeight="1" x14ac:dyDescent="0.3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05" customHeight="1" x14ac:dyDescent="0.3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05" customHeight="1" x14ac:dyDescent="0.3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05" customHeight="1" x14ac:dyDescent="0.3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05" customHeight="1" x14ac:dyDescent="0.3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05" customHeight="1" x14ac:dyDescent="0.3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05" customHeight="1" x14ac:dyDescent="0.3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05" customHeight="1" x14ac:dyDescent="0.3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05" customHeight="1" x14ac:dyDescent="0.3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05" customHeight="1" x14ac:dyDescent="0.3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05" customHeight="1" x14ac:dyDescent="0.3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05" customHeight="1" x14ac:dyDescent="0.3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05" customHeight="1" x14ac:dyDescent="0.3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05" customHeight="1" x14ac:dyDescent="0.3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05" customHeight="1" x14ac:dyDescent="0.3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05" customHeight="1" x14ac:dyDescent="0.3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05" customHeight="1" x14ac:dyDescent="0.3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05" customHeight="1" x14ac:dyDescent="0.3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05" customHeight="1" x14ac:dyDescent="0.3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05" customHeight="1" x14ac:dyDescent="0.3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05" customHeight="1" x14ac:dyDescent="0.3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05" customHeight="1" x14ac:dyDescent="0.3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05" customHeight="1" x14ac:dyDescent="0.3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05" customHeight="1" x14ac:dyDescent="0.3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05" customHeight="1" x14ac:dyDescent="0.3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05" customHeight="1" x14ac:dyDescent="0.3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05" customHeight="1" x14ac:dyDescent="0.3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05" customHeight="1" x14ac:dyDescent="0.3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05" customHeight="1" x14ac:dyDescent="0.3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05" customHeight="1" x14ac:dyDescent="0.3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05" customHeight="1" x14ac:dyDescent="0.3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05" customHeight="1" x14ac:dyDescent="0.3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05" customHeight="1" x14ac:dyDescent="0.3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05" customHeight="1" x14ac:dyDescent="0.3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05" customHeight="1" x14ac:dyDescent="0.3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05" customHeight="1" x14ac:dyDescent="0.3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05" customHeight="1" x14ac:dyDescent="0.3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05" customHeight="1" x14ac:dyDescent="0.3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05" customHeight="1" x14ac:dyDescent="0.3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05" customHeight="1" x14ac:dyDescent="0.3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05" customHeight="1" x14ac:dyDescent="0.3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05" customHeight="1" x14ac:dyDescent="0.3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05" customHeight="1" x14ac:dyDescent="0.3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05" customHeight="1" x14ac:dyDescent="0.3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05" customHeight="1" x14ac:dyDescent="0.3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05" customHeight="1" x14ac:dyDescent="0.3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05" customHeight="1" x14ac:dyDescent="0.3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05" customHeight="1" x14ac:dyDescent="0.3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05" customHeight="1" x14ac:dyDescent="0.3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05" customHeight="1" x14ac:dyDescent="0.3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05" customHeight="1" x14ac:dyDescent="0.3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05" customHeight="1" x14ac:dyDescent="0.3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05" customHeight="1" x14ac:dyDescent="0.3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05" customHeight="1" x14ac:dyDescent="0.3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05" customHeight="1" x14ac:dyDescent="0.3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05" customHeight="1" x14ac:dyDescent="0.3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05" customHeight="1" x14ac:dyDescent="0.3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05" customHeight="1" x14ac:dyDescent="0.3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05" customHeight="1" x14ac:dyDescent="0.3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05" customHeight="1" x14ac:dyDescent="0.3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05" customHeight="1" x14ac:dyDescent="0.3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05" customHeight="1" x14ac:dyDescent="0.3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05" customHeight="1" x14ac:dyDescent="0.3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05" customHeight="1" x14ac:dyDescent="0.3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05" customHeight="1" x14ac:dyDescent="0.3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05" customHeight="1" x14ac:dyDescent="0.3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05" customHeight="1" x14ac:dyDescent="0.3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05" customHeight="1" x14ac:dyDescent="0.3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05" customHeight="1" x14ac:dyDescent="0.3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05" customHeight="1" x14ac:dyDescent="0.3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05" customHeight="1" x14ac:dyDescent="0.3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05" customHeight="1" x14ac:dyDescent="0.3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05" customHeight="1" x14ac:dyDescent="0.3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05" customHeight="1" x14ac:dyDescent="0.3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05" customHeight="1" x14ac:dyDescent="0.3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05" customHeight="1" x14ac:dyDescent="0.3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05" customHeight="1" x14ac:dyDescent="0.3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05" customHeight="1" x14ac:dyDescent="0.3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05" customHeight="1" x14ac:dyDescent="0.3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05" customHeight="1" x14ac:dyDescent="0.3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05" customHeight="1" x14ac:dyDescent="0.3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05" customHeight="1" x14ac:dyDescent="0.3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05" customHeight="1" x14ac:dyDescent="0.3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05" customHeight="1" x14ac:dyDescent="0.3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05" customHeight="1" x14ac:dyDescent="0.3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05" customHeight="1" x14ac:dyDescent="0.3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05" customHeight="1" x14ac:dyDescent="0.3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05" customHeight="1" x14ac:dyDescent="0.3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05" customHeight="1" x14ac:dyDescent="0.3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05" customHeight="1" x14ac:dyDescent="0.3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05" customHeight="1" x14ac:dyDescent="0.3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05" customHeight="1" x14ac:dyDescent="0.3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05" customHeight="1" x14ac:dyDescent="0.3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05" customHeight="1" x14ac:dyDescent="0.3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05" customHeight="1" x14ac:dyDescent="0.3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05" customHeight="1" x14ac:dyDescent="0.3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03" t="s">
        <v>258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</row>
    <row r="2" spans="1:15" ht="19.95" customHeight="1" x14ac:dyDescent="0.3">
      <c r="A2" s="104" t="s">
        <v>259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</row>
    <row r="3" spans="1:15" ht="28.05" customHeight="1" x14ac:dyDescent="0.3">
      <c r="A3" s="17" t="s">
        <v>89</v>
      </c>
      <c r="B3" s="17" t="s">
        <v>260</v>
      </c>
      <c r="C3" s="17" t="s">
        <v>261</v>
      </c>
      <c r="D3" s="17" t="s">
        <v>166</v>
      </c>
      <c r="E3" s="17" t="s">
        <v>262</v>
      </c>
      <c r="F3" s="17" t="s">
        <v>263</v>
      </c>
      <c r="G3" s="17" t="s">
        <v>264</v>
      </c>
      <c r="H3" s="17" t="s">
        <v>265</v>
      </c>
      <c r="I3" s="17" t="s">
        <v>266</v>
      </c>
      <c r="J3" s="17" t="s">
        <v>267</v>
      </c>
      <c r="K3" s="17" t="s">
        <v>268</v>
      </c>
      <c r="L3" s="17" t="s">
        <v>269</v>
      </c>
      <c r="M3" s="17" t="s">
        <v>235</v>
      </c>
      <c r="N3" s="17" t="s">
        <v>232</v>
      </c>
      <c r="O3" s="17" t="s">
        <v>270</v>
      </c>
    </row>
    <row r="4" spans="1:15" x14ac:dyDescent="0.3">
      <c r="A4" s="62" t="s">
        <v>119</v>
      </c>
      <c r="B4" s="42">
        <v>2025</v>
      </c>
      <c r="C4" s="42">
        <v>1</v>
      </c>
      <c r="D4" s="39">
        <v>45726</v>
      </c>
      <c r="E4" s="25" t="s">
        <v>271</v>
      </c>
      <c r="F4" s="40" t="s">
        <v>272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3">
      <c r="A5" s="62" t="s">
        <v>119</v>
      </c>
      <c r="B5" s="42">
        <v>2025</v>
      </c>
      <c r="C5" s="42">
        <v>1</v>
      </c>
      <c r="D5" s="39">
        <v>45726</v>
      </c>
      <c r="E5" s="25" t="s">
        <v>271</v>
      </c>
      <c r="F5" s="40" t="s">
        <v>273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3">
      <c r="A6" s="62" t="s">
        <v>119</v>
      </c>
      <c r="B6" s="42">
        <v>2025</v>
      </c>
      <c r="C6" s="42">
        <v>1</v>
      </c>
      <c r="D6" s="39">
        <v>45726</v>
      </c>
      <c r="E6" s="25" t="s">
        <v>271</v>
      </c>
      <c r="F6" s="40" t="s">
        <v>274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3">
      <c r="A7" s="62" t="s">
        <v>119</v>
      </c>
      <c r="B7" s="42">
        <v>2025</v>
      </c>
      <c r="C7" s="42">
        <v>1</v>
      </c>
      <c r="D7" s="39">
        <v>45726</v>
      </c>
      <c r="E7" s="25" t="s">
        <v>271</v>
      </c>
      <c r="F7" s="40" t="s">
        <v>275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3">
      <c r="A8" s="62" t="s">
        <v>119</v>
      </c>
      <c r="B8" s="42">
        <v>2025</v>
      </c>
      <c r="C8" s="42">
        <v>1</v>
      </c>
      <c r="D8" s="39">
        <v>45726</v>
      </c>
      <c r="E8" s="25" t="s">
        <v>271</v>
      </c>
      <c r="F8" s="40" t="s">
        <v>276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3">
      <c r="A9" s="62" t="s">
        <v>119</v>
      </c>
      <c r="B9" s="42">
        <v>2025</v>
      </c>
      <c r="C9" s="42">
        <v>2</v>
      </c>
      <c r="D9" s="39">
        <v>45818</v>
      </c>
      <c r="E9" s="25" t="s">
        <v>271</v>
      </c>
      <c r="F9" s="40" t="s">
        <v>272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3">
      <c r="A10" s="62" t="s">
        <v>119</v>
      </c>
      <c r="B10" s="42">
        <v>2025</v>
      </c>
      <c r="C10" s="42">
        <v>2</v>
      </c>
      <c r="D10" s="39">
        <v>45818</v>
      </c>
      <c r="E10" s="25" t="s">
        <v>271</v>
      </c>
      <c r="F10" s="40" t="s">
        <v>273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3">
      <c r="A11" s="62" t="s">
        <v>119</v>
      </c>
      <c r="B11" s="42">
        <v>2025</v>
      </c>
      <c r="C11" s="42">
        <v>2</v>
      </c>
      <c r="D11" s="39">
        <v>45818</v>
      </c>
      <c r="E11" s="25" t="s">
        <v>271</v>
      </c>
      <c r="F11" s="40" t="s">
        <v>274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3">
      <c r="A12" s="62" t="s">
        <v>119</v>
      </c>
      <c r="B12" s="42">
        <v>2025</v>
      </c>
      <c r="C12" s="42">
        <v>2</v>
      </c>
      <c r="D12" s="39">
        <v>45818</v>
      </c>
      <c r="E12" s="25" t="s">
        <v>271</v>
      </c>
      <c r="F12" s="40" t="s">
        <v>275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3">
      <c r="A13" s="62" t="s">
        <v>119</v>
      </c>
      <c r="B13" s="42">
        <v>2025</v>
      </c>
      <c r="C13" s="42">
        <v>2</v>
      </c>
      <c r="D13" s="39">
        <v>45818</v>
      </c>
      <c r="E13" s="25" t="s">
        <v>271</v>
      </c>
      <c r="F13" s="40" t="s">
        <v>276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3">
      <c r="A14" s="62" t="s">
        <v>119</v>
      </c>
      <c r="B14" s="42">
        <v>2025</v>
      </c>
      <c r="C14" s="42">
        <v>3</v>
      </c>
      <c r="D14" s="39">
        <v>45910</v>
      </c>
      <c r="E14" s="25" t="s">
        <v>271</v>
      </c>
      <c r="F14" s="40" t="s">
        <v>272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3">
      <c r="A15" s="62" t="s">
        <v>119</v>
      </c>
      <c r="B15" s="42">
        <v>2025</v>
      </c>
      <c r="C15" s="42">
        <v>3</v>
      </c>
      <c r="D15" s="39">
        <v>45910</v>
      </c>
      <c r="E15" s="25" t="s">
        <v>271</v>
      </c>
      <c r="F15" s="40" t="s">
        <v>273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3">
      <c r="A16" s="62" t="s">
        <v>119</v>
      </c>
      <c r="B16" s="42">
        <v>2025</v>
      </c>
      <c r="C16" s="42">
        <v>3</v>
      </c>
      <c r="D16" s="39">
        <v>45910</v>
      </c>
      <c r="E16" s="25" t="s">
        <v>271</v>
      </c>
      <c r="F16" s="40" t="s">
        <v>274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3">
      <c r="A17" s="62" t="s">
        <v>119</v>
      </c>
      <c r="B17" s="42">
        <v>2025</v>
      </c>
      <c r="C17" s="42">
        <v>3</v>
      </c>
      <c r="D17" s="39">
        <v>45910</v>
      </c>
      <c r="E17" s="25" t="s">
        <v>271</v>
      </c>
      <c r="F17" s="40" t="s">
        <v>275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3">
      <c r="A18" s="62" t="s">
        <v>119</v>
      </c>
      <c r="B18" s="42">
        <v>2025</v>
      </c>
      <c r="C18" s="42">
        <v>3</v>
      </c>
      <c r="D18" s="39">
        <v>45910</v>
      </c>
      <c r="E18" s="25" t="s">
        <v>271</v>
      </c>
      <c r="F18" s="40" t="s">
        <v>276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3">
      <c r="A19" s="62" t="s">
        <v>123</v>
      </c>
      <c r="B19" s="42">
        <v>2025</v>
      </c>
      <c r="C19" s="42">
        <v>1</v>
      </c>
      <c r="D19" s="39">
        <v>45726</v>
      </c>
      <c r="E19" s="25" t="s">
        <v>271</v>
      </c>
      <c r="F19" s="40" t="s">
        <v>272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3">
      <c r="A20" s="62" t="s">
        <v>123</v>
      </c>
      <c r="B20" s="42">
        <v>2025</v>
      </c>
      <c r="C20" s="42">
        <v>1</v>
      </c>
      <c r="D20" s="39">
        <v>45726</v>
      </c>
      <c r="E20" s="25" t="s">
        <v>271</v>
      </c>
      <c r="F20" s="40" t="s">
        <v>273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3">
      <c r="A21" s="62" t="s">
        <v>123</v>
      </c>
      <c r="B21" s="42">
        <v>2025</v>
      </c>
      <c r="C21" s="42">
        <v>1</v>
      </c>
      <c r="D21" s="39">
        <v>45726</v>
      </c>
      <c r="E21" s="25" t="s">
        <v>271</v>
      </c>
      <c r="F21" s="40" t="s">
        <v>274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3">
      <c r="A22" s="62" t="s">
        <v>123</v>
      </c>
      <c r="B22" s="42">
        <v>2025</v>
      </c>
      <c r="C22" s="42">
        <v>1</v>
      </c>
      <c r="D22" s="39">
        <v>45726</v>
      </c>
      <c r="E22" s="25" t="s">
        <v>271</v>
      </c>
      <c r="F22" s="40" t="s">
        <v>275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3">
      <c r="A23" s="62" t="s">
        <v>123</v>
      </c>
      <c r="B23" s="42">
        <v>2025</v>
      </c>
      <c r="C23" s="42">
        <v>1</v>
      </c>
      <c r="D23" s="39">
        <v>45726</v>
      </c>
      <c r="E23" s="25" t="s">
        <v>271</v>
      </c>
      <c r="F23" s="40" t="s">
        <v>276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3">
      <c r="A24" s="62" t="s">
        <v>123</v>
      </c>
      <c r="B24" s="42">
        <v>2025</v>
      </c>
      <c r="C24" s="42">
        <v>2</v>
      </c>
      <c r="D24" s="39">
        <v>45818</v>
      </c>
      <c r="E24" s="25" t="s">
        <v>271</v>
      </c>
      <c r="F24" s="40" t="s">
        <v>272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3">
      <c r="A25" s="62" t="s">
        <v>123</v>
      </c>
      <c r="B25" s="42">
        <v>2025</v>
      </c>
      <c r="C25" s="42">
        <v>2</v>
      </c>
      <c r="D25" s="39">
        <v>45818</v>
      </c>
      <c r="E25" s="25" t="s">
        <v>271</v>
      </c>
      <c r="F25" s="40" t="s">
        <v>273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3">
      <c r="A26" s="62" t="s">
        <v>123</v>
      </c>
      <c r="B26" s="42">
        <v>2025</v>
      </c>
      <c r="C26" s="42">
        <v>2</v>
      </c>
      <c r="D26" s="39">
        <v>45818</v>
      </c>
      <c r="E26" s="25" t="s">
        <v>271</v>
      </c>
      <c r="F26" s="40" t="s">
        <v>274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3">
      <c r="A27" s="62" t="s">
        <v>123</v>
      </c>
      <c r="B27" s="42">
        <v>2025</v>
      </c>
      <c r="C27" s="42">
        <v>2</v>
      </c>
      <c r="D27" s="39">
        <v>45818</v>
      </c>
      <c r="E27" s="25" t="s">
        <v>271</v>
      </c>
      <c r="F27" s="40" t="s">
        <v>275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3">
      <c r="A28" s="62" t="s">
        <v>123</v>
      </c>
      <c r="B28" s="42">
        <v>2025</v>
      </c>
      <c r="C28" s="42">
        <v>2</v>
      </c>
      <c r="D28" s="39">
        <v>45818</v>
      </c>
      <c r="E28" s="25" t="s">
        <v>271</v>
      </c>
      <c r="F28" s="40" t="s">
        <v>276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3">
      <c r="A29" s="62" t="s">
        <v>123</v>
      </c>
      <c r="B29" s="42">
        <v>2025</v>
      </c>
      <c r="C29" s="42">
        <v>3</v>
      </c>
      <c r="D29" s="39">
        <v>45910</v>
      </c>
      <c r="E29" s="25" t="s">
        <v>271</v>
      </c>
      <c r="F29" s="40" t="s">
        <v>272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3">
      <c r="A30" s="62" t="s">
        <v>123</v>
      </c>
      <c r="B30" s="42">
        <v>2025</v>
      </c>
      <c r="C30" s="42">
        <v>3</v>
      </c>
      <c r="D30" s="39">
        <v>45910</v>
      </c>
      <c r="E30" s="25" t="s">
        <v>271</v>
      </c>
      <c r="F30" s="40" t="s">
        <v>273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3">
      <c r="A31" s="62" t="s">
        <v>123</v>
      </c>
      <c r="B31" s="42">
        <v>2025</v>
      </c>
      <c r="C31" s="42">
        <v>3</v>
      </c>
      <c r="D31" s="39">
        <v>45910</v>
      </c>
      <c r="E31" s="25" t="s">
        <v>271</v>
      </c>
      <c r="F31" s="40" t="s">
        <v>274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3">
      <c r="A32" s="62" t="s">
        <v>123</v>
      </c>
      <c r="B32" s="42">
        <v>2025</v>
      </c>
      <c r="C32" s="42">
        <v>3</v>
      </c>
      <c r="D32" s="39">
        <v>45910</v>
      </c>
      <c r="E32" s="25" t="s">
        <v>271</v>
      </c>
      <c r="F32" s="40" t="s">
        <v>275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3">
      <c r="A33" s="62" t="s">
        <v>123</v>
      </c>
      <c r="B33" s="42">
        <v>2025</v>
      </c>
      <c r="C33" s="42">
        <v>3</v>
      </c>
      <c r="D33" s="39">
        <v>45910</v>
      </c>
      <c r="E33" s="25" t="s">
        <v>271</v>
      </c>
      <c r="F33" s="40" t="s">
        <v>276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3">
      <c r="A34" s="62" t="s">
        <v>125</v>
      </c>
      <c r="B34" s="42">
        <v>2025</v>
      </c>
      <c r="C34" s="42">
        <v>1</v>
      </c>
      <c r="D34" s="39">
        <v>45726</v>
      </c>
      <c r="E34" s="25" t="s">
        <v>271</v>
      </c>
      <c r="F34" s="40" t="s">
        <v>272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3">
      <c r="A35" s="62" t="s">
        <v>125</v>
      </c>
      <c r="B35" s="42">
        <v>2025</v>
      </c>
      <c r="C35" s="42">
        <v>1</v>
      </c>
      <c r="D35" s="39">
        <v>45726</v>
      </c>
      <c r="E35" s="25" t="s">
        <v>271</v>
      </c>
      <c r="F35" s="40" t="s">
        <v>273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3">
      <c r="A36" s="62" t="s">
        <v>125</v>
      </c>
      <c r="B36" s="42">
        <v>2025</v>
      </c>
      <c r="C36" s="42">
        <v>1</v>
      </c>
      <c r="D36" s="39">
        <v>45726</v>
      </c>
      <c r="E36" s="25" t="s">
        <v>271</v>
      </c>
      <c r="F36" s="40" t="s">
        <v>274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3">
      <c r="A37" s="62" t="s">
        <v>125</v>
      </c>
      <c r="B37" s="42">
        <v>2025</v>
      </c>
      <c r="C37" s="42">
        <v>1</v>
      </c>
      <c r="D37" s="39">
        <v>45726</v>
      </c>
      <c r="E37" s="25" t="s">
        <v>271</v>
      </c>
      <c r="F37" s="40" t="s">
        <v>275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3">
      <c r="A38" s="62" t="s">
        <v>125</v>
      </c>
      <c r="B38" s="42">
        <v>2025</v>
      </c>
      <c r="C38" s="42">
        <v>1</v>
      </c>
      <c r="D38" s="39">
        <v>45726</v>
      </c>
      <c r="E38" s="25" t="s">
        <v>271</v>
      </c>
      <c r="F38" s="40" t="s">
        <v>276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3">
      <c r="A39" s="62" t="s">
        <v>125</v>
      </c>
      <c r="B39" s="42">
        <v>2025</v>
      </c>
      <c r="C39" s="42">
        <v>2</v>
      </c>
      <c r="D39" s="39">
        <v>45818</v>
      </c>
      <c r="E39" s="25" t="s">
        <v>271</v>
      </c>
      <c r="F39" s="40" t="s">
        <v>272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3">
      <c r="A40" s="62" t="s">
        <v>125</v>
      </c>
      <c r="B40" s="42">
        <v>2025</v>
      </c>
      <c r="C40" s="42">
        <v>2</v>
      </c>
      <c r="D40" s="39">
        <v>45818</v>
      </c>
      <c r="E40" s="25" t="s">
        <v>271</v>
      </c>
      <c r="F40" s="40" t="s">
        <v>273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3">
      <c r="A41" s="62" t="s">
        <v>125</v>
      </c>
      <c r="B41" s="42">
        <v>2025</v>
      </c>
      <c r="C41" s="42">
        <v>2</v>
      </c>
      <c r="D41" s="39">
        <v>45818</v>
      </c>
      <c r="E41" s="25" t="s">
        <v>271</v>
      </c>
      <c r="F41" s="40" t="s">
        <v>274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3">
      <c r="A42" s="62" t="s">
        <v>125</v>
      </c>
      <c r="B42" s="42">
        <v>2025</v>
      </c>
      <c r="C42" s="42">
        <v>2</v>
      </c>
      <c r="D42" s="39">
        <v>45818</v>
      </c>
      <c r="E42" s="25" t="s">
        <v>271</v>
      </c>
      <c r="F42" s="40" t="s">
        <v>275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3">
      <c r="A43" s="62" t="s">
        <v>125</v>
      </c>
      <c r="B43" s="42">
        <v>2025</v>
      </c>
      <c r="C43" s="42">
        <v>2</v>
      </c>
      <c r="D43" s="39">
        <v>45818</v>
      </c>
      <c r="E43" s="25" t="s">
        <v>271</v>
      </c>
      <c r="F43" s="40" t="s">
        <v>276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3">
      <c r="A44" s="62" t="s">
        <v>125</v>
      </c>
      <c r="B44" s="42">
        <v>2025</v>
      </c>
      <c r="C44" s="42">
        <v>3</v>
      </c>
      <c r="D44" s="39">
        <v>45910</v>
      </c>
      <c r="E44" s="25" t="s">
        <v>271</v>
      </c>
      <c r="F44" s="40" t="s">
        <v>272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3">
      <c r="A45" s="62" t="s">
        <v>125</v>
      </c>
      <c r="B45" s="42">
        <v>2025</v>
      </c>
      <c r="C45" s="42">
        <v>3</v>
      </c>
      <c r="D45" s="39">
        <v>45910</v>
      </c>
      <c r="E45" s="25" t="s">
        <v>271</v>
      </c>
      <c r="F45" s="40" t="s">
        <v>273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3">
      <c r="A46" s="62" t="s">
        <v>125</v>
      </c>
      <c r="B46" s="42">
        <v>2025</v>
      </c>
      <c r="C46" s="42">
        <v>3</v>
      </c>
      <c r="D46" s="39">
        <v>45910</v>
      </c>
      <c r="E46" s="25" t="s">
        <v>271</v>
      </c>
      <c r="F46" s="40" t="s">
        <v>274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3">
      <c r="A47" s="62" t="s">
        <v>125</v>
      </c>
      <c r="B47" s="42">
        <v>2025</v>
      </c>
      <c r="C47" s="42">
        <v>3</v>
      </c>
      <c r="D47" s="39">
        <v>45910</v>
      </c>
      <c r="E47" s="25" t="s">
        <v>271</v>
      </c>
      <c r="F47" s="40" t="s">
        <v>275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3">
      <c r="A48" s="62" t="s">
        <v>125</v>
      </c>
      <c r="B48" s="42">
        <v>2025</v>
      </c>
      <c r="C48" s="42">
        <v>3</v>
      </c>
      <c r="D48" s="39">
        <v>45910</v>
      </c>
      <c r="E48" s="25" t="s">
        <v>271</v>
      </c>
      <c r="F48" s="40" t="s">
        <v>276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3">
      <c r="A49" s="62" t="s">
        <v>126</v>
      </c>
      <c r="B49" s="42">
        <v>2025</v>
      </c>
      <c r="C49" s="42">
        <v>1</v>
      </c>
      <c r="D49" s="39">
        <v>45726</v>
      </c>
      <c r="E49" s="25" t="s">
        <v>271</v>
      </c>
      <c r="F49" s="40" t="s">
        <v>272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3">
      <c r="A50" s="62" t="s">
        <v>126</v>
      </c>
      <c r="B50" s="42">
        <v>2025</v>
      </c>
      <c r="C50" s="42">
        <v>1</v>
      </c>
      <c r="D50" s="39">
        <v>45726</v>
      </c>
      <c r="E50" s="25" t="s">
        <v>271</v>
      </c>
      <c r="F50" s="40" t="s">
        <v>273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3">
      <c r="A51" s="62" t="s">
        <v>126</v>
      </c>
      <c r="B51" s="42">
        <v>2025</v>
      </c>
      <c r="C51" s="42">
        <v>1</v>
      </c>
      <c r="D51" s="39">
        <v>45726</v>
      </c>
      <c r="E51" s="25" t="s">
        <v>271</v>
      </c>
      <c r="F51" s="40" t="s">
        <v>274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3">
      <c r="A52" s="62" t="s">
        <v>126</v>
      </c>
      <c r="B52" s="42">
        <v>2025</v>
      </c>
      <c r="C52" s="42">
        <v>1</v>
      </c>
      <c r="D52" s="39">
        <v>45726</v>
      </c>
      <c r="E52" s="25" t="s">
        <v>271</v>
      </c>
      <c r="F52" s="40" t="s">
        <v>275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3">
      <c r="A53" s="62" t="s">
        <v>126</v>
      </c>
      <c r="B53" s="42">
        <v>2025</v>
      </c>
      <c r="C53" s="42">
        <v>1</v>
      </c>
      <c r="D53" s="39">
        <v>45726</v>
      </c>
      <c r="E53" s="25" t="s">
        <v>271</v>
      </c>
      <c r="F53" s="40" t="s">
        <v>276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3">
      <c r="A54" s="62" t="s">
        <v>126</v>
      </c>
      <c r="B54" s="42">
        <v>2025</v>
      </c>
      <c r="C54" s="42">
        <v>2</v>
      </c>
      <c r="D54" s="39">
        <v>45818</v>
      </c>
      <c r="E54" s="25" t="s">
        <v>271</v>
      </c>
      <c r="F54" s="40" t="s">
        <v>272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3">
      <c r="A55" s="62" t="s">
        <v>126</v>
      </c>
      <c r="B55" s="42">
        <v>2025</v>
      </c>
      <c r="C55" s="42">
        <v>2</v>
      </c>
      <c r="D55" s="39">
        <v>45818</v>
      </c>
      <c r="E55" s="25" t="s">
        <v>271</v>
      </c>
      <c r="F55" s="40" t="s">
        <v>273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3">
      <c r="A56" s="62" t="s">
        <v>126</v>
      </c>
      <c r="B56" s="42">
        <v>2025</v>
      </c>
      <c r="C56" s="42">
        <v>2</v>
      </c>
      <c r="D56" s="39">
        <v>45818</v>
      </c>
      <c r="E56" s="25" t="s">
        <v>271</v>
      </c>
      <c r="F56" s="40" t="s">
        <v>274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3">
      <c r="A57" s="62" t="s">
        <v>126</v>
      </c>
      <c r="B57" s="42">
        <v>2025</v>
      </c>
      <c r="C57" s="42">
        <v>2</v>
      </c>
      <c r="D57" s="39">
        <v>45818</v>
      </c>
      <c r="E57" s="25" t="s">
        <v>271</v>
      </c>
      <c r="F57" s="40" t="s">
        <v>275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3">
      <c r="A58" s="62" t="s">
        <v>126</v>
      </c>
      <c r="B58" s="42">
        <v>2025</v>
      </c>
      <c r="C58" s="42">
        <v>2</v>
      </c>
      <c r="D58" s="39">
        <v>45818</v>
      </c>
      <c r="E58" s="25" t="s">
        <v>271</v>
      </c>
      <c r="F58" s="40" t="s">
        <v>276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3">
      <c r="A59" s="62" t="s">
        <v>126</v>
      </c>
      <c r="B59" s="42">
        <v>2025</v>
      </c>
      <c r="C59" s="42">
        <v>3</v>
      </c>
      <c r="D59" s="39">
        <v>45910</v>
      </c>
      <c r="E59" s="25" t="s">
        <v>271</v>
      </c>
      <c r="F59" s="40" t="s">
        <v>272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3">
      <c r="A60" s="62" t="s">
        <v>126</v>
      </c>
      <c r="B60" s="42">
        <v>2025</v>
      </c>
      <c r="C60" s="42">
        <v>3</v>
      </c>
      <c r="D60" s="39">
        <v>45910</v>
      </c>
      <c r="E60" s="25" t="s">
        <v>271</v>
      </c>
      <c r="F60" s="40" t="s">
        <v>273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3">
      <c r="A61" s="62" t="s">
        <v>126</v>
      </c>
      <c r="B61" s="42">
        <v>2025</v>
      </c>
      <c r="C61" s="42">
        <v>3</v>
      </c>
      <c r="D61" s="39">
        <v>45910</v>
      </c>
      <c r="E61" s="25" t="s">
        <v>271</v>
      </c>
      <c r="F61" s="40" t="s">
        <v>274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3">
      <c r="A62" s="62" t="s">
        <v>126</v>
      </c>
      <c r="B62" s="42">
        <v>2025</v>
      </c>
      <c r="C62" s="42">
        <v>3</v>
      </c>
      <c r="D62" s="39">
        <v>45910</v>
      </c>
      <c r="E62" s="25" t="s">
        <v>271</v>
      </c>
      <c r="F62" s="40" t="s">
        <v>275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3">
      <c r="A63" s="62" t="s">
        <v>126</v>
      </c>
      <c r="B63" s="42">
        <v>2025</v>
      </c>
      <c r="C63" s="42">
        <v>3</v>
      </c>
      <c r="D63" s="39">
        <v>45910</v>
      </c>
      <c r="E63" s="25" t="s">
        <v>271</v>
      </c>
      <c r="F63" s="40" t="s">
        <v>276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3">
      <c r="A64" s="62" t="s">
        <v>127</v>
      </c>
      <c r="B64" s="42">
        <v>2025</v>
      </c>
      <c r="C64" s="42">
        <v>1</v>
      </c>
      <c r="D64" s="39">
        <v>45726</v>
      </c>
      <c r="E64" s="25" t="s">
        <v>271</v>
      </c>
      <c r="F64" s="40" t="s">
        <v>272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3">
      <c r="A65" s="62" t="s">
        <v>127</v>
      </c>
      <c r="B65" s="42">
        <v>2025</v>
      </c>
      <c r="C65" s="42">
        <v>1</v>
      </c>
      <c r="D65" s="39">
        <v>45726</v>
      </c>
      <c r="E65" s="25" t="s">
        <v>271</v>
      </c>
      <c r="F65" s="40" t="s">
        <v>273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3">
      <c r="A66" s="62" t="s">
        <v>127</v>
      </c>
      <c r="B66" s="42">
        <v>2025</v>
      </c>
      <c r="C66" s="42">
        <v>1</v>
      </c>
      <c r="D66" s="39">
        <v>45726</v>
      </c>
      <c r="E66" s="25" t="s">
        <v>271</v>
      </c>
      <c r="F66" s="40" t="s">
        <v>274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3">
      <c r="A67" s="62" t="s">
        <v>127</v>
      </c>
      <c r="B67" s="42">
        <v>2025</v>
      </c>
      <c r="C67" s="42">
        <v>1</v>
      </c>
      <c r="D67" s="39">
        <v>45726</v>
      </c>
      <c r="E67" s="25" t="s">
        <v>271</v>
      </c>
      <c r="F67" s="40" t="s">
        <v>275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3">
      <c r="A68" s="62" t="s">
        <v>127</v>
      </c>
      <c r="B68" s="42">
        <v>2025</v>
      </c>
      <c r="C68" s="42">
        <v>1</v>
      </c>
      <c r="D68" s="39">
        <v>45726</v>
      </c>
      <c r="E68" s="25" t="s">
        <v>271</v>
      </c>
      <c r="F68" s="40" t="s">
        <v>276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3">
      <c r="A69" s="62" t="s">
        <v>127</v>
      </c>
      <c r="B69" s="42">
        <v>2025</v>
      </c>
      <c r="C69" s="42">
        <v>2</v>
      </c>
      <c r="D69" s="39">
        <v>45818</v>
      </c>
      <c r="E69" s="25" t="s">
        <v>271</v>
      </c>
      <c r="F69" s="40" t="s">
        <v>272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3">
      <c r="A70" s="62" t="s">
        <v>127</v>
      </c>
      <c r="B70" s="42">
        <v>2025</v>
      </c>
      <c r="C70" s="42">
        <v>2</v>
      </c>
      <c r="D70" s="39">
        <v>45818</v>
      </c>
      <c r="E70" s="25" t="s">
        <v>271</v>
      </c>
      <c r="F70" s="40" t="s">
        <v>273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3">
      <c r="A71" s="62" t="s">
        <v>127</v>
      </c>
      <c r="B71" s="42">
        <v>2025</v>
      </c>
      <c r="C71" s="42">
        <v>2</v>
      </c>
      <c r="D71" s="39">
        <v>45818</v>
      </c>
      <c r="E71" s="25" t="s">
        <v>271</v>
      </c>
      <c r="F71" s="40" t="s">
        <v>274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3">
      <c r="A72" s="62" t="s">
        <v>127</v>
      </c>
      <c r="B72" s="42">
        <v>2025</v>
      </c>
      <c r="C72" s="42">
        <v>2</v>
      </c>
      <c r="D72" s="39">
        <v>45818</v>
      </c>
      <c r="E72" s="25" t="s">
        <v>271</v>
      </c>
      <c r="F72" s="40" t="s">
        <v>275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3">
      <c r="A73" s="62" t="s">
        <v>127</v>
      </c>
      <c r="B73" s="42">
        <v>2025</v>
      </c>
      <c r="C73" s="42">
        <v>2</v>
      </c>
      <c r="D73" s="39">
        <v>45818</v>
      </c>
      <c r="E73" s="25" t="s">
        <v>271</v>
      </c>
      <c r="F73" s="40" t="s">
        <v>276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3">
      <c r="A74" s="62" t="s">
        <v>127</v>
      </c>
      <c r="B74" s="42">
        <v>2025</v>
      </c>
      <c r="C74" s="42">
        <v>3</v>
      </c>
      <c r="D74" s="39">
        <v>45910</v>
      </c>
      <c r="E74" s="25" t="s">
        <v>271</v>
      </c>
      <c r="F74" s="40" t="s">
        <v>272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3">
      <c r="A75" s="62" t="s">
        <v>127</v>
      </c>
      <c r="B75" s="42">
        <v>2025</v>
      </c>
      <c r="C75" s="42">
        <v>3</v>
      </c>
      <c r="D75" s="39">
        <v>45910</v>
      </c>
      <c r="E75" s="25" t="s">
        <v>271</v>
      </c>
      <c r="F75" s="40" t="s">
        <v>273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3">
      <c r="A76" s="62" t="s">
        <v>127</v>
      </c>
      <c r="B76" s="42">
        <v>2025</v>
      </c>
      <c r="C76" s="42">
        <v>3</v>
      </c>
      <c r="D76" s="39">
        <v>45910</v>
      </c>
      <c r="E76" s="25" t="s">
        <v>271</v>
      </c>
      <c r="F76" s="40" t="s">
        <v>274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3">
      <c r="A77" s="62" t="s">
        <v>127</v>
      </c>
      <c r="B77" s="42">
        <v>2025</v>
      </c>
      <c r="C77" s="42">
        <v>3</v>
      </c>
      <c r="D77" s="39">
        <v>45910</v>
      </c>
      <c r="E77" s="25" t="s">
        <v>271</v>
      </c>
      <c r="F77" s="40" t="s">
        <v>275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3">
      <c r="A78" s="62" t="s">
        <v>127</v>
      </c>
      <c r="B78" s="42">
        <v>2025</v>
      </c>
      <c r="C78" s="42">
        <v>3</v>
      </c>
      <c r="D78" s="39">
        <v>45910</v>
      </c>
      <c r="E78" s="25" t="s">
        <v>271</v>
      </c>
      <c r="F78" s="40" t="s">
        <v>276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3">
      <c r="A79" s="62" t="s">
        <v>128</v>
      </c>
      <c r="B79" s="42">
        <v>2025</v>
      </c>
      <c r="C79" s="42">
        <v>1</v>
      </c>
      <c r="D79" s="39">
        <v>45726</v>
      </c>
      <c r="E79" s="25" t="s">
        <v>271</v>
      </c>
      <c r="F79" s="40" t="s">
        <v>272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3">
      <c r="A80" s="62" t="s">
        <v>128</v>
      </c>
      <c r="B80" s="42">
        <v>2025</v>
      </c>
      <c r="C80" s="42">
        <v>1</v>
      </c>
      <c r="D80" s="39">
        <v>45726</v>
      </c>
      <c r="E80" s="25" t="s">
        <v>271</v>
      </c>
      <c r="F80" s="40" t="s">
        <v>273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3">
      <c r="A81" s="62" t="s">
        <v>128</v>
      </c>
      <c r="B81" s="42">
        <v>2025</v>
      </c>
      <c r="C81" s="42">
        <v>1</v>
      </c>
      <c r="D81" s="39">
        <v>45726</v>
      </c>
      <c r="E81" s="25" t="s">
        <v>271</v>
      </c>
      <c r="F81" s="40" t="s">
        <v>274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3">
      <c r="A82" s="62" t="s">
        <v>128</v>
      </c>
      <c r="B82" s="42">
        <v>2025</v>
      </c>
      <c r="C82" s="42">
        <v>1</v>
      </c>
      <c r="D82" s="39">
        <v>45726</v>
      </c>
      <c r="E82" s="25" t="s">
        <v>271</v>
      </c>
      <c r="F82" s="40" t="s">
        <v>275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3">
      <c r="A83" s="62" t="s">
        <v>128</v>
      </c>
      <c r="B83" s="42">
        <v>2025</v>
      </c>
      <c r="C83" s="42">
        <v>1</v>
      </c>
      <c r="D83" s="39">
        <v>45726</v>
      </c>
      <c r="E83" s="25" t="s">
        <v>271</v>
      </c>
      <c r="F83" s="40" t="s">
        <v>276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3">
      <c r="A84" s="62" t="s">
        <v>128</v>
      </c>
      <c r="B84" s="42">
        <v>2025</v>
      </c>
      <c r="C84" s="42">
        <v>2</v>
      </c>
      <c r="D84" s="39">
        <v>45818</v>
      </c>
      <c r="E84" s="25" t="s">
        <v>271</v>
      </c>
      <c r="F84" s="40" t="s">
        <v>272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3">
      <c r="A85" s="62" t="s">
        <v>128</v>
      </c>
      <c r="B85" s="42">
        <v>2025</v>
      </c>
      <c r="C85" s="42">
        <v>2</v>
      </c>
      <c r="D85" s="39">
        <v>45818</v>
      </c>
      <c r="E85" s="25" t="s">
        <v>271</v>
      </c>
      <c r="F85" s="40" t="s">
        <v>273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3">
      <c r="A86" s="62" t="s">
        <v>128</v>
      </c>
      <c r="B86" s="42">
        <v>2025</v>
      </c>
      <c r="C86" s="42">
        <v>2</v>
      </c>
      <c r="D86" s="39">
        <v>45818</v>
      </c>
      <c r="E86" s="25" t="s">
        <v>271</v>
      </c>
      <c r="F86" s="40" t="s">
        <v>274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3">
      <c r="A87" s="62" t="s">
        <v>128</v>
      </c>
      <c r="B87" s="42">
        <v>2025</v>
      </c>
      <c r="C87" s="42">
        <v>2</v>
      </c>
      <c r="D87" s="39">
        <v>45818</v>
      </c>
      <c r="E87" s="25" t="s">
        <v>271</v>
      </c>
      <c r="F87" s="40" t="s">
        <v>275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3">
      <c r="A88" s="62" t="s">
        <v>128</v>
      </c>
      <c r="B88" s="42">
        <v>2025</v>
      </c>
      <c r="C88" s="42">
        <v>2</v>
      </c>
      <c r="D88" s="39">
        <v>45818</v>
      </c>
      <c r="E88" s="25" t="s">
        <v>271</v>
      </c>
      <c r="F88" s="40" t="s">
        <v>276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3">
      <c r="A89" s="62" t="s">
        <v>128</v>
      </c>
      <c r="B89" s="42">
        <v>2025</v>
      </c>
      <c r="C89" s="42">
        <v>3</v>
      </c>
      <c r="D89" s="39">
        <v>45910</v>
      </c>
      <c r="E89" s="25" t="s">
        <v>271</v>
      </c>
      <c r="F89" s="40" t="s">
        <v>272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3">
      <c r="A90" s="62" t="s">
        <v>128</v>
      </c>
      <c r="B90" s="42">
        <v>2025</v>
      </c>
      <c r="C90" s="42">
        <v>3</v>
      </c>
      <c r="D90" s="39">
        <v>45910</v>
      </c>
      <c r="E90" s="25" t="s">
        <v>271</v>
      </c>
      <c r="F90" s="40" t="s">
        <v>273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3">
      <c r="A91" s="62" t="s">
        <v>128</v>
      </c>
      <c r="B91" s="42">
        <v>2025</v>
      </c>
      <c r="C91" s="42">
        <v>3</v>
      </c>
      <c r="D91" s="39">
        <v>45910</v>
      </c>
      <c r="E91" s="25" t="s">
        <v>271</v>
      </c>
      <c r="F91" s="40" t="s">
        <v>274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3">
      <c r="A92" s="62" t="s">
        <v>128</v>
      </c>
      <c r="B92" s="42">
        <v>2025</v>
      </c>
      <c r="C92" s="42">
        <v>3</v>
      </c>
      <c r="D92" s="39">
        <v>45910</v>
      </c>
      <c r="E92" s="25" t="s">
        <v>271</v>
      </c>
      <c r="F92" s="40" t="s">
        <v>275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3">
      <c r="A93" s="62" t="s">
        <v>128</v>
      </c>
      <c r="B93" s="42">
        <v>2025</v>
      </c>
      <c r="C93" s="42">
        <v>3</v>
      </c>
      <c r="D93" s="39">
        <v>45910</v>
      </c>
      <c r="E93" s="25" t="s">
        <v>271</v>
      </c>
      <c r="F93" s="40" t="s">
        <v>276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03" t="s">
        <v>277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21" ht="19.95" customHeight="1" x14ac:dyDescent="0.3">
      <c r="A2" s="104" t="s">
        <v>278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</row>
    <row r="3" spans="1:21" ht="15.6" x14ac:dyDescent="0.3">
      <c r="A3" s="47" t="s">
        <v>279</v>
      </c>
      <c r="B3" s="52">
        <v>2025</v>
      </c>
      <c r="C3" s="47" t="s">
        <v>280</v>
      </c>
      <c r="D3" s="52">
        <v>2025</v>
      </c>
      <c r="F3" s="105" t="s">
        <v>281</v>
      </c>
      <c r="G3" s="99"/>
      <c r="H3" s="99"/>
      <c r="I3" s="99"/>
      <c r="J3" s="99"/>
      <c r="K3" s="99"/>
      <c r="L3" s="99"/>
      <c r="M3" s="99"/>
    </row>
    <row r="4" spans="1:21" ht="15.6" x14ac:dyDescent="0.3">
      <c r="A4" s="47" t="s">
        <v>282</v>
      </c>
      <c r="B4" s="65"/>
      <c r="F4" s="105" t="s">
        <v>283</v>
      </c>
      <c r="G4" s="99"/>
      <c r="H4" s="99"/>
      <c r="I4" s="99"/>
      <c r="J4" s="99"/>
      <c r="K4" s="99"/>
      <c r="L4" s="99"/>
      <c r="M4" s="99"/>
    </row>
    <row r="6" spans="1:21" ht="28.05" customHeight="1" x14ac:dyDescent="0.3">
      <c r="A6" s="17" t="s">
        <v>89</v>
      </c>
      <c r="B6" s="17" t="s">
        <v>167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107</v>
      </c>
      <c r="I6" s="17" t="s">
        <v>108</v>
      </c>
      <c r="J6" s="17" t="s">
        <v>284</v>
      </c>
      <c r="K6" s="17" t="s">
        <v>233</v>
      </c>
      <c r="L6" s="17" t="s">
        <v>234</v>
      </c>
      <c r="M6" s="17" t="s">
        <v>285</v>
      </c>
    </row>
    <row r="7" spans="1:21" x14ac:dyDescent="0.3">
      <c r="A7" s="58" t="str">
        <f>Analitos!$A$4</f>
        <v>Lactato</v>
      </c>
      <c r="B7" s="38">
        <v>1</v>
      </c>
      <c r="C7" s="38">
        <f t="shared" ref="C7:C38" si="0">IF($A7="",0,COUNTIFS(rAnalito,$A7,rNivel,$B7,rData,"&gt;="&amp;DATE($B$3,1,1),rData,"&lt;="&amp;DATE($D$3,12,31),rLote,IF($B$4="","*",$B$4),rStatus,"Ativo"))</f>
        <v>0</v>
      </c>
      <c r="D7" s="63" t="str">
        <f t="shared" ref="D7:D38" si="1">IF($C7=0,"",AVERAGEIFS(rValor,rAnalito,$A7,rNivel,$B7,rData,"&gt;="&amp;DATE($B$3,1,1),rData,"&lt;="&amp;DATE($D$3,12,31),rLote,IF($B$4="","*",$B$4),rStatus,"Ativo"))</f>
        <v/>
      </c>
      <c r="E7" s="63" t="str">
        <f t="shared" ref="E7:E38" si="2">IF($C7&lt;2,"",SQRT((SUMPRODUCT((rAnalito=$A7)*(rNivel=$B7)*(YEAR(rData)&gt;=$B$3)*(YEAR(rData)&lt;=$D$3)*(rStatus="Ativo")*IF($B$4="",1,((""&amp;rLote)=(""&amp;$B$4)))*(rValor^2))-$C7*$D7^2)/($C7-1)))</f>
        <v/>
      </c>
      <c r="F7" s="64" t="str">
        <f t="shared" ref="F7:F38" si="3">IF(OR($D7="",$D7=0,$E7=""),"",$E7/$D7*100)</f>
        <v/>
      </c>
      <c r="G7" s="64" t="str">
        <f>IF($A7="","",IFERROR(INDEX(Analitos!$R$4:$R$43,MATCH($A7,Analitos!$A$4:$A$43,0)),""))</f>
        <v/>
      </c>
      <c r="H7" s="64" t="str">
        <f>IF($A7="","",IFERROR(INDEX(Analitos!$S$4:$S$43,MATCH($A7,Analitos!$A$4:$A$43,0)),""))</f>
        <v/>
      </c>
      <c r="I7" s="64" t="str">
        <f>IF($A7="","",IFERROR(INDEX(Analitos!$T$4:$T$43,MATCH($A7,Analitos!$A$4:$A$43,0)),""))</f>
        <v/>
      </c>
      <c r="J7" s="64" t="str">
        <f t="shared" ref="J7:J38" si="4">IF($A7="","",IFERROR(AVERAGE($P7:$U7),""))</f>
        <v/>
      </c>
      <c r="K7" s="64" t="str">
        <f t="shared" ref="K7:K38" si="5">IF(OR($F7="",$J7=""),"",$F7*1.65+$J7)</f>
        <v/>
      </c>
      <c r="L7" s="20" t="str">
        <f t="shared" ref="L7:L38" si="6">IF(OR($F7="",$F7=0,$G7="",$J7=""),"",($G7-$J7)/$F7)</f>
        <v/>
      </c>
      <c r="M7" s="38" t="str">
        <f t="shared" ref="M7:M38" si="7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8" t="str">
        <f>Analitos!$A$4</f>
        <v>Lactato</v>
      </c>
      <c r="B8" s="38">
        <v>2</v>
      </c>
      <c r="C8" s="38">
        <f t="shared" si="0"/>
        <v>0</v>
      </c>
      <c r="D8" s="63" t="str">
        <f t="shared" si="1"/>
        <v/>
      </c>
      <c r="E8" s="63" t="str">
        <f t="shared" si="2"/>
        <v/>
      </c>
      <c r="F8" s="64" t="str">
        <f t="shared" si="3"/>
        <v/>
      </c>
      <c r="G8" s="64" t="str">
        <f>IF($A8="","",IFERROR(INDEX(Analitos!$R$4:$R$43,MATCH($A8,Analitos!$A$4:$A$43,0)),""))</f>
        <v/>
      </c>
      <c r="H8" s="64" t="str">
        <f>IF($A8="","",IFERROR(INDEX(Analitos!$S$4:$S$43,MATCH($A8,Analitos!$A$4:$A$43,0)),""))</f>
        <v/>
      </c>
      <c r="I8" s="64" t="str">
        <f>IF($A8="","",IFERROR(INDEX(Analitos!$T$4:$T$43,MATCH($A8,Analitos!$A$4:$A$43,0)),""))</f>
        <v/>
      </c>
      <c r="J8" s="64" t="str">
        <f t="shared" si="4"/>
        <v/>
      </c>
      <c r="K8" s="64" t="str">
        <f t="shared" si="5"/>
        <v/>
      </c>
      <c r="L8" s="20" t="str">
        <f t="shared" si="6"/>
        <v/>
      </c>
      <c r="M8" s="38" t="str">
        <f t="shared" si="7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8" t="str">
        <f>Analitos!$A$5</f>
        <v>Ácido úrico</v>
      </c>
      <c r="B9" s="38">
        <v>1</v>
      </c>
      <c r="C9" s="38">
        <f t="shared" si="0"/>
        <v>25</v>
      </c>
      <c r="D9" s="63">
        <f t="shared" si="1"/>
        <v>4.1512720000000005</v>
      </c>
      <c r="E9" s="63">
        <f t="shared" si="2"/>
        <v>0.12230049918133162</v>
      </c>
      <c r="F9" s="64">
        <f t="shared" si="3"/>
        <v>2.946096983799944</v>
      </c>
      <c r="G9" s="64">
        <f>IF($A9="","",IFERROR(INDEX(Analitos!$R$4:$R$43,MATCH($A9,Analitos!$A$4:$A$43,0)),""))</f>
        <v>17</v>
      </c>
      <c r="H9" s="64">
        <f>IF($A9="","",IFERROR(INDEX(Analitos!$S$4:$S$43,MATCH($A9,Analitos!$A$4:$A$43,0)),""))</f>
        <v>5.666666666666667</v>
      </c>
      <c r="I9" s="64" t="str">
        <f>IF($A9="","",IFERROR(INDEX(Analitos!$T$4:$T$43,MATCH($A9,Analitos!$A$4:$A$43,0)),""))</f>
        <v/>
      </c>
      <c r="J9" s="64">
        <f t="shared" si="4"/>
        <v>1.3732583369387505</v>
      </c>
      <c r="K9" s="64">
        <f t="shared" si="5"/>
        <v>6.2343183602086576</v>
      </c>
      <c r="L9" s="20">
        <f t="shared" si="6"/>
        <v>5.3042183434523311</v>
      </c>
      <c r="M9" s="38" t="str">
        <f t="shared" si="7"/>
        <v>Bom</v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8" t="str">
        <f>Analitos!$A$5</f>
        <v>Ácido úrico</v>
      </c>
      <c r="B10" s="38">
        <v>2</v>
      </c>
      <c r="C10" s="38">
        <f t="shared" si="0"/>
        <v>25</v>
      </c>
      <c r="D10" s="63">
        <f t="shared" si="1"/>
        <v>9.5639079999999996</v>
      </c>
      <c r="E10" s="63">
        <f t="shared" si="2"/>
        <v>0.2328618992021419</v>
      </c>
      <c r="F10" s="64">
        <f t="shared" si="3"/>
        <v>2.4347986116359746</v>
      </c>
      <c r="G10" s="64">
        <f>IF($A10="","",IFERROR(INDEX(Analitos!$R$4:$R$43,MATCH($A10,Analitos!$A$4:$A$43,0)),""))</f>
        <v>17</v>
      </c>
      <c r="H10" s="64">
        <f>IF($A10="","",IFERROR(INDEX(Analitos!$S$4:$S$43,MATCH($A10,Analitos!$A$4:$A$43,0)),""))</f>
        <v>5.666666666666667</v>
      </c>
      <c r="I10" s="64" t="str">
        <f>IF($A10="","",IFERROR(INDEX(Analitos!$T$4:$T$43,MATCH($A10,Analitos!$A$4:$A$43,0)),""))</f>
        <v/>
      </c>
      <c r="J10" s="64">
        <f t="shared" si="4"/>
        <v>1.3732583369387505</v>
      </c>
      <c r="K10" s="64">
        <f t="shared" si="5"/>
        <v>5.3906760461381085</v>
      </c>
      <c r="L10" s="20">
        <f t="shared" si="6"/>
        <v>6.4180838564555565</v>
      </c>
      <c r="M10" s="38" t="str">
        <f t="shared" si="7"/>
        <v>Excelente</v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8" t="str">
        <f>Analitos!$A$6</f>
        <v>Albumina</v>
      </c>
      <c r="B11" s="38">
        <v>1</v>
      </c>
      <c r="C11" s="38">
        <f t="shared" si="0"/>
        <v>25</v>
      </c>
      <c r="D11" s="63">
        <f t="shared" si="1"/>
        <v>3.8128040000000012</v>
      </c>
      <c r="E11" s="63">
        <f t="shared" si="2"/>
        <v>0.11851857969669377</v>
      </c>
      <c r="F11" s="64">
        <f t="shared" si="3"/>
        <v>3.1084361980498798</v>
      </c>
      <c r="G11" s="64">
        <f>IF($A11="","",IFERROR(INDEX(Analitos!$R$4:$R$43,MATCH($A11,Analitos!$A$4:$A$43,0)),""))</f>
        <v>10</v>
      </c>
      <c r="H11" s="64">
        <f>IF($A11="","",IFERROR(INDEX(Analitos!$S$4:$S$43,MATCH($A11,Analitos!$A$4:$A$43,0)),""))</f>
        <v>3.3333333333333335</v>
      </c>
      <c r="I11" s="64" t="str">
        <f>IF($A11="","",IFERROR(INDEX(Analitos!$T$4:$T$43,MATCH($A11,Analitos!$A$4:$A$43,0)),""))</f>
        <v/>
      </c>
      <c r="J11" s="64" t="str">
        <f t="shared" si="4"/>
        <v/>
      </c>
      <c r="K11" s="64" t="str">
        <f t="shared" si="5"/>
        <v/>
      </c>
      <c r="L11" s="20" t="str">
        <f t="shared" si="6"/>
        <v/>
      </c>
      <c r="M11" s="38" t="str">
        <f t="shared" si="7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8" t="str">
        <f>Analitos!$A$6</f>
        <v>Albumina</v>
      </c>
      <c r="B12" s="38">
        <v>2</v>
      </c>
      <c r="C12" s="38">
        <f t="shared" si="0"/>
        <v>25</v>
      </c>
      <c r="D12" s="63">
        <f t="shared" si="1"/>
        <v>5.2043240000000006</v>
      </c>
      <c r="E12" s="63">
        <f t="shared" si="2"/>
        <v>0.16061148329638902</v>
      </c>
      <c r="F12" s="64">
        <f t="shared" si="3"/>
        <v>3.086116146811555</v>
      </c>
      <c r="G12" s="64">
        <f>IF($A12="","",IFERROR(INDEX(Analitos!$R$4:$R$43,MATCH($A12,Analitos!$A$4:$A$43,0)),""))</f>
        <v>10</v>
      </c>
      <c r="H12" s="64">
        <f>IF($A12="","",IFERROR(INDEX(Analitos!$S$4:$S$43,MATCH($A12,Analitos!$A$4:$A$43,0)),""))</f>
        <v>3.3333333333333335</v>
      </c>
      <c r="I12" s="64" t="str">
        <f>IF($A12="","",IFERROR(INDEX(Analitos!$T$4:$T$43,MATCH($A12,Analitos!$A$4:$A$43,0)),""))</f>
        <v/>
      </c>
      <c r="J12" s="64" t="str">
        <f t="shared" si="4"/>
        <v/>
      </c>
      <c r="K12" s="64" t="str">
        <f t="shared" si="5"/>
        <v/>
      </c>
      <c r="L12" s="20" t="str">
        <f t="shared" si="6"/>
        <v/>
      </c>
      <c r="M12" s="38" t="str">
        <f t="shared" si="7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8" t="str">
        <f>Analitos!$A$7</f>
        <v>Bilirrubina direta</v>
      </c>
      <c r="B13" s="38">
        <v>1</v>
      </c>
      <c r="C13" s="38">
        <f t="shared" si="0"/>
        <v>0</v>
      </c>
      <c r="D13" s="63" t="str">
        <f t="shared" si="1"/>
        <v/>
      </c>
      <c r="E13" s="63" t="str">
        <f t="shared" si="2"/>
        <v/>
      </c>
      <c r="F13" s="64" t="str">
        <f t="shared" si="3"/>
        <v/>
      </c>
      <c r="G13" s="64" t="str">
        <f>IF($A13="","",IFERROR(INDEX(Analitos!$R$4:$R$43,MATCH($A13,Analitos!$A$4:$A$43,0)),""))</f>
        <v/>
      </c>
      <c r="H13" s="64" t="str">
        <f>IF($A13="","",IFERROR(INDEX(Analitos!$S$4:$S$43,MATCH($A13,Analitos!$A$4:$A$43,0)),""))</f>
        <v/>
      </c>
      <c r="I13" s="64" t="str">
        <f>IF($A13="","",IFERROR(INDEX(Analitos!$T$4:$T$43,MATCH($A13,Analitos!$A$4:$A$43,0)),""))</f>
        <v/>
      </c>
      <c r="J13" s="64" t="str">
        <f t="shared" si="4"/>
        <v/>
      </c>
      <c r="K13" s="64" t="str">
        <f t="shared" si="5"/>
        <v/>
      </c>
      <c r="L13" s="20" t="str">
        <f t="shared" si="6"/>
        <v/>
      </c>
      <c r="M13" s="38" t="str">
        <f t="shared" si="7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8" t="str">
        <f>Analitos!$A$7</f>
        <v>Bilirrubina direta</v>
      </c>
      <c r="B14" s="38">
        <v>2</v>
      </c>
      <c r="C14" s="38">
        <f t="shared" si="0"/>
        <v>0</v>
      </c>
      <c r="D14" s="63" t="str">
        <f t="shared" si="1"/>
        <v/>
      </c>
      <c r="E14" s="63" t="str">
        <f t="shared" si="2"/>
        <v/>
      </c>
      <c r="F14" s="64" t="str">
        <f t="shared" si="3"/>
        <v/>
      </c>
      <c r="G14" s="64" t="str">
        <f>IF($A14="","",IFERROR(INDEX(Analitos!$R$4:$R$43,MATCH($A14,Analitos!$A$4:$A$43,0)),""))</f>
        <v/>
      </c>
      <c r="H14" s="64" t="str">
        <f>IF($A14="","",IFERROR(INDEX(Analitos!$S$4:$S$43,MATCH($A14,Analitos!$A$4:$A$43,0)),""))</f>
        <v/>
      </c>
      <c r="I14" s="64" t="str">
        <f>IF($A14="","",IFERROR(INDEX(Analitos!$T$4:$T$43,MATCH($A14,Analitos!$A$4:$A$43,0)),""))</f>
        <v/>
      </c>
      <c r="J14" s="64" t="str">
        <f t="shared" si="4"/>
        <v/>
      </c>
      <c r="K14" s="64" t="str">
        <f t="shared" si="5"/>
        <v/>
      </c>
      <c r="L14" s="20" t="str">
        <f t="shared" si="6"/>
        <v/>
      </c>
      <c r="M14" s="38" t="str">
        <f t="shared" si="7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8" t="str">
        <f>Analitos!$A$8</f>
        <v>Bilirrubina total</v>
      </c>
      <c r="B15" s="38">
        <v>1</v>
      </c>
      <c r="C15" s="38">
        <f t="shared" si="0"/>
        <v>25</v>
      </c>
      <c r="D15" s="63">
        <f t="shared" si="1"/>
        <v>0.99743599999999999</v>
      </c>
      <c r="E15" s="63">
        <f t="shared" si="2"/>
        <v>5.4599037537303968E-2</v>
      </c>
      <c r="F15" s="64">
        <f t="shared" si="3"/>
        <v>5.4739389331550061</v>
      </c>
      <c r="G15" s="64">
        <f>IF($A15="","",IFERROR(INDEX(Analitos!$R$4:$R$43,MATCH($A15,Analitos!$A$4:$A$43,0)),""))</f>
        <v>20</v>
      </c>
      <c r="H15" s="64">
        <f>IF($A15="","",IFERROR(INDEX(Analitos!$S$4:$S$43,MATCH($A15,Analitos!$A$4:$A$43,0)),""))</f>
        <v>6.666666666666667</v>
      </c>
      <c r="I15" s="64" t="str">
        <f>IF($A15="","",IFERROR(INDEX(Analitos!$T$4:$T$43,MATCH($A15,Analitos!$A$4:$A$43,0)),""))</f>
        <v/>
      </c>
      <c r="J15" s="64" t="str">
        <f t="shared" si="4"/>
        <v/>
      </c>
      <c r="K15" s="64" t="str">
        <f t="shared" si="5"/>
        <v/>
      </c>
      <c r="L15" s="20" t="str">
        <f t="shared" si="6"/>
        <v/>
      </c>
      <c r="M15" s="38" t="str">
        <f t="shared" si="7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8" t="str">
        <f>Analitos!$A$8</f>
        <v>Bilirrubina total</v>
      </c>
      <c r="B16" s="38">
        <v>2</v>
      </c>
      <c r="C16" s="38">
        <f t="shared" si="0"/>
        <v>25</v>
      </c>
      <c r="D16" s="63">
        <f t="shared" si="1"/>
        <v>5.0151640000000004</v>
      </c>
      <c r="E16" s="63">
        <f t="shared" si="2"/>
        <v>0.19633043549077719</v>
      </c>
      <c r="F16" s="64">
        <f t="shared" si="3"/>
        <v>3.9147360981769923</v>
      </c>
      <c r="G16" s="64">
        <f>IF($A16="","",IFERROR(INDEX(Analitos!$R$4:$R$43,MATCH($A16,Analitos!$A$4:$A$43,0)),""))</f>
        <v>20</v>
      </c>
      <c r="H16" s="64">
        <f>IF($A16="","",IFERROR(INDEX(Analitos!$S$4:$S$43,MATCH($A16,Analitos!$A$4:$A$43,0)),""))</f>
        <v>6.666666666666667</v>
      </c>
      <c r="I16" s="64" t="str">
        <f>IF($A16="","",IFERROR(INDEX(Analitos!$T$4:$T$43,MATCH($A16,Analitos!$A$4:$A$43,0)),""))</f>
        <v/>
      </c>
      <c r="J16" s="64" t="str">
        <f t="shared" si="4"/>
        <v/>
      </c>
      <c r="K16" s="64" t="str">
        <f t="shared" si="5"/>
        <v/>
      </c>
      <c r="L16" s="20" t="str">
        <f t="shared" si="6"/>
        <v/>
      </c>
      <c r="M16" s="38" t="str">
        <f t="shared" si="7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8" t="str">
        <f>Analitos!$A$9</f>
        <v>Cálcio</v>
      </c>
      <c r="B17" s="38">
        <v>1</v>
      </c>
      <c r="C17" s="38">
        <f t="shared" si="0"/>
        <v>25</v>
      </c>
      <c r="D17" s="63">
        <f t="shared" si="1"/>
        <v>9.0116560000000003</v>
      </c>
      <c r="E17" s="63">
        <f t="shared" si="2"/>
        <v>0.26174246261034678</v>
      </c>
      <c r="F17" s="64">
        <f t="shared" si="3"/>
        <v>2.9044879499433485</v>
      </c>
      <c r="G17" s="64">
        <f>IF($A17="","",IFERROR(INDEX(Analitos!$R$4:$R$43,MATCH($A17,Analitos!$A$4:$A$43,0)),""))</f>
        <v>10</v>
      </c>
      <c r="H17" s="64">
        <f>IF($A17="","",IFERROR(INDEX(Analitos!$S$4:$S$43,MATCH($A17,Analitos!$A$4:$A$43,0)),""))</f>
        <v>3.3333333333333335</v>
      </c>
      <c r="I17" s="64" t="str">
        <f>IF($A17="","",IFERROR(INDEX(Analitos!$T$4:$T$43,MATCH($A17,Analitos!$A$4:$A$43,0)),""))</f>
        <v/>
      </c>
      <c r="J17" s="64" t="str">
        <f t="shared" si="4"/>
        <v/>
      </c>
      <c r="K17" s="64" t="str">
        <f t="shared" si="5"/>
        <v/>
      </c>
      <c r="L17" s="20" t="str">
        <f t="shared" si="6"/>
        <v/>
      </c>
      <c r="M17" s="38" t="str">
        <f t="shared" si="7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8" t="str">
        <f>Analitos!$A$9</f>
        <v>Cálcio</v>
      </c>
      <c r="B18" s="38">
        <v>2</v>
      </c>
      <c r="C18" s="38">
        <f t="shared" si="0"/>
        <v>25</v>
      </c>
      <c r="D18" s="63">
        <f t="shared" si="1"/>
        <v>12.488436</v>
      </c>
      <c r="E18" s="63">
        <f t="shared" si="2"/>
        <v>0.41112609772833003</v>
      </c>
      <c r="F18" s="64">
        <f t="shared" si="3"/>
        <v>3.2920543271257507</v>
      </c>
      <c r="G18" s="64">
        <f>IF($A18="","",IFERROR(INDEX(Analitos!$R$4:$R$43,MATCH($A18,Analitos!$A$4:$A$43,0)),""))</f>
        <v>10</v>
      </c>
      <c r="H18" s="64">
        <f>IF($A18="","",IFERROR(INDEX(Analitos!$S$4:$S$43,MATCH($A18,Analitos!$A$4:$A$43,0)),""))</f>
        <v>3.3333333333333335</v>
      </c>
      <c r="I18" s="64" t="str">
        <f>IF($A18="","",IFERROR(INDEX(Analitos!$T$4:$T$43,MATCH($A18,Analitos!$A$4:$A$43,0)),""))</f>
        <v/>
      </c>
      <c r="J18" s="64" t="str">
        <f t="shared" si="4"/>
        <v/>
      </c>
      <c r="K18" s="64" t="str">
        <f t="shared" si="5"/>
        <v/>
      </c>
      <c r="L18" s="20" t="str">
        <f t="shared" si="6"/>
        <v/>
      </c>
      <c r="M18" s="38" t="str">
        <f t="shared" si="7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8" t="str">
        <f>Analitos!$A$10</f>
        <v>Capacidade de fixação do ferro</v>
      </c>
      <c r="B19" s="38">
        <v>1</v>
      </c>
      <c r="C19" s="38">
        <f t="shared" si="0"/>
        <v>0</v>
      </c>
      <c r="D19" s="63" t="str">
        <f t="shared" si="1"/>
        <v/>
      </c>
      <c r="E19" s="63" t="str">
        <f t="shared" si="2"/>
        <v/>
      </c>
      <c r="F19" s="64" t="str">
        <f t="shared" si="3"/>
        <v/>
      </c>
      <c r="G19" s="64" t="str">
        <f>IF($A19="","",IFERROR(INDEX(Analitos!$R$4:$R$43,MATCH($A19,Analitos!$A$4:$A$43,0)),""))</f>
        <v/>
      </c>
      <c r="H19" s="64" t="str">
        <f>IF($A19="","",IFERROR(INDEX(Analitos!$S$4:$S$43,MATCH($A19,Analitos!$A$4:$A$43,0)),""))</f>
        <v/>
      </c>
      <c r="I19" s="64" t="str">
        <f>IF($A19="","",IFERROR(INDEX(Analitos!$T$4:$T$43,MATCH($A19,Analitos!$A$4:$A$43,0)),""))</f>
        <v/>
      </c>
      <c r="J19" s="64" t="str">
        <f t="shared" si="4"/>
        <v/>
      </c>
      <c r="K19" s="64" t="str">
        <f t="shared" si="5"/>
        <v/>
      </c>
      <c r="L19" s="20" t="str">
        <f t="shared" si="6"/>
        <v/>
      </c>
      <c r="M19" s="38" t="str">
        <f t="shared" si="7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8" t="str">
        <f>Analitos!$A$10</f>
        <v>Capacidade de fixação do ferro</v>
      </c>
      <c r="B20" s="38">
        <v>2</v>
      </c>
      <c r="C20" s="38">
        <f t="shared" si="0"/>
        <v>0</v>
      </c>
      <c r="D20" s="63" t="str">
        <f t="shared" si="1"/>
        <v/>
      </c>
      <c r="E20" s="63" t="str">
        <f t="shared" si="2"/>
        <v/>
      </c>
      <c r="F20" s="64" t="str">
        <f t="shared" si="3"/>
        <v/>
      </c>
      <c r="G20" s="64" t="str">
        <f>IF($A20="","",IFERROR(INDEX(Analitos!$R$4:$R$43,MATCH($A20,Analitos!$A$4:$A$43,0)),""))</f>
        <v/>
      </c>
      <c r="H20" s="64" t="str">
        <f>IF($A20="","",IFERROR(INDEX(Analitos!$S$4:$S$43,MATCH($A20,Analitos!$A$4:$A$43,0)),""))</f>
        <v/>
      </c>
      <c r="I20" s="64" t="str">
        <f>IF($A20="","",IFERROR(INDEX(Analitos!$T$4:$T$43,MATCH($A20,Analitos!$A$4:$A$43,0)),""))</f>
        <v/>
      </c>
      <c r="J20" s="64" t="str">
        <f t="shared" si="4"/>
        <v/>
      </c>
      <c r="K20" s="64" t="str">
        <f t="shared" si="5"/>
        <v/>
      </c>
      <c r="L20" s="20" t="str">
        <f t="shared" si="6"/>
        <v/>
      </c>
      <c r="M20" s="38" t="str">
        <f t="shared" si="7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8" t="str">
        <f>Analitos!$A$11</f>
        <v>Colesterol total</v>
      </c>
      <c r="B21" s="38">
        <v>1</v>
      </c>
      <c r="C21" s="38">
        <f t="shared" si="0"/>
        <v>25</v>
      </c>
      <c r="D21" s="63">
        <f t="shared" si="1"/>
        <v>154.00360799999999</v>
      </c>
      <c r="E21" s="63">
        <f t="shared" si="2"/>
        <v>4.3436903889367038</v>
      </c>
      <c r="F21" s="64">
        <f t="shared" si="3"/>
        <v>2.8205120940651627</v>
      </c>
      <c r="G21" s="64">
        <f>IF($A21="","",IFERROR(INDEX(Analitos!$R$4:$R$43,MATCH($A21,Analitos!$A$4:$A$43,0)),""))</f>
        <v>10</v>
      </c>
      <c r="H21" s="64">
        <f>IF($A21="","",IFERROR(INDEX(Analitos!$S$4:$S$43,MATCH($A21,Analitos!$A$4:$A$43,0)),""))</f>
        <v>3.3333333333333335</v>
      </c>
      <c r="I21" s="64" t="str">
        <f>IF($A21="","",IFERROR(INDEX(Analitos!$T$4:$T$43,MATCH($A21,Analitos!$A$4:$A$43,0)),""))</f>
        <v/>
      </c>
      <c r="J21" s="64">
        <f t="shared" si="4"/>
        <v>1.1359605151218279</v>
      </c>
      <c r="K21" s="64">
        <f t="shared" si="5"/>
        <v>5.7898054703293456</v>
      </c>
      <c r="L21" s="20">
        <f t="shared" si="6"/>
        <v>3.1427057177062343</v>
      </c>
      <c r="M21" s="38" t="str">
        <f t="shared" si="7"/>
        <v>Marginal</v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8" t="str">
        <f>Analitos!$A$11</f>
        <v>Colesterol total</v>
      </c>
      <c r="B22" s="38">
        <v>2</v>
      </c>
      <c r="C22" s="38">
        <f t="shared" si="0"/>
        <v>25</v>
      </c>
      <c r="D22" s="63">
        <f t="shared" si="1"/>
        <v>253.23493599999998</v>
      </c>
      <c r="E22" s="63">
        <f t="shared" si="2"/>
        <v>6.3275597604785991</v>
      </c>
      <c r="F22" s="64">
        <f t="shared" si="3"/>
        <v>2.4986914761550119</v>
      </c>
      <c r="G22" s="64">
        <f>IF($A22="","",IFERROR(INDEX(Analitos!$R$4:$R$43,MATCH($A22,Analitos!$A$4:$A$43,0)),""))</f>
        <v>10</v>
      </c>
      <c r="H22" s="64">
        <f>IF($A22="","",IFERROR(INDEX(Analitos!$S$4:$S$43,MATCH($A22,Analitos!$A$4:$A$43,0)),""))</f>
        <v>3.3333333333333335</v>
      </c>
      <c r="I22" s="64" t="str">
        <f>IF($A22="","",IFERROR(INDEX(Analitos!$T$4:$T$43,MATCH($A22,Analitos!$A$4:$A$43,0)),""))</f>
        <v/>
      </c>
      <c r="J22" s="64">
        <f t="shared" si="4"/>
        <v>1.1359605151218279</v>
      </c>
      <c r="K22" s="64">
        <f t="shared" si="5"/>
        <v>5.2588014507775966</v>
      </c>
      <c r="L22" s="20">
        <f t="shared" si="6"/>
        <v>3.5474725749327649</v>
      </c>
      <c r="M22" s="38" t="str">
        <f t="shared" si="7"/>
        <v>Marginal</v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8" t="str">
        <f>Analitos!$A$12</f>
        <v>HDL colesterol</v>
      </c>
      <c r="B23" s="38">
        <v>1</v>
      </c>
      <c r="C23" s="38">
        <f t="shared" si="0"/>
        <v>25</v>
      </c>
      <c r="D23" s="63">
        <f t="shared" si="1"/>
        <v>44.858931999999996</v>
      </c>
      <c r="E23" s="63">
        <f t="shared" si="2"/>
        <v>2.190688519377805</v>
      </c>
      <c r="F23" s="64">
        <f t="shared" si="3"/>
        <v>4.8835057405686904</v>
      </c>
      <c r="G23" s="64">
        <f>IF($A23="","",IFERROR(INDEX(Analitos!$R$4:$R$43,MATCH($A23,Analitos!$A$4:$A$43,0)),""))</f>
        <v>30</v>
      </c>
      <c r="H23" s="64">
        <f>IF($A23="","",IFERROR(INDEX(Analitos!$S$4:$S$43,MATCH($A23,Analitos!$A$4:$A$43,0)),""))</f>
        <v>10</v>
      </c>
      <c r="I23" s="64" t="str">
        <f>IF($A23="","",IFERROR(INDEX(Analitos!$T$4:$T$43,MATCH($A23,Analitos!$A$4:$A$43,0)),""))</f>
        <v/>
      </c>
      <c r="J23" s="64">
        <f t="shared" si="4"/>
        <v>0.69349629785826805</v>
      </c>
      <c r="K23" s="64">
        <f t="shared" si="5"/>
        <v>8.7512807697966064</v>
      </c>
      <c r="L23" s="20">
        <f t="shared" si="6"/>
        <v>6.0011199451828539</v>
      </c>
      <c r="M23" s="38" t="str">
        <f t="shared" si="7"/>
        <v>Excelente</v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8" t="str">
        <f>Analitos!$A$12</f>
        <v>HDL colesterol</v>
      </c>
      <c r="B24" s="38">
        <v>2</v>
      </c>
      <c r="C24" s="38">
        <f t="shared" si="0"/>
        <v>25</v>
      </c>
      <c r="D24" s="63">
        <f t="shared" si="1"/>
        <v>72.193520000000007</v>
      </c>
      <c r="E24" s="63">
        <f t="shared" si="2"/>
        <v>2.8243115159565915</v>
      </c>
      <c r="F24" s="64">
        <f t="shared" si="3"/>
        <v>3.9121399205310823</v>
      </c>
      <c r="G24" s="64">
        <f>IF($A24="","",IFERROR(INDEX(Analitos!$R$4:$R$43,MATCH($A24,Analitos!$A$4:$A$43,0)),""))</f>
        <v>30</v>
      </c>
      <c r="H24" s="64">
        <f>IF($A24="","",IFERROR(INDEX(Analitos!$S$4:$S$43,MATCH($A24,Analitos!$A$4:$A$43,0)),""))</f>
        <v>10</v>
      </c>
      <c r="I24" s="64" t="str">
        <f>IF($A24="","",IFERROR(INDEX(Analitos!$T$4:$T$43,MATCH($A24,Analitos!$A$4:$A$43,0)),""))</f>
        <v/>
      </c>
      <c r="J24" s="64">
        <f t="shared" si="4"/>
        <v>0.69349629785826805</v>
      </c>
      <c r="K24" s="64">
        <f t="shared" si="5"/>
        <v>7.1485271667345538</v>
      </c>
      <c r="L24" s="20">
        <f t="shared" si="6"/>
        <v>7.4911696149567435</v>
      </c>
      <c r="M24" s="38" t="str">
        <f t="shared" si="7"/>
        <v>Excelente</v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8" t="str">
        <f>Analitos!$A$13</f>
        <v>Creatinina</v>
      </c>
      <c r="B25" s="38">
        <v>1</v>
      </c>
      <c r="C25" s="38">
        <f t="shared" si="0"/>
        <v>25</v>
      </c>
      <c r="D25" s="63">
        <f t="shared" si="1"/>
        <v>1.0119440000000002</v>
      </c>
      <c r="E25" s="63">
        <f t="shared" si="2"/>
        <v>4.2253748157210363E-2</v>
      </c>
      <c r="F25" s="64">
        <f t="shared" si="3"/>
        <v>4.1755026125171311</v>
      </c>
      <c r="G25" s="64">
        <f>IF($A25="","",IFERROR(INDEX(Analitos!$R$4:$R$43,MATCH($A25,Analitos!$A$4:$A$43,0)),""))</f>
        <v>15</v>
      </c>
      <c r="H25" s="64">
        <f>IF($A25="","",IFERROR(INDEX(Analitos!$S$4:$S$43,MATCH($A25,Analitos!$A$4:$A$43,0)),""))</f>
        <v>5</v>
      </c>
      <c r="I25" s="64" t="str">
        <f>IF($A25="","",IFERROR(INDEX(Analitos!$T$4:$T$43,MATCH($A25,Analitos!$A$4:$A$43,0)),""))</f>
        <v/>
      </c>
      <c r="J25" s="64">
        <f t="shared" si="4"/>
        <v>0.82015762336952569</v>
      </c>
      <c r="K25" s="64">
        <f t="shared" si="5"/>
        <v>7.7097369340227919</v>
      </c>
      <c r="L25" s="20">
        <f t="shared" si="6"/>
        <v>3.3959606046282409</v>
      </c>
      <c r="M25" s="38" t="str">
        <f t="shared" si="7"/>
        <v>Marginal</v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8" t="str">
        <f>Analitos!$A$13</f>
        <v>Creatinina</v>
      </c>
      <c r="B26" s="38">
        <v>2</v>
      </c>
      <c r="C26" s="38">
        <f t="shared" si="0"/>
        <v>25</v>
      </c>
      <c r="D26" s="63">
        <f t="shared" si="1"/>
        <v>5.0836240000000013</v>
      </c>
      <c r="E26" s="63">
        <f t="shared" si="2"/>
        <v>0.17955738005807234</v>
      </c>
      <c r="F26" s="64">
        <f t="shared" si="3"/>
        <v>3.532074363841077</v>
      </c>
      <c r="G26" s="64">
        <f>IF($A26="","",IFERROR(INDEX(Analitos!$R$4:$R$43,MATCH($A26,Analitos!$A$4:$A$43,0)),""))</f>
        <v>15</v>
      </c>
      <c r="H26" s="64">
        <f>IF($A26="","",IFERROR(INDEX(Analitos!$S$4:$S$43,MATCH($A26,Analitos!$A$4:$A$43,0)),""))</f>
        <v>5</v>
      </c>
      <c r="I26" s="64" t="str">
        <f>IF($A26="","",IFERROR(INDEX(Analitos!$T$4:$T$43,MATCH($A26,Analitos!$A$4:$A$43,0)),""))</f>
        <v/>
      </c>
      <c r="J26" s="64">
        <f t="shared" si="4"/>
        <v>0.82015762336952569</v>
      </c>
      <c r="K26" s="64">
        <f t="shared" si="5"/>
        <v>6.6480803237073021</v>
      </c>
      <c r="L26" s="20">
        <f t="shared" si="6"/>
        <v>4.0145933850639866</v>
      </c>
      <c r="M26" s="38" t="str">
        <f t="shared" si="7"/>
        <v>Bom</v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8" t="str">
        <f>Analitos!$A$14</f>
        <v>Ferro</v>
      </c>
      <c r="B27" s="38">
        <v>1</v>
      </c>
      <c r="C27" s="38">
        <f t="shared" si="0"/>
        <v>0</v>
      </c>
      <c r="D27" s="63" t="str">
        <f t="shared" si="1"/>
        <v/>
      </c>
      <c r="E27" s="63" t="str">
        <f t="shared" si="2"/>
        <v/>
      </c>
      <c r="F27" s="64" t="str">
        <f t="shared" si="3"/>
        <v/>
      </c>
      <c r="G27" s="64" t="str">
        <f>IF($A27="","",IFERROR(INDEX(Analitos!$R$4:$R$43,MATCH($A27,Analitos!$A$4:$A$43,0)),""))</f>
        <v/>
      </c>
      <c r="H27" s="64" t="str">
        <f>IF($A27="","",IFERROR(INDEX(Analitos!$S$4:$S$43,MATCH($A27,Analitos!$A$4:$A$43,0)),""))</f>
        <v/>
      </c>
      <c r="I27" s="64" t="str">
        <f>IF($A27="","",IFERROR(INDEX(Analitos!$T$4:$T$43,MATCH($A27,Analitos!$A$4:$A$43,0)),""))</f>
        <v/>
      </c>
      <c r="J27" s="64" t="str">
        <f t="shared" si="4"/>
        <v/>
      </c>
      <c r="K27" s="64" t="str">
        <f t="shared" si="5"/>
        <v/>
      </c>
      <c r="L27" s="20" t="str">
        <f t="shared" si="6"/>
        <v/>
      </c>
      <c r="M27" s="38" t="str">
        <f t="shared" si="7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8" t="str">
        <f>Analitos!$A$14</f>
        <v>Ferro</v>
      </c>
      <c r="B28" s="38">
        <v>2</v>
      </c>
      <c r="C28" s="38">
        <f t="shared" si="0"/>
        <v>0</v>
      </c>
      <c r="D28" s="63" t="str">
        <f t="shared" si="1"/>
        <v/>
      </c>
      <c r="E28" s="63" t="str">
        <f t="shared" si="2"/>
        <v/>
      </c>
      <c r="F28" s="64" t="str">
        <f t="shared" si="3"/>
        <v/>
      </c>
      <c r="G28" s="64" t="str">
        <f>IF($A28="","",IFERROR(INDEX(Analitos!$R$4:$R$43,MATCH($A28,Analitos!$A$4:$A$43,0)),""))</f>
        <v/>
      </c>
      <c r="H28" s="64" t="str">
        <f>IF($A28="","",IFERROR(INDEX(Analitos!$S$4:$S$43,MATCH($A28,Analitos!$A$4:$A$43,0)),""))</f>
        <v/>
      </c>
      <c r="I28" s="64" t="str">
        <f>IF($A28="","",IFERROR(INDEX(Analitos!$T$4:$T$43,MATCH($A28,Analitos!$A$4:$A$43,0)),""))</f>
        <v/>
      </c>
      <c r="J28" s="64" t="str">
        <f t="shared" si="4"/>
        <v/>
      </c>
      <c r="K28" s="64" t="str">
        <f t="shared" si="5"/>
        <v/>
      </c>
      <c r="L28" s="20" t="str">
        <f t="shared" si="6"/>
        <v/>
      </c>
      <c r="M28" s="38" t="str">
        <f t="shared" si="7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8" t="str">
        <f>Analitos!$A$15</f>
        <v>Fósforo</v>
      </c>
      <c r="B29" s="38">
        <v>1</v>
      </c>
      <c r="C29" s="38">
        <f t="shared" si="0"/>
        <v>25</v>
      </c>
      <c r="D29" s="63">
        <f t="shared" si="1"/>
        <v>3.5012440000000002</v>
      </c>
      <c r="E29" s="63">
        <f t="shared" si="2"/>
        <v>0.13522813156537153</v>
      </c>
      <c r="F29" s="64">
        <f t="shared" si="3"/>
        <v>3.862288134313733</v>
      </c>
      <c r="G29" s="64">
        <f>IF($A29="","",IFERROR(INDEX(Analitos!$R$4:$R$43,MATCH($A29,Analitos!$A$4:$A$43,0)),""))</f>
        <v>11</v>
      </c>
      <c r="H29" s="64">
        <f>IF($A29="","",IFERROR(INDEX(Analitos!$S$4:$S$43,MATCH($A29,Analitos!$A$4:$A$43,0)),""))</f>
        <v>3.6666666666666665</v>
      </c>
      <c r="I29" s="64" t="str">
        <f>IF($A29="","",IFERROR(INDEX(Analitos!$T$4:$T$43,MATCH($A29,Analitos!$A$4:$A$43,0)),""))</f>
        <v/>
      </c>
      <c r="J29" s="64" t="str">
        <f t="shared" si="4"/>
        <v/>
      </c>
      <c r="K29" s="64" t="str">
        <f t="shared" si="5"/>
        <v/>
      </c>
      <c r="L29" s="20" t="str">
        <f t="shared" si="6"/>
        <v/>
      </c>
      <c r="M29" s="38" t="str">
        <f t="shared" si="7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8" t="str">
        <f>Analitos!$A$15</f>
        <v>Fósforo</v>
      </c>
      <c r="B30" s="38">
        <v>2</v>
      </c>
      <c r="C30" s="38">
        <f t="shared" si="0"/>
        <v>25</v>
      </c>
      <c r="D30" s="63">
        <f t="shared" si="1"/>
        <v>6.9083680000000003</v>
      </c>
      <c r="E30" s="63">
        <f t="shared" si="2"/>
        <v>0.25029266988866095</v>
      </c>
      <c r="F30" s="64">
        <f t="shared" si="3"/>
        <v>3.6230361481707538</v>
      </c>
      <c r="G30" s="64">
        <f>IF($A30="","",IFERROR(INDEX(Analitos!$R$4:$R$43,MATCH($A30,Analitos!$A$4:$A$43,0)),""))</f>
        <v>11</v>
      </c>
      <c r="H30" s="64">
        <f>IF($A30="","",IFERROR(INDEX(Analitos!$S$4:$S$43,MATCH($A30,Analitos!$A$4:$A$43,0)),""))</f>
        <v>3.6666666666666665</v>
      </c>
      <c r="I30" s="64" t="str">
        <f>IF($A30="","",IFERROR(INDEX(Analitos!$T$4:$T$43,MATCH($A30,Analitos!$A$4:$A$43,0)),""))</f>
        <v/>
      </c>
      <c r="J30" s="64" t="str">
        <f t="shared" si="4"/>
        <v/>
      </c>
      <c r="K30" s="64" t="str">
        <f t="shared" si="5"/>
        <v/>
      </c>
      <c r="L30" s="20" t="str">
        <f t="shared" si="6"/>
        <v/>
      </c>
      <c r="M30" s="38" t="str">
        <f t="shared" si="7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8" t="str">
        <f>Analitos!$A$16</f>
        <v>Glicose</v>
      </c>
      <c r="B31" s="38">
        <v>1</v>
      </c>
      <c r="C31" s="38">
        <f t="shared" si="0"/>
        <v>25</v>
      </c>
      <c r="D31" s="63">
        <f t="shared" si="1"/>
        <v>92.076527999999968</v>
      </c>
      <c r="E31" s="63">
        <f t="shared" si="2"/>
        <v>3.0009657096407207</v>
      </c>
      <c r="F31" s="64">
        <f t="shared" si="3"/>
        <v>3.2592081552431278</v>
      </c>
      <c r="G31" s="64">
        <f>IF($A31="","",IFERROR(INDEX(Analitos!$R$4:$R$43,MATCH($A31,Analitos!$A$4:$A$43,0)),""))</f>
        <v>10</v>
      </c>
      <c r="H31" s="64">
        <f>IF($A31="","",IFERROR(INDEX(Analitos!$S$4:$S$43,MATCH($A31,Analitos!$A$4:$A$43,0)),""))</f>
        <v>3.3333333333333335</v>
      </c>
      <c r="I31" s="64" t="str">
        <f>IF($A31="","",IFERROR(INDEX(Analitos!$T$4:$T$43,MATCH($A31,Analitos!$A$4:$A$43,0)),""))</f>
        <v/>
      </c>
      <c r="J31" s="64">
        <f t="shared" si="4"/>
        <v>0.95263737213302113</v>
      </c>
      <c r="K31" s="64">
        <f t="shared" si="5"/>
        <v>6.3303308282841817</v>
      </c>
      <c r="L31" s="20">
        <f t="shared" si="6"/>
        <v>2.7759388774578198</v>
      </c>
      <c r="M31" s="38" t="str">
        <f t="shared" si="7"/>
        <v>Inaceitável</v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8" t="str">
        <f>Analitos!$A$16</f>
        <v>Glicose</v>
      </c>
      <c r="B32" s="38">
        <v>2</v>
      </c>
      <c r="C32" s="38">
        <f t="shared" si="0"/>
        <v>25</v>
      </c>
      <c r="D32" s="63">
        <f t="shared" si="1"/>
        <v>256.34120799999999</v>
      </c>
      <c r="E32" s="63">
        <f t="shared" si="2"/>
        <v>7.9097811783322483</v>
      </c>
      <c r="F32" s="64">
        <f t="shared" si="3"/>
        <v>3.0856455893475578</v>
      </c>
      <c r="G32" s="64">
        <f>IF($A32="","",IFERROR(INDEX(Analitos!$R$4:$R$43,MATCH($A32,Analitos!$A$4:$A$43,0)),""))</f>
        <v>10</v>
      </c>
      <c r="H32" s="64">
        <f>IF($A32="","",IFERROR(INDEX(Analitos!$S$4:$S$43,MATCH($A32,Analitos!$A$4:$A$43,0)),""))</f>
        <v>3.3333333333333335</v>
      </c>
      <c r="I32" s="64" t="str">
        <f>IF($A32="","",IFERROR(INDEX(Analitos!$T$4:$T$43,MATCH($A32,Analitos!$A$4:$A$43,0)),""))</f>
        <v/>
      </c>
      <c r="J32" s="64">
        <f t="shared" si="4"/>
        <v>0.95263737213302113</v>
      </c>
      <c r="K32" s="64">
        <f t="shared" si="5"/>
        <v>6.043952594556492</v>
      </c>
      <c r="L32" s="20">
        <f t="shared" si="6"/>
        <v>2.9320809425103134</v>
      </c>
      <c r="M32" s="38" t="str">
        <f t="shared" si="7"/>
        <v>Inaceitável</v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8" t="str">
        <f>Analitos!$A$17</f>
        <v>Hemoglobina glicada</v>
      </c>
      <c r="B33" s="38">
        <v>1</v>
      </c>
      <c r="C33" s="38">
        <f t="shared" si="0"/>
        <v>0</v>
      </c>
      <c r="D33" s="63" t="str">
        <f t="shared" si="1"/>
        <v/>
      </c>
      <c r="E33" s="63" t="str">
        <f t="shared" si="2"/>
        <v/>
      </c>
      <c r="F33" s="64" t="str">
        <f t="shared" si="3"/>
        <v/>
      </c>
      <c r="G33" s="64" t="str">
        <f>IF($A33="","",IFERROR(INDEX(Analitos!$R$4:$R$43,MATCH($A33,Analitos!$A$4:$A$43,0)),""))</f>
        <v/>
      </c>
      <c r="H33" s="64" t="str">
        <f>IF($A33="","",IFERROR(INDEX(Analitos!$S$4:$S$43,MATCH($A33,Analitos!$A$4:$A$43,0)),""))</f>
        <v/>
      </c>
      <c r="I33" s="64" t="str">
        <f>IF($A33="","",IFERROR(INDEX(Analitos!$T$4:$T$43,MATCH($A33,Analitos!$A$4:$A$43,0)),""))</f>
        <v/>
      </c>
      <c r="J33" s="64" t="str">
        <f t="shared" si="4"/>
        <v/>
      </c>
      <c r="K33" s="64" t="str">
        <f t="shared" si="5"/>
        <v/>
      </c>
      <c r="L33" s="20" t="str">
        <f t="shared" si="6"/>
        <v/>
      </c>
      <c r="M33" s="38" t="str">
        <f t="shared" si="7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8" t="str">
        <f>Analitos!$A$17</f>
        <v>Hemoglobina glicada</v>
      </c>
      <c r="B34" s="38">
        <v>2</v>
      </c>
      <c r="C34" s="38">
        <f t="shared" si="0"/>
        <v>0</v>
      </c>
      <c r="D34" s="63" t="str">
        <f t="shared" si="1"/>
        <v/>
      </c>
      <c r="E34" s="63" t="str">
        <f t="shared" si="2"/>
        <v/>
      </c>
      <c r="F34" s="64" t="str">
        <f t="shared" si="3"/>
        <v/>
      </c>
      <c r="G34" s="64" t="str">
        <f>IF($A34="","",IFERROR(INDEX(Analitos!$R$4:$R$43,MATCH($A34,Analitos!$A$4:$A$43,0)),""))</f>
        <v/>
      </c>
      <c r="H34" s="64" t="str">
        <f>IF($A34="","",IFERROR(INDEX(Analitos!$S$4:$S$43,MATCH($A34,Analitos!$A$4:$A$43,0)),""))</f>
        <v/>
      </c>
      <c r="I34" s="64" t="str">
        <f>IF($A34="","",IFERROR(INDEX(Analitos!$T$4:$T$43,MATCH($A34,Analitos!$A$4:$A$43,0)),""))</f>
        <v/>
      </c>
      <c r="J34" s="64" t="str">
        <f t="shared" si="4"/>
        <v/>
      </c>
      <c r="K34" s="64" t="str">
        <f t="shared" si="5"/>
        <v/>
      </c>
      <c r="L34" s="20" t="str">
        <f t="shared" si="6"/>
        <v/>
      </c>
      <c r="M34" s="38" t="str">
        <f t="shared" si="7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8" t="str">
        <f>Analitos!$A$18</f>
        <v>Magnésio</v>
      </c>
      <c r="B35" s="38">
        <v>1</v>
      </c>
      <c r="C35" s="38">
        <f t="shared" si="0"/>
        <v>0</v>
      </c>
      <c r="D35" s="63" t="str">
        <f t="shared" si="1"/>
        <v/>
      </c>
      <c r="E35" s="63" t="str">
        <f t="shared" si="2"/>
        <v/>
      </c>
      <c r="F35" s="64" t="str">
        <f t="shared" si="3"/>
        <v/>
      </c>
      <c r="G35" s="64" t="str">
        <f>IF($A35="","",IFERROR(INDEX(Analitos!$R$4:$R$43,MATCH($A35,Analitos!$A$4:$A$43,0)),""))</f>
        <v/>
      </c>
      <c r="H35" s="64" t="str">
        <f>IF($A35="","",IFERROR(INDEX(Analitos!$S$4:$S$43,MATCH($A35,Analitos!$A$4:$A$43,0)),""))</f>
        <v/>
      </c>
      <c r="I35" s="64" t="str">
        <f>IF($A35="","",IFERROR(INDEX(Analitos!$T$4:$T$43,MATCH($A35,Analitos!$A$4:$A$43,0)),""))</f>
        <v/>
      </c>
      <c r="J35" s="64" t="str">
        <f t="shared" si="4"/>
        <v/>
      </c>
      <c r="K35" s="64" t="str">
        <f t="shared" si="5"/>
        <v/>
      </c>
      <c r="L35" s="20" t="str">
        <f t="shared" si="6"/>
        <v/>
      </c>
      <c r="M35" s="38" t="str">
        <f t="shared" si="7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8" t="str">
        <f>Analitos!$A$18</f>
        <v>Magnésio</v>
      </c>
      <c r="B36" s="38">
        <v>2</v>
      </c>
      <c r="C36" s="38">
        <f t="shared" si="0"/>
        <v>0</v>
      </c>
      <c r="D36" s="63" t="str">
        <f t="shared" si="1"/>
        <v/>
      </c>
      <c r="E36" s="63" t="str">
        <f t="shared" si="2"/>
        <v/>
      </c>
      <c r="F36" s="64" t="str">
        <f t="shared" si="3"/>
        <v/>
      </c>
      <c r="G36" s="64" t="str">
        <f>IF($A36="","",IFERROR(INDEX(Analitos!$R$4:$R$43,MATCH($A36,Analitos!$A$4:$A$43,0)),""))</f>
        <v/>
      </c>
      <c r="H36" s="64" t="str">
        <f>IF($A36="","",IFERROR(INDEX(Analitos!$S$4:$S$43,MATCH($A36,Analitos!$A$4:$A$43,0)),""))</f>
        <v/>
      </c>
      <c r="I36" s="64" t="str">
        <f>IF($A36="","",IFERROR(INDEX(Analitos!$T$4:$T$43,MATCH($A36,Analitos!$A$4:$A$43,0)),""))</f>
        <v/>
      </c>
      <c r="J36" s="64" t="str">
        <f t="shared" si="4"/>
        <v/>
      </c>
      <c r="K36" s="64" t="str">
        <f t="shared" si="5"/>
        <v/>
      </c>
      <c r="L36" s="20" t="str">
        <f t="shared" si="6"/>
        <v/>
      </c>
      <c r="M36" s="38" t="str">
        <f t="shared" si="7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8" t="str">
        <f>Analitos!$A$19</f>
        <v>Proteína total</v>
      </c>
      <c r="B37" s="38">
        <v>1</v>
      </c>
      <c r="C37" s="38">
        <f t="shared" si="0"/>
        <v>25</v>
      </c>
      <c r="D37" s="63">
        <f t="shared" si="1"/>
        <v>6.479207999999999</v>
      </c>
      <c r="E37" s="63">
        <f t="shared" si="2"/>
        <v>0.16063852516337734</v>
      </c>
      <c r="F37" s="64">
        <f t="shared" si="3"/>
        <v>2.4792926105069841</v>
      </c>
      <c r="G37" s="64">
        <f>IF($A37="","",IFERROR(INDEX(Analitos!$R$4:$R$43,MATCH($A37,Analitos!$A$4:$A$43,0)),""))</f>
        <v>10</v>
      </c>
      <c r="H37" s="64">
        <f>IF($A37="","",IFERROR(INDEX(Analitos!$S$4:$S$43,MATCH($A37,Analitos!$A$4:$A$43,0)),""))</f>
        <v>3.3333333333333335</v>
      </c>
      <c r="I37" s="64" t="str">
        <f>IF($A37="","",IFERROR(INDEX(Analitos!$T$4:$T$43,MATCH($A37,Analitos!$A$4:$A$43,0)),""))</f>
        <v/>
      </c>
      <c r="J37" s="64" t="str">
        <f t="shared" si="4"/>
        <v/>
      </c>
      <c r="K37" s="64" t="str">
        <f t="shared" si="5"/>
        <v/>
      </c>
      <c r="L37" s="20" t="str">
        <f t="shared" si="6"/>
        <v/>
      </c>
      <c r="M37" s="38" t="str">
        <f t="shared" si="7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8" t="str">
        <f>Analitos!$A$19</f>
        <v>Proteína total</v>
      </c>
      <c r="B38" s="38">
        <v>2</v>
      </c>
      <c r="C38" s="38">
        <f t="shared" si="0"/>
        <v>25</v>
      </c>
      <c r="D38" s="63">
        <f t="shared" si="1"/>
        <v>8.5365120000000001</v>
      </c>
      <c r="E38" s="63">
        <f t="shared" si="2"/>
        <v>0.19884544106751545</v>
      </c>
      <c r="F38" s="64">
        <f t="shared" si="3"/>
        <v>2.3293523287674809</v>
      </c>
      <c r="G38" s="64">
        <f>IF($A38="","",IFERROR(INDEX(Analitos!$R$4:$R$43,MATCH($A38,Analitos!$A$4:$A$43,0)),""))</f>
        <v>10</v>
      </c>
      <c r="H38" s="64">
        <f>IF($A38="","",IFERROR(INDEX(Analitos!$S$4:$S$43,MATCH($A38,Analitos!$A$4:$A$43,0)),""))</f>
        <v>3.3333333333333335</v>
      </c>
      <c r="I38" s="64" t="str">
        <f>IF($A38="","",IFERROR(INDEX(Analitos!$T$4:$T$43,MATCH($A38,Analitos!$A$4:$A$43,0)),""))</f>
        <v/>
      </c>
      <c r="J38" s="64" t="str">
        <f t="shared" si="4"/>
        <v/>
      </c>
      <c r="K38" s="64" t="str">
        <f t="shared" si="5"/>
        <v/>
      </c>
      <c r="L38" s="20" t="str">
        <f t="shared" si="6"/>
        <v/>
      </c>
      <c r="M38" s="38" t="str">
        <f t="shared" si="7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8" t="str">
        <f>Analitos!$A$20</f>
        <v>Triglicerídeos</v>
      </c>
      <c r="B39" s="38">
        <v>1</v>
      </c>
      <c r="C39" s="38">
        <f t="shared" ref="C39:C70" si="8">IF($A39="",0,COUNTIFS(rAnalito,$A39,rNivel,$B39,rData,"&gt;="&amp;DATE($B$3,1,1),rData,"&lt;="&amp;DATE($D$3,12,31),rLote,IF($B$4="","*",$B$4),rStatus,"Ativo"))</f>
        <v>25</v>
      </c>
      <c r="D39" s="63">
        <f t="shared" ref="D39:D70" si="9">IF($C39=0,"",AVERAGEIFS(rValor,rAnalito,$A39,rNivel,$B39,rData,"&gt;="&amp;DATE($B$3,1,1),rData,"&lt;="&amp;DATE($D$3,12,31),rLote,IF($B$4="","*",$B$4),rStatus,"Ativo"))</f>
        <v>105.02932400000002</v>
      </c>
      <c r="E39" s="63">
        <f t="shared" ref="E39:E70" si="10">IF($C39&lt;2,"",SQRT((SUMPRODUCT((rAnalito=$A39)*(rNivel=$B39)*(YEAR(rData)&gt;=$B$3)*(YEAR(rData)&lt;=$D$3)*(rStatus="Ativo")*IF($B$4="",1,((""&amp;rLote)=(""&amp;$B$4)))*(rValor^2))-$C39*$D39^2)/($C39-1)))</f>
        <v>2.890205940077943</v>
      </c>
      <c r="F39" s="64">
        <f t="shared" ref="F39:F70" si="11">IF(OR($D39="",$D39=0,$E39=""),"",$E39/$D39*100)</f>
        <v>2.7518085711738394</v>
      </c>
      <c r="G39" s="64">
        <f>IF($A39="","",IFERROR(INDEX(Analitos!$R$4:$R$43,MATCH($A39,Analitos!$A$4:$A$43,0)),""))</f>
        <v>25</v>
      </c>
      <c r="H39" s="64">
        <f>IF($A39="","",IFERROR(INDEX(Analitos!$S$4:$S$43,MATCH($A39,Analitos!$A$4:$A$43,0)),""))</f>
        <v>8.3333333333333339</v>
      </c>
      <c r="I39" s="64" t="str">
        <f>IF($A39="","",IFERROR(INDEX(Analitos!$T$4:$T$43,MATCH($A39,Analitos!$A$4:$A$43,0)),""))</f>
        <v/>
      </c>
      <c r="J39" s="64" t="str">
        <f t="shared" ref="J39:J70" si="12">IF($A39="","",IFERROR(AVERAGE($P39:$U39),""))</f>
        <v/>
      </c>
      <c r="K39" s="64" t="str">
        <f t="shared" ref="K39:K70" si="13">IF(OR($F39="",$J39=""),"",$F39*1.65+$J39)</f>
        <v/>
      </c>
      <c r="L39" s="20" t="str">
        <f t="shared" ref="L39:L70" si="14">IF(OR($F39="",$F39=0,$G39="",$J39=""),"",($G39-$J39)/$F39)</f>
        <v/>
      </c>
      <c r="M39" s="38" t="str">
        <f t="shared" ref="M39:M70" si="15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8" t="str">
        <f>Analitos!$A$20</f>
        <v>Triglicerídeos</v>
      </c>
      <c r="B40" s="38">
        <v>2</v>
      </c>
      <c r="C40" s="38">
        <f t="shared" si="8"/>
        <v>25</v>
      </c>
      <c r="D40" s="63">
        <f t="shared" si="9"/>
        <v>205.85066000000003</v>
      </c>
      <c r="E40" s="63">
        <f t="shared" si="10"/>
        <v>6.6746306960243498</v>
      </c>
      <c r="F40" s="64">
        <f t="shared" si="11"/>
        <v>3.2424626163570953</v>
      </c>
      <c r="G40" s="64">
        <f>IF($A40="","",IFERROR(INDEX(Analitos!$R$4:$R$43,MATCH($A40,Analitos!$A$4:$A$43,0)),""))</f>
        <v>25</v>
      </c>
      <c r="H40" s="64">
        <f>IF($A40="","",IFERROR(INDEX(Analitos!$S$4:$S$43,MATCH($A40,Analitos!$A$4:$A$43,0)),""))</f>
        <v>8.3333333333333339</v>
      </c>
      <c r="I40" s="64" t="str">
        <f>IF($A40="","",IFERROR(INDEX(Analitos!$T$4:$T$43,MATCH($A40,Analitos!$A$4:$A$43,0)),""))</f>
        <v/>
      </c>
      <c r="J40" s="64" t="str">
        <f t="shared" si="12"/>
        <v/>
      </c>
      <c r="K40" s="64" t="str">
        <f t="shared" si="13"/>
        <v/>
      </c>
      <c r="L40" s="20" t="str">
        <f t="shared" si="14"/>
        <v/>
      </c>
      <c r="M40" s="38" t="str">
        <f t="shared" si="15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8" t="str">
        <f>Analitos!$A$21</f>
        <v>Ureia</v>
      </c>
      <c r="B41" s="38">
        <v>1</v>
      </c>
      <c r="C41" s="38">
        <f t="shared" si="8"/>
        <v>25</v>
      </c>
      <c r="D41" s="63">
        <f t="shared" si="9"/>
        <v>27.967144000000005</v>
      </c>
      <c r="E41" s="63">
        <f t="shared" si="10"/>
        <v>0.96741420079497564</v>
      </c>
      <c r="F41" s="64">
        <f t="shared" si="11"/>
        <v>3.4591097353200437</v>
      </c>
      <c r="G41" s="64">
        <f>IF($A41="","",IFERROR(INDEX(Analitos!$R$4:$R$43,MATCH($A41,Analitos!$A$4:$A$43,0)),""))</f>
        <v>9</v>
      </c>
      <c r="H41" s="64">
        <f>IF($A41="","",IFERROR(INDEX(Analitos!$S$4:$S$43,MATCH($A41,Analitos!$A$4:$A$43,0)),""))</f>
        <v>3</v>
      </c>
      <c r="I41" s="64" t="str">
        <f>IF($A41="","",IFERROR(INDEX(Analitos!$T$4:$T$43,MATCH($A41,Analitos!$A$4:$A$43,0)),""))</f>
        <v/>
      </c>
      <c r="J41" s="64">
        <f t="shared" si="12"/>
        <v>0.86244338992896841</v>
      </c>
      <c r="K41" s="64">
        <f t="shared" si="13"/>
        <v>6.5699744532070401</v>
      </c>
      <c r="L41" s="20">
        <f t="shared" si="14"/>
        <v>2.3525002768719996</v>
      </c>
      <c r="M41" s="38" t="str">
        <f t="shared" si="15"/>
        <v>Inaceitável</v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8" t="str">
        <f>Analitos!$A$21</f>
        <v>Ureia</v>
      </c>
      <c r="B42" s="38">
        <v>2</v>
      </c>
      <c r="C42" s="38">
        <f t="shared" si="8"/>
        <v>25</v>
      </c>
      <c r="D42" s="63">
        <f t="shared" si="9"/>
        <v>77.800996000000026</v>
      </c>
      <c r="E42" s="63">
        <f t="shared" si="10"/>
        <v>2.2152545490450062</v>
      </c>
      <c r="F42" s="64">
        <f t="shared" si="11"/>
        <v>2.8473344339255058</v>
      </c>
      <c r="G42" s="64">
        <f>IF($A42="","",IFERROR(INDEX(Analitos!$R$4:$R$43,MATCH($A42,Analitos!$A$4:$A$43,0)),""))</f>
        <v>9</v>
      </c>
      <c r="H42" s="64">
        <f>IF($A42="","",IFERROR(INDEX(Analitos!$S$4:$S$43,MATCH($A42,Analitos!$A$4:$A$43,0)),""))</f>
        <v>3</v>
      </c>
      <c r="I42" s="64" t="str">
        <f>IF($A42="","",IFERROR(INDEX(Analitos!$T$4:$T$43,MATCH($A42,Analitos!$A$4:$A$43,0)),""))</f>
        <v/>
      </c>
      <c r="J42" s="64">
        <f t="shared" si="12"/>
        <v>0.86244338992896841</v>
      </c>
      <c r="K42" s="64">
        <f t="shared" si="13"/>
        <v>5.5605452059060525</v>
      </c>
      <c r="L42" s="20">
        <f t="shared" si="14"/>
        <v>2.8579560283166701</v>
      </c>
      <c r="M42" s="38" t="str">
        <f t="shared" si="15"/>
        <v>Inaceitável</v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8" t="str">
        <f>Analitos!$A$22</f>
        <v>Amilase</v>
      </c>
      <c r="B43" s="38">
        <v>1</v>
      </c>
      <c r="C43" s="38">
        <f t="shared" si="8"/>
        <v>25</v>
      </c>
      <c r="D43" s="63">
        <f t="shared" si="9"/>
        <v>80.919644000000005</v>
      </c>
      <c r="E43" s="63">
        <f t="shared" si="10"/>
        <v>3.3125751018000362</v>
      </c>
      <c r="F43" s="64">
        <f t="shared" si="11"/>
        <v>4.0936600039911646</v>
      </c>
      <c r="G43" s="64">
        <f>IF($A43="","",IFERROR(INDEX(Analitos!$R$4:$R$43,MATCH($A43,Analitos!$A$4:$A$43,0)),""))</f>
        <v>30</v>
      </c>
      <c r="H43" s="64">
        <f>IF($A43="","",IFERROR(INDEX(Analitos!$S$4:$S$43,MATCH($A43,Analitos!$A$4:$A$43,0)),""))</f>
        <v>10</v>
      </c>
      <c r="I43" s="64" t="str">
        <f>IF($A43="","",IFERROR(INDEX(Analitos!$T$4:$T$43,MATCH($A43,Analitos!$A$4:$A$43,0)),""))</f>
        <v/>
      </c>
      <c r="J43" s="64" t="str">
        <f t="shared" si="12"/>
        <v/>
      </c>
      <c r="K43" s="64" t="str">
        <f t="shared" si="13"/>
        <v/>
      </c>
      <c r="L43" s="20" t="str">
        <f t="shared" si="14"/>
        <v/>
      </c>
      <c r="M43" s="38" t="str">
        <f t="shared" si="15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8" t="str">
        <f>Analitos!$A$22</f>
        <v>Amilase</v>
      </c>
      <c r="B44" s="38">
        <v>2</v>
      </c>
      <c r="C44" s="38">
        <f t="shared" si="8"/>
        <v>25</v>
      </c>
      <c r="D44" s="63">
        <f t="shared" si="9"/>
        <v>299.7922079999999</v>
      </c>
      <c r="E44" s="63">
        <f t="shared" si="10"/>
        <v>7.3633768924305842</v>
      </c>
      <c r="F44" s="64">
        <f t="shared" si="11"/>
        <v>2.4561601989437252</v>
      </c>
      <c r="G44" s="64">
        <f>IF($A44="","",IFERROR(INDEX(Analitos!$R$4:$R$43,MATCH($A44,Analitos!$A$4:$A$43,0)),""))</f>
        <v>30</v>
      </c>
      <c r="H44" s="64">
        <f>IF($A44="","",IFERROR(INDEX(Analitos!$S$4:$S$43,MATCH($A44,Analitos!$A$4:$A$43,0)),""))</f>
        <v>10</v>
      </c>
      <c r="I44" s="64" t="str">
        <f>IF($A44="","",IFERROR(INDEX(Analitos!$T$4:$T$43,MATCH($A44,Analitos!$A$4:$A$43,0)),""))</f>
        <v/>
      </c>
      <c r="J44" s="64" t="str">
        <f t="shared" si="12"/>
        <v/>
      </c>
      <c r="K44" s="64" t="str">
        <f t="shared" si="13"/>
        <v/>
      </c>
      <c r="L44" s="20" t="str">
        <f t="shared" si="14"/>
        <v/>
      </c>
      <c r="M44" s="38" t="str">
        <f t="shared" si="15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8" t="str">
        <f>Analitos!$A$23</f>
        <v>Creatina fosfoquinase</v>
      </c>
      <c r="B45" s="38">
        <v>1</v>
      </c>
      <c r="C45" s="38">
        <f t="shared" si="8"/>
        <v>0</v>
      </c>
      <c r="D45" s="63" t="str">
        <f t="shared" si="9"/>
        <v/>
      </c>
      <c r="E45" s="63" t="str">
        <f t="shared" si="10"/>
        <v/>
      </c>
      <c r="F45" s="64" t="str">
        <f t="shared" si="11"/>
        <v/>
      </c>
      <c r="G45" s="64" t="str">
        <f>IF($A45="","",IFERROR(INDEX(Analitos!$R$4:$R$43,MATCH($A45,Analitos!$A$4:$A$43,0)),""))</f>
        <v/>
      </c>
      <c r="H45" s="64" t="str">
        <f>IF($A45="","",IFERROR(INDEX(Analitos!$S$4:$S$43,MATCH($A45,Analitos!$A$4:$A$43,0)),""))</f>
        <v/>
      </c>
      <c r="I45" s="64" t="str">
        <f>IF($A45="","",IFERROR(INDEX(Analitos!$T$4:$T$43,MATCH($A45,Analitos!$A$4:$A$43,0)),""))</f>
        <v/>
      </c>
      <c r="J45" s="64" t="str">
        <f t="shared" si="12"/>
        <v/>
      </c>
      <c r="K45" s="64" t="str">
        <f t="shared" si="13"/>
        <v/>
      </c>
      <c r="L45" s="20" t="str">
        <f t="shared" si="14"/>
        <v/>
      </c>
      <c r="M45" s="38" t="str">
        <f t="shared" si="15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8" t="str">
        <f>Analitos!$A$23</f>
        <v>Creatina fosfoquinase</v>
      </c>
      <c r="B46" s="38">
        <v>2</v>
      </c>
      <c r="C46" s="38">
        <f t="shared" si="8"/>
        <v>0</v>
      </c>
      <c r="D46" s="63" t="str">
        <f t="shared" si="9"/>
        <v/>
      </c>
      <c r="E46" s="63" t="str">
        <f t="shared" si="10"/>
        <v/>
      </c>
      <c r="F46" s="64" t="str">
        <f t="shared" si="11"/>
        <v/>
      </c>
      <c r="G46" s="64" t="str">
        <f>IF($A46="","",IFERROR(INDEX(Analitos!$R$4:$R$43,MATCH($A46,Analitos!$A$4:$A$43,0)),""))</f>
        <v/>
      </c>
      <c r="H46" s="64" t="str">
        <f>IF($A46="","",IFERROR(INDEX(Analitos!$S$4:$S$43,MATCH($A46,Analitos!$A$4:$A$43,0)),""))</f>
        <v/>
      </c>
      <c r="I46" s="64" t="str">
        <f>IF($A46="","",IFERROR(INDEX(Analitos!$T$4:$T$43,MATCH($A46,Analitos!$A$4:$A$43,0)),""))</f>
        <v/>
      </c>
      <c r="J46" s="64" t="str">
        <f t="shared" si="12"/>
        <v/>
      </c>
      <c r="K46" s="64" t="str">
        <f t="shared" si="13"/>
        <v/>
      </c>
      <c r="L46" s="20" t="str">
        <f t="shared" si="14"/>
        <v/>
      </c>
      <c r="M46" s="38" t="str">
        <f t="shared" si="15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8" t="str">
        <f>Analitos!$A$24</f>
        <v>Fosfatase alcalina</v>
      </c>
      <c r="B47" s="38">
        <v>1</v>
      </c>
      <c r="C47" s="38">
        <f t="shared" si="8"/>
        <v>25</v>
      </c>
      <c r="D47" s="63">
        <f t="shared" si="9"/>
        <v>88.738867999999982</v>
      </c>
      <c r="E47" s="63">
        <f t="shared" si="10"/>
        <v>2.9349784232206306</v>
      </c>
      <c r="F47" s="64">
        <f t="shared" si="11"/>
        <v>3.3074327962135275</v>
      </c>
      <c r="G47" s="64">
        <f>IF($A47="","",IFERROR(INDEX(Analitos!$R$4:$R$43,MATCH($A47,Analitos!$A$4:$A$43,0)),""))</f>
        <v>30</v>
      </c>
      <c r="H47" s="64">
        <f>IF($A47="","",IFERROR(INDEX(Analitos!$S$4:$S$43,MATCH($A47,Analitos!$A$4:$A$43,0)),""))</f>
        <v>10</v>
      </c>
      <c r="I47" s="64" t="str">
        <f>IF($A47="","",IFERROR(INDEX(Analitos!$T$4:$T$43,MATCH($A47,Analitos!$A$4:$A$43,0)),""))</f>
        <v/>
      </c>
      <c r="J47" s="64" t="str">
        <f t="shared" si="12"/>
        <v/>
      </c>
      <c r="K47" s="64" t="str">
        <f t="shared" si="13"/>
        <v/>
      </c>
      <c r="L47" s="20" t="str">
        <f t="shared" si="14"/>
        <v/>
      </c>
      <c r="M47" s="38" t="str">
        <f t="shared" si="15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8" t="str">
        <f>Analitos!$A$24</f>
        <v>Fosfatase alcalina</v>
      </c>
      <c r="B48" s="38">
        <v>2</v>
      </c>
      <c r="C48" s="38">
        <f t="shared" si="8"/>
        <v>25</v>
      </c>
      <c r="D48" s="63">
        <f t="shared" si="9"/>
        <v>316.70212000000009</v>
      </c>
      <c r="E48" s="63">
        <f t="shared" si="10"/>
        <v>11.980569204790187</v>
      </c>
      <c r="F48" s="64">
        <f t="shared" si="11"/>
        <v>3.7829141165174973</v>
      </c>
      <c r="G48" s="64">
        <f>IF($A48="","",IFERROR(INDEX(Analitos!$R$4:$R$43,MATCH($A48,Analitos!$A$4:$A$43,0)),""))</f>
        <v>30</v>
      </c>
      <c r="H48" s="64">
        <f>IF($A48="","",IFERROR(INDEX(Analitos!$S$4:$S$43,MATCH($A48,Analitos!$A$4:$A$43,0)),""))</f>
        <v>10</v>
      </c>
      <c r="I48" s="64" t="str">
        <f>IF($A48="","",IFERROR(INDEX(Analitos!$T$4:$T$43,MATCH($A48,Analitos!$A$4:$A$43,0)),""))</f>
        <v/>
      </c>
      <c r="J48" s="64" t="str">
        <f t="shared" si="12"/>
        <v/>
      </c>
      <c r="K48" s="64" t="str">
        <f t="shared" si="13"/>
        <v/>
      </c>
      <c r="L48" s="20" t="str">
        <f t="shared" si="14"/>
        <v/>
      </c>
      <c r="M48" s="38" t="str">
        <f t="shared" si="15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8" t="str">
        <f>Analitos!$A$25</f>
        <v>GGT</v>
      </c>
      <c r="B49" s="38">
        <v>1</v>
      </c>
      <c r="C49" s="38">
        <f t="shared" si="8"/>
        <v>25</v>
      </c>
      <c r="D49" s="63">
        <f t="shared" si="9"/>
        <v>34.666283999999997</v>
      </c>
      <c r="E49" s="63">
        <f t="shared" si="10"/>
        <v>1.4195986447703273</v>
      </c>
      <c r="F49" s="64">
        <f t="shared" si="11"/>
        <v>4.0950412936394551</v>
      </c>
      <c r="G49" s="64">
        <f>IF($A49="","",IFERROR(INDEX(Analitos!$R$4:$R$43,MATCH($A49,Analitos!$A$4:$A$43,0)),""))</f>
        <v>22</v>
      </c>
      <c r="H49" s="64">
        <f>IF($A49="","",IFERROR(INDEX(Analitos!$S$4:$S$43,MATCH($A49,Analitos!$A$4:$A$43,0)),""))</f>
        <v>7.333333333333333</v>
      </c>
      <c r="I49" s="64" t="str">
        <f>IF($A49="","",IFERROR(INDEX(Analitos!$T$4:$T$43,MATCH($A49,Analitos!$A$4:$A$43,0)),""))</f>
        <v/>
      </c>
      <c r="J49" s="64" t="str">
        <f t="shared" si="12"/>
        <v/>
      </c>
      <c r="K49" s="64" t="str">
        <f t="shared" si="13"/>
        <v/>
      </c>
      <c r="L49" s="20" t="str">
        <f t="shared" si="14"/>
        <v/>
      </c>
      <c r="M49" s="38" t="str">
        <f t="shared" si="15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8" t="str">
        <f>Analitos!$A$25</f>
        <v>GGT</v>
      </c>
      <c r="B50" s="38">
        <v>2</v>
      </c>
      <c r="C50" s="38">
        <f t="shared" si="8"/>
        <v>25</v>
      </c>
      <c r="D50" s="63">
        <f t="shared" si="9"/>
        <v>157.23578800000001</v>
      </c>
      <c r="E50" s="63">
        <f t="shared" si="10"/>
        <v>3.5163703345108228</v>
      </c>
      <c r="F50" s="64">
        <f t="shared" si="11"/>
        <v>2.236367673821702</v>
      </c>
      <c r="G50" s="64">
        <f>IF($A50="","",IFERROR(INDEX(Analitos!$R$4:$R$43,MATCH($A50,Analitos!$A$4:$A$43,0)),""))</f>
        <v>22</v>
      </c>
      <c r="H50" s="64">
        <f>IF($A50="","",IFERROR(INDEX(Analitos!$S$4:$S$43,MATCH($A50,Analitos!$A$4:$A$43,0)),""))</f>
        <v>7.333333333333333</v>
      </c>
      <c r="I50" s="64" t="str">
        <f>IF($A50="","",IFERROR(INDEX(Analitos!$T$4:$T$43,MATCH($A50,Analitos!$A$4:$A$43,0)),""))</f>
        <v/>
      </c>
      <c r="J50" s="64" t="str">
        <f t="shared" si="12"/>
        <v/>
      </c>
      <c r="K50" s="64" t="str">
        <f t="shared" si="13"/>
        <v/>
      </c>
      <c r="L50" s="20" t="str">
        <f t="shared" si="14"/>
        <v/>
      </c>
      <c r="M50" s="38" t="str">
        <f t="shared" si="15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8" t="str">
        <f>Analitos!$A$26</f>
        <v>Lactato desidrogenase</v>
      </c>
      <c r="B51" s="38">
        <v>1</v>
      </c>
      <c r="C51" s="38">
        <f t="shared" si="8"/>
        <v>0</v>
      </c>
      <c r="D51" s="63" t="str">
        <f t="shared" si="9"/>
        <v/>
      </c>
      <c r="E51" s="63" t="str">
        <f t="shared" si="10"/>
        <v/>
      </c>
      <c r="F51" s="64" t="str">
        <f t="shared" si="11"/>
        <v/>
      </c>
      <c r="G51" s="64" t="str">
        <f>IF($A51="","",IFERROR(INDEX(Analitos!$R$4:$R$43,MATCH($A51,Analitos!$A$4:$A$43,0)),""))</f>
        <v/>
      </c>
      <c r="H51" s="64" t="str">
        <f>IF($A51="","",IFERROR(INDEX(Analitos!$S$4:$S$43,MATCH($A51,Analitos!$A$4:$A$43,0)),""))</f>
        <v/>
      </c>
      <c r="I51" s="64" t="str">
        <f>IF($A51="","",IFERROR(INDEX(Analitos!$T$4:$T$43,MATCH($A51,Analitos!$A$4:$A$43,0)),""))</f>
        <v/>
      </c>
      <c r="J51" s="64" t="str">
        <f t="shared" si="12"/>
        <v/>
      </c>
      <c r="K51" s="64" t="str">
        <f t="shared" si="13"/>
        <v/>
      </c>
      <c r="L51" s="20" t="str">
        <f t="shared" si="14"/>
        <v/>
      </c>
      <c r="M51" s="38" t="str">
        <f t="shared" si="15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8" t="str">
        <f>Analitos!$A$26</f>
        <v>Lactato desidrogenase</v>
      </c>
      <c r="B52" s="38">
        <v>2</v>
      </c>
      <c r="C52" s="38">
        <f t="shared" si="8"/>
        <v>0</v>
      </c>
      <c r="D52" s="63" t="str">
        <f t="shared" si="9"/>
        <v/>
      </c>
      <c r="E52" s="63" t="str">
        <f t="shared" si="10"/>
        <v/>
      </c>
      <c r="F52" s="64" t="str">
        <f t="shared" si="11"/>
        <v/>
      </c>
      <c r="G52" s="64" t="str">
        <f>IF($A52="","",IFERROR(INDEX(Analitos!$R$4:$R$43,MATCH($A52,Analitos!$A$4:$A$43,0)),""))</f>
        <v/>
      </c>
      <c r="H52" s="64" t="str">
        <f>IF($A52="","",IFERROR(INDEX(Analitos!$S$4:$S$43,MATCH($A52,Analitos!$A$4:$A$43,0)),""))</f>
        <v/>
      </c>
      <c r="I52" s="64" t="str">
        <f>IF($A52="","",IFERROR(INDEX(Analitos!$T$4:$T$43,MATCH($A52,Analitos!$A$4:$A$43,0)),""))</f>
        <v/>
      </c>
      <c r="J52" s="64" t="str">
        <f t="shared" si="12"/>
        <v/>
      </c>
      <c r="K52" s="64" t="str">
        <f t="shared" si="13"/>
        <v/>
      </c>
      <c r="L52" s="20" t="str">
        <f t="shared" si="14"/>
        <v/>
      </c>
      <c r="M52" s="38" t="str">
        <f t="shared" si="15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8" t="str">
        <f>Analitos!$A$27</f>
        <v>Lipase</v>
      </c>
      <c r="B53" s="38">
        <v>1</v>
      </c>
      <c r="C53" s="38">
        <f t="shared" si="8"/>
        <v>0</v>
      </c>
      <c r="D53" s="63" t="str">
        <f t="shared" si="9"/>
        <v/>
      </c>
      <c r="E53" s="63" t="str">
        <f t="shared" si="10"/>
        <v/>
      </c>
      <c r="F53" s="64" t="str">
        <f t="shared" si="11"/>
        <v/>
      </c>
      <c r="G53" s="64" t="str">
        <f>IF($A53="","",IFERROR(INDEX(Analitos!$R$4:$R$43,MATCH($A53,Analitos!$A$4:$A$43,0)),""))</f>
        <v/>
      </c>
      <c r="H53" s="64" t="str">
        <f>IF($A53="","",IFERROR(INDEX(Analitos!$S$4:$S$43,MATCH($A53,Analitos!$A$4:$A$43,0)),""))</f>
        <v/>
      </c>
      <c r="I53" s="64" t="str">
        <f>IF($A53="","",IFERROR(INDEX(Analitos!$T$4:$T$43,MATCH($A53,Analitos!$A$4:$A$43,0)),""))</f>
        <v/>
      </c>
      <c r="J53" s="64" t="str">
        <f t="shared" si="12"/>
        <v/>
      </c>
      <c r="K53" s="64" t="str">
        <f t="shared" si="13"/>
        <v/>
      </c>
      <c r="L53" s="20" t="str">
        <f t="shared" si="14"/>
        <v/>
      </c>
      <c r="M53" s="38" t="str">
        <f t="shared" si="15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8" t="str">
        <f>Analitos!$A$27</f>
        <v>Lipase</v>
      </c>
      <c r="B54" s="38">
        <v>2</v>
      </c>
      <c r="C54" s="38">
        <f t="shared" si="8"/>
        <v>0</v>
      </c>
      <c r="D54" s="63" t="str">
        <f t="shared" si="9"/>
        <v/>
      </c>
      <c r="E54" s="63" t="str">
        <f t="shared" si="10"/>
        <v/>
      </c>
      <c r="F54" s="64" t="str">
        <f t="shared" si="11"/>
        <v/>
      </c>
      <c r="G54" s="64" t="str">
        <f>IF($A54="","",IFERROR(INDEX(Analitos!$R$4:$R$43,MATCH($A54,Analitos!$A$4:$A$43,0)),""))</f>
        <v/>
      </c>
      <c r="H54" s="64" t="str">
        <f>IF($A54="","",IFERROR(INDEX(Analitos!$S$4:$S$43,MATCH($A54,Analitos!$A$4:$A$43,0)),""))</f>
        <v/>
      </c>
      <c r="I54" s="64" t="str">
        <f>IF($A54="","",IFERROR(INDEX(Analitos!$T$4:$T$43,MATCH($A54,Analitos!$A$4:$A$43,0)),""))</f>
        <v/>
      </c>
      <c r="J54" s="64" t="str">
        <f t="shared" si="12"/>
        <v/>
      </c>
      <c r="K54" s="64" t="str">
        <f t="shared" si="13"/>
        <v/>
      </c>
      <c r="L54" s="20" t="str">
        <f t="shared" si="14"/>
        <v/>
      </c>
      <c r="M54" s="38" t="str">
        <f t="shared" si="15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8" t="str">
        <f>Analitos!$A$28</f>
        <v>AST (TGO)</v>
      </c>
      <c r="B55" s="38">
        <v>1</v>
      </c>
      <c r="C55" s="38">
        <f t="shared" si="8"/>
        <v>25</v>
      </c>
      <c r="D55" s="63">
        <f t="shared" si="9"/>
        <v>37.787396000000001</v>
      </c>
      <c r="E55" s="63">
        <f t="shared" si="10"/>
        <v>1.4237000010184844</v>
      </c>
      <c r="F55" s="64">
        <f t="shared" si="11"/>
        <v>3.7676584039251719</v>
      </c>
      <c r="G55" s="64">
        <f>IF($A55="","",IFERROR(INDEX(Analitos!$R$4:$R$43,MATCH($A55,Analitos!$A$4:$A$43,0)),""))</f>
        <v>20</v>
      </c>
      <c r="H55" s="64">
        <f>IF($A55="","",IFERROR(INDEX(Analitos!$S$4:$S$43,MATCH($A55,Analitos!$A$4:$A$43,0)),""))</f>
        <v>6.666666666666667</v>
      </c>
      <c r="I55" s="64" t="str">
        <f>IF($A55="","",IFERROR(INDEX(Analitos!$T$4:$T$43,MATCH($A55,Analitos!$A$4:$A$43,0)),""))</f>
        <v/>
      </c>
      <c r="J55" s="64" t="str">
        <f t="shared" si="12"/>
        <v/>
      </c>
      <c r="K55" s="64" t="str">
        <f t="shared" si="13"/>
        <v/>
      </c>
      <c r="L55" s="20" t="str">
        <f t="shared" si="14"/>
        <v/>
      </c>
      <c r="M55" s="38" t="str">
        <f t="shared" si="15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8" t="str">
        <f>Analitos!$A$28</f>
        <v>AST (TGO)</v>
      </c>
      <c r="B56" s="38">
        <v>2</v>
      </c>
      <c r="C56" s="38">
        <f t="shared" si="8"/>
        <v>25</v>
      </c>
      <c r="D56" s="63">
        <f t="shared" si="9"/>
        <v>149.42122799999999</v>
      </c>
      <c r="E56" s="63">
        <f t="shared" si="10"/>
        <v>4.8853368039402989</v>
      </c>
      <c r="F56" s="64">
        <f t="shared" si="11"/>
        <v>3.2695065281757016</v>
      </c>
      <c r="G56" s="64">
        <f>IF($A56="","",IFERROR(INDEX(Analitos!$R$4:$R$43,MATCH($A56,Analitos!$A$4:$A$43,0)),""))</f>
        <v>20</v>
      </c>
      <c r="H56" s="64">
        <f>IF($A56="","",IFERROR(INDEX(Analitos!$S$4:$S$43,MATCH($A56,Analitos!$A$4:$A$43,0)),""))</f>
        <v>6.666666666666667</v>
      </c>
      <c r="I56" s="64" t="str">
        <f>IF($A56="","",IFERROR(INDEX(Analitos!$T$4:$T$43,MATCH($A56,Analitos!$A$4:$A$43,0)),""))</f>
        <v/>
      </c>
      <c r="J56" s="64" t="str">
        <f t="shared" si="12"/>
        <v/>
      </c>
      <c r="K56" s="64" t="str">
        <f t="shared" si="13"/>
        <v/>
      </c>
      <c r="L56" s="20" t="str">
        <f t="shared" si="14"/>
        <v/>
      </c>
      <c r="M56" s="38" t="str">
        <f t="shared" si="15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8" t="str">
        <f>Analitos!$A$29</f>
        <v>ALT (TGP)</v>
      </c>
      <c r="B57" s="38">
        <v>1</v>
      </c>
      <c r="C57" s="38">
        <f t="shared" si="8"/>
        <v>25</v>
      </c>
      <c r="D57" s="63">
        <f t="shared" si="9"/>
        <v>40.092347999999994</v>
      </c>
      <c r="E57" s="63">
        <f t="shared" si="10"/>
        <v>1.9636690163908663</v>
      </c>
      <c r="F57" s="64">
        <f t="shared" si="11"/>
        <v>4.8978648404200884</v>
      </c>
      <c r="G57" s="64">
        <f>IF($A57="","",IFERROR(INDEX(Analitos!$R$4:$R$43,MATCH($A57,Analitos!$A$4:$A$43,0)),""))</f>
        <v>20</v>
      </c>
      <c r="H57" s="64">
        <f>IF($A57="","",IFERROR(INDEX(Analitos!$S$4:$S$43,MATCH($A57,Analitos!$A$4:$A$43,0)),""))</f>
        <v>6.666666666666667</v>
      </c>
      <c r="I57" s="64" t="str">
        <f>IF($A57="","",IFERROR(INDEX(Analitos!$T$4:$T$43,MATCH($A57,Analitos!$A$4:$A$43,0)),""))</f>
        <v/>
      </c>
      <c r="J57" s="64" t="str">
        <f t="shared" si="12"/>
        <v/>
      </c>
      <c r="K57" s="64" t="str">
        <f t="shared" si="13"/>
        <v/>
      </c>
      <c r="L57" s="20" t="str">
        <f t="shared" si="14"/>
        <v/>
      </c>
      <c r="M57" s="38" t="str">
        <f t="shared" si="15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8" t="str">
        <f>Analitos!$A$29</f>
        <v>ALT (TGP)</v>
      </c>
      <c r="B58" s="38">
        <v>2</v>
      </c>
      <c r="C58" s="38">
        <f t="shared" si="8"/>
        <v>25</v>
      </c>
      <c r="D58" s="63">
        <f t="shared" si="9"/>
        <v>150.77263999999997</v>
      </c>
      <c r="E58" s="63">
        <f t="shared" si="10"/>
        <v>4.0655083265611012</v>
      </c>
      <c r="F58" s="64">
        <f t="shared" si="11"/>
        <v>2.6964496519800289</v>
      </c>
      <c r="G58" s="64">
        <f>IF($A58="","",IFERROR(INDEX(Analitos!$R$4:$R$43,MATCH($A58,Analitos!$A$4:$A$43,0)),""))</f>
        <v>20</v>
      </c>
      <c r="H58" s="64">
        <f>IF($A58="","",IFERROR(INDEX(Analitos!$S$4:$S$43,MATCH($A58,Analitos!$A$4:$A$43,0)),""))</f>
        <v>6.666666666666667</v>
      </c>
      <c r="I58" s="64" t="str">
        <f>IF($A58="","",IFERROR(INDEX(Analitos!$T$4:$T$43,MATCH($A58,Analitos!$A$4:$A$43,0)),""))</f>
        <v/>
      </c>
      <c r="J58" s="64" t="str">
        <f t="shared" si="12"/>
        <v/>
      </c>
      <c r="K58" s="64" t="str">
        <f t="shared" si="13"/>
        <v/>
      </c>
      <c r="L58" s="20" t="str">
        <f t="shared" si="14"/>
        <v/>
      </c>
      <c r="M58" s="38" t="str">
        <f t="shared" si="15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8" t="str">
        <f>Analitos!$A$30</f>
        <v>Proteína C-reativa</v>
      </c>
      <c r="B59" s="38">
        <v>1</v>
      </c>
      <c r="C59" s="38">
        <f t="shared" si="8"/>
        <v>0</v>
      </c>
      <c r="D59" s="63" t="str">
        <f t="shared" si="9"/>
        <v/>
      </c>
      <c r="E59" s="63" t="str">
        <f t="shared" si="10"/>
        <v/>
      </c>
      <c r="F59" s="64" t="str">
        <f t="shared" si="11"/>
        <v/>
      </c>
      <c r="G59" s="64" t="str">
        <f>IF($A59="","",IFERROR(INDEX(Analitos!$R$4:$R$43,MATCH($A59,Analitos!$A$4:$A$43,0)),""))</f>
        <v/>
      </c>
      <c r="H59" s="64" t="str">
        <f>IF($A59="","",IFERROR(INDEX(Analitos!$S$4:$S$43,MATCH($A59,Analitos!$A$4:$A$43,0)),""))</f>
        <v/>
      </c>
      <c r="I59" s="64" t="str">
        <f>IF($A59="","",IFERROR(INDEX(Analitos!$T$4:$T$43,MATCH($A59,Analitos!$A$4:$A$43,0)),""))</f>
        <v/>
      </c>
      <c r="J59" s="64" t="str">
        <f t="shared" si="12"/>
        <v/>
      </c>
      <c r="K59" s="64" t="str">
        <f t="shared" si="13"/>
        <v/>
      </c>
      <c r="L59" s="20" t="str">
        <f t="shared" si="14"/>
        <v/>
      </c>
      <c r="M59" s="38" t="str">
        <f t="shared" si="15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8" t="str">
        <f>Analitos!$A$30</f>
        <v>Proteína C-reativa</v>
      </c>
      <c r="B60" s="38">
        <v>2</v>
      </c>
      <c r="C60" s="38">
        <f t="shared" si="8"/>
        <v>0</v>
      </c>
      <c r="D60" s="63" t="str">
        <f t="shared" si="9"/>
        <v/>
      </c>
      <c r="E60" s="63" t="str">
        <f t="shared" si="10"/>
        <v/>
      </c>
      <c r="F60" s="64" t="str">
        <f t="shared" si="11"/>
        <v/>
      </c>
      <c r="G60" s="64" t="str">
        <f>IF($A60="","",IFERROR(INDEX(Analitos!$R$4:$R$43,MATCH($A60,Analitos!$A$4:$A$43,0)),""))</f>
        <v/>
      </c>
      <c r="H60" s="64" t="str">
        <f>IF($A60="","",IFERROR(INDEX(Analitos!$S$4:$S$43,MATCH($A60,Analitos!$A$4:$A$43,0)),""))</f>
        <v/>
      </c>
      <c r="I60" s="64" t="str">
        <f>IF($A60="","",IFERROR(INDEX(Analitos!$T$4:$T$43,MATCH($A60,Analitos!$A$4:$A$43,0)),""))</f>
        <v/>
      </c>
      <c r="J60" s="64" t="str">
        <f t="shared" si="12"/>
        <v/>
      </c>
      <c r="K60" s="64" t="str">
        <f t="shared" si="13"/>
        <v/>
      </c>
      <c r="L60" s="20" t="str">
        <f t="shared" si="14"/>
        <v/>
      </c>
      <c r="M60" s="38" t="str">
        <f t="shared" si="15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8" t="str">
        <f>Analitos!$A$31</f>
        <v>Bicarbonato</v>
      </c>
      <c r="B61" s="38">
        <v>1</v>
      </c>
      <c r="C61" s="38">
        <f t="shared" si="8"/>
        <v>0</v>
      </c>
      <c r="D61" s="63" t="str">
        <f t="shared" si="9"/>
        <v/>
      </c>
      <c r="E61" s="63" t="str">
        <f t="shared" si="10"/>
        <v/>
      </c>
      <c r="F61" s="64" t="str">
        <f t="shared" si="11"/>
        <v/>
      </c>
      <c r="G61" s="64" t="str">
        <f>IF($A61="","",IFERROR(INDEX(Analitos!$R$4:$R$43,MATCH($A61,Analitos!$A$4:$A$43,0)),""))</f>
        <v/>
      </c>
      <c r="H61" s="64" t="str">
        <f>IF($A61="","",IFERROR(INDEX(Analitos!$S$4:$S$43,MATCH($A61,Analitos!$A$4:$A$43,0)),""))</f>
        <v/>
      </c>
      <c r="I61" s="64" t="str">
        <f>IF($A61="","",IFERROR(INDEX(Analitos!$T$4:$T$43,MATCH($A61,Analitos!$A$4:$A$43,0)),""))</f>
        <v/>
      </c>
      <c r="J61" s="64" t="str">
        <f t="shared" si="12"/>
        <v/>
      </c>
      <c r="K61" s="64" t="str">
        <f t="shared" si="13"/>
        <v/>
      </c>
      <c r="L61" s="20" t="str">
        <f t="shared" si="14"/>
        <v/>
      </c>
      <c r="M61" s="38" t="str">
        <f t="shared" si="15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8" t="str">
        <f>Analitos!$A$31</f>
        <v>Bicarbonato</v>
      </c>
      <c r="B62" s="38">
        <v>2</v>
      </c>
      <c r="C62" s="38">
        <f t="shared" si="8"/>
        <v>0</v>
      </c>
      <c r="D62" s="63" t="str">
        <f t="shared" si="9"/>
        <v/>
      </c>
      <c r="E62" s="63" t="str">
        <f t="shared" si="10"/>
        <v/>
      </c>
      <c r="F62" s="64" t="str">
        <f t="shared" si="11"/>
        <v/>
      </c>
      <c r="G62" s="64" t="str">
        <f>IF($A62="","",IFERROR(INDEX(Analitos!$R$4:$R$43,MATCH($A62,Analitos!$A$4:$A$43,0)),""))</f>
        <v/>
      </c>
      <c r="H62" s="64" t="str">
        <f>IF($A62="","",IFERROR(INDEX(Analitos!$S$4:$S$43,MATCH($A62,Analitos!$A$4:$A$43,0)),""))</f>
        <v/>
      </c>
      <c r="I62" s="64" t="str">
        <f>IF($A62="","",IFERROR(INDEX(Analitos!$T$4:$T$43,MATCH($A62,Analitos!$A$4:$A$43,0)),""))</f>
        <v/>
      </c>
      <c r="J62" s="64" t="str">
        <f t="shared" si="12"/>
        <v/>
      </c>
      <c r="K62" s="64" t="str">
        <f t="shared" si="13"/>
        <v/>
      </c>
      <c r="L62" s="20" t="str">
        <f t="shared" si="14"/>
        <v/>
      </c>
      <c r="M62" s="38" t="str">
        <f t="shared" si="15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8" t="str">
        <f>Analitos!$A$32</f>
        <v>Sódio</v>
      </c>
      <c r="B63" s="38">
        <v>1</v>
      </c>
      <c r="C63" s="38">
        <f t="shared" si="8"/>
        <v>25</v>
      </c>
      <c r="D63" s="63">
        <f t="shared" si="9"/>
        <v>139.93285199999997</v>
      </c>
      <c r="E63" s="63">
        <f t="shared" si="10"/>
        <v>1.2061827847021078</v>
      </c>
      <c r="F63" s="64">
        <f t="shared" si="11"/>
        <v>0.86197255859696775</v>
      </c>
      <c r="G63" s="64">
        <f>IF($A63="","",IFERROR(INDEX(Analitos!$R$4:$R$43,MATCH($A63,Analitos!$A$4:$A$43,0)),""))</f>
        <v>4</v>
      </c>
      <c r="H63" s="64">
        <f>IF($A63="","",IFERROR(INDEX(Analitos!$S$4:$S$43,MATCH($A63,Analitos!$A$4:$A$43,0)),""))</f>
        <v>1.3333333333333333</v>
      </c>
      <c r="I63" s="64" t="str">
        <f>IF($A63="","",IFERROR(INDEX(Analitos!$T$4:$T$43,MATCH($A63,Analitos!$A$4:$A$43,0)),""))</f>
        <v/>
      </c>
      <c r="J63" s="64" t="str">
        <f t="shared" si="12"/>
        <v/>
      </c>
      <c r="K63" s="64" t="str">
        <f t="shared" si="13"/>
        <v/>
      </c>
      <c r="L63" s="20" t="str">
        <f t="shared" si="14"/>
        <v/>
      </c>
      <c r="M63" s="38" t="str">
        <f t="shared" si="15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8" t="str">
        <f>Analitos!$A$32</f>
        <v>Sódio</v>
      </c>
      <c r="B64" s="38">
        <v>2</v>
      </c>
      <c r="C64" s="38">
        <f t="shared" si="8"/>
        <v>25</v>
      </c>
      <c r="D64" s="63">
        <f t="shared" si="9"/>
        <v>159.37648399999998</v>
      </c>
      <c r="E64" s="63">
        <f t="shared" si="10"/>
        <v>1.767249372776871</v>
      </c>
      <c r="F64" s="64">
        <f t="shared" si="11"/>
        <v>1.1088520266119506</v>
      </c>
      <c r="G64" s="64">
        <f>IF($A64="","",IFERROR(INDEX(Analitos!$R$4:$R$43,MATCH($A64,Analitos!$A$4:$A$43,0)),""))</f>
        <v>4</v>
      </c>
      <c r="H64" s="64">
        <f>IF($A64="","",IFERROR(INDEX(Analitos!$S$4:$S$43,MATCH($A64,Analitos!$A$4:$A$43,0)),""))</f>
        <v>1.3333333333333333</v>
      </c>
      <c r="I64" s="64" t="str">
        <f>IF($A64="","",IFERROR(INDEX(Analitos!$T$4:$T$43,MATCH($A64,Analitos!$A$4:$A$43,0)),""))</f>
        <v/>
      </c>
      <c r="J64" s="64" t="str">
        <f t="shared" si="12"/>
        <v/>
      </c>
      <c r="K64" s="64" t="str">
        <f t="shared" si="13"/>
        <v/>
      </c>
      <c r="L64" s="20" t="str">
        <f t="shared" si="14"/>
        <v/>
      </c>
      <c r="M64" s="38" t="str">
        <f t="shared" si="15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8" t="str">
        <f>Analitos!$A$33</f>
        <v>Potássio</v>
      </c>
      <c r="B65" s="38">
        <v>1</v>
      </c>
      <c r="C65" s="38">
        <f t="shared" si="8"/>
        <v>25</v>
      </c>
      <c r="D65" s="63">
        <f t="shared" si="9"/>
        <v>4.0194919999999987</v>
      </c>
      <c r="E65" s="63">
        <f t="shared" si="10"/>
        <v>9.4056733411351498E-2</v>
      </c>
      <c r="F65" s="64">
        <f t="shared" si="11"/>
        <v>2.3400154400444517</v>
      </c>
      <c r="G65" s="64">
        <f>IF($A65="","",IFERROR(INDEX(Analitos!$R$4:$R$43,MATCH($A65,Analitos!$A$4:$A$43,0)),""))</f>
        <v>6</v>
      </c>
      <c r="H65" s="64">
        <f>IF($A65="","",IFERROR(INDEX(Analitos!$S$4:$S$43,MATCH($A65,Analitos!$A$4:$A$43,0)),""))</f>
        <v>2</v>
      </c>
      <c r="I65" s="64" t="str">
        <f>IF($A65="","",IFERROR(INDEX(Analitos!$T$4:$T$43,MATCH($A65,Analitos!$A$4:$A$43,0)),""))</f>
        <v/>
      </c>
      <c r="J65" s="64" t="str">
        <f t="shared" si="12"/>
        <v/>
      </c>
      <c r="K65" s="64" t="str">
        <f t="shared" si="13"/>
        <v/>
      </c>
      <c r="L65" s="20" t="str">
        <f t="shared" si="14"/>
        <v/>
      </c>
      <c r="M65" s="38" t="str">
        <f t="shared" si="15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8" t="str">
        <f>Analitos!$A$33</f>
        <v>Potássio</v>
      </c>
      <c r="B66" s="38">
        <v>2</v>
      </c>
      <c r="C66" s="38">
        <f t="shared" si="8"/>
        <v>25</v>
      </c>
      <c r="D66" s="63">
        <f t="shared" si="9"/>
        <v>6.5107959999999991</v>
      </c>
      <c r="E66" s="63">
        <f t="shared" si="10"/>
        <v>0.12973206195851153</v>
      </c>
      <c r="F66" s="64">
        <f t="shared" si="11"/>
        <v>1.992568373490915</v>
      </c>
      <c r="G66" s="64">
        <f>IF($A66="","",IFERROR(INDEX(Analitos!$R$4:$R$43,MATCH($A66,Analitos!$A$4:$A$43,0)),""))</f>
        <v>6</v>
      </c>
      <c r="H66" s="64">
        <f>IF($A66="","",IFERROR(INDEX(Analitos!$S$4:$S$43,MATCH($A66,Analitos!$A$4:$A$43,0)),""))</f>
        <v>2</v>
      </c>
      <c r="I66" s="64" t="str">
        <f>IF($A66="","",IFERROR(INDEX(Analitos!$T$4:$T$43,MATCH($A66,Analitos!$A$4:$A$43,0)),""))</f>
        <v/>
      </c>
      <c r="J66" s="64" t="str">
        <f t="shared" si="12"/>
        <v/>
      </c>
      <c r="K66" s="64" t="str">
        <f t="shared" si="13"/>
        <v/>
      </c>
      <c r="L66" s="20" t="str">
        <f t="shared" si="14"/>
        <v/>
      </c>
      <c r="M66" s="38" t="str">
        <f t="shared" si="15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8" t="str">
        <f>Analitos!$A$34</f>
        <v>Cloro</v>
      </c>
      <c r="B67" s="38">
        <v>1</v>
      </c>
      <c r="C67" s="38">
        <f t="shared" si="8"/>
        <v>25</v>
      </c>
      <c r="D67" s="63">
        <f t="shared" si="9"/>
        <v>100.72758</v>
      </c>
      <c r="E67" s="63">
        <f t="shared" si="10"/>
        <v>1.764733432183363</v>
      </c>
      <c r="F67" s="64">
        <f t="shared" si="11"/>
        <v>1.7519863300432341</v>
      </c>
      <c r="G67" s="64">
        <f>IF($A67="","",IFERROR(INDEX(Analitos!$R$4:$R$43,MATCH($A67,Analitos!$A$4:$A$43,0)),""))</f>
        <v>5</v>
      </c>
      <c r="H67" s="64">
        <f>IF($A67="","",IFERROR(INDEX(Analitos!$S$4:$S$43,MATCH($A67,Analitos!$A$4:$A$43,0)),""))</f>
        <v>1.6666666666666667</v>
      </c>
      <c r="I67" s="64" t="str">
        <f>IF($A67="","",IFERROR(INDEX(Analitos!$T$4:$T$43,MATCH($A67,Analitos!$A$4:$A$43,0)),""))</f>
        <v/>
      </c>
      <c r="J67" s="64" t="str">
        <f t="shared" si="12"/>
        <v/>
      </c>
      <c r="K67" s="64" t="str">
        <f t="shared" si="13"/>
        <v/>
      </c>
      <c r="L67" s="20" t="str">
        <f t="shared" si="14"/>
        <v/>
      </c>
      <c r="M67" s="38" t="str">
        <f t="shared" si="15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8" t="str">
        <f>Analitos!$A$34</f>
        <v>Cloro</v>
      </c>
      <c r="B68" s="38">
        <v>2</v>
      </c>
      <c r="C68" s="38">
        <f t="shared" si="8"/>
        <v>25</v>
      </c>
      <c r="D68" s="63">
        <f t="shared" si="9"/>
        <v>117.85955600000003</v>
      </c>
      <c r="E68" s="63">
        <f t="shared" si="10"/>
        <v>1.738066625371957</v>
      </c>
      <c r="F68" s="64">
        <f t="shared" si="11"/>
        <v>1.4746930027226275</v>
      </c>
      <c r="G68" s="64">
        <f>IF($A68="","",IFERROR(INDEX(Analitos!$R$4:$R$43,MATCH($A68,Analitos!$A$4:$A$43,0)),""))</f>
        <v>5</v>
      </c>
      <c r="H68" s="64">
        <f>IF($A68="","",IFERROR(INDEX(Analitos!$S$4:$S$43,MATCH($A68,Analitos!$A$4:$A$43,0)),""))</f>
        <v>1.6666666666666667</v>
      </c>
      <c r="I68" s="64" t="str">
        <f>IF($A68="","",IFERROR(INDEX(Analitos!$T$4:$T$43,MATCH($A68,Analitos!$A$4:$A$43,0)),""))</f>
        <v/>
      </c>
      <c r="J68" s="64" t="str">
        <f t="shared" si="12"/>
        <v/>
      </c>
      <c r="K68" s="64" t="str">
        <f t="shared" si="13"/>
        <v/>
      </c>
      <c r="L68" s="20" t="str">
        <f t="shared" si="14"/>
        <v/>
      </c>
      <c r="M68" s="38" t="str">
        <f t="shared" si="15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8">
        <f>Analitos!$A$35</f>
        <v>0</v>
      </c>
      <c r="B69" s="38">
        <v>1</v>
      </c>
      <c r="C69" s="38">
        <f t="shared" si="8"/>
        <v>0</v>
      </c>
      <c r="D69" s="63" t="str">
        <f t="shared" si="9"/>
        <v/>
      </c>
      <c r="E69" s="63" t="str">
        <f t="shared" si="10"/>
        <v/>
      </c>
      <c r="F69" s="64" t="str">
        <f t="shared" si="11"/>
        <v/>
      </c>
      <c r="G69" s="64" t="str">
        <f>IF($A69="","",IFERROR(INDEX(Analitos!$R$4:$R$43,MATCH($A69,Analitos!$A$4:$A$43,0)),""))</f>
        <v/>
      </c>
      <c r="H69" s="64" t="str">
        <f>IF($A69="","",IFERROR(INDEX(Analitos!$S$4:$S$43,MATCH($A69,Analitos!$A$4:$A$43,0)),""))</f>
        <v/>
      </c>
      <c r="I69" s="64" t="str">
        <f>IF($A69="","",IFERROR(INDEX(Analitos!$T$4:$T$43,MATCH($A69,Analitos!$A$4:$A$43,0)),""))</f>
        <v/>
      </c>
      <c r="J69" s="64" t="str">
        <f t="shared" si="12"/>
        <v/>
      </c>
      <c r="K69" s="64" t="str">
        <f t="shared" si="13"/>
        <v/>
      </c>
      <c r="L69" s="20" t="str">
        <f t="shared" si="14"/>
        <v/>
      </c>
      <c r="M69" s="38" t="str">
        <f t="shared" si="15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8">
        <f>Analitos!$A$35</f>
        <v>0</v>
      </c>
      <c r="B70" s="38">
        <v>2</v>
      </c>
      <c r="C70" s="38">
        <f t="shared" si="8"/>
        <v>0</v>
      </c>
      <c r="D70" s="63" t="str">
        <f t="shared" si="9"/>
        <v/>
      </c>
      <c r="E70" s="63" t="str">
        <f t="shared" si="10"/>
        <v/>
      </c>
      <c r="F70" s="64" t="str">
        <f t="shared" si="11"/>
        <v/>
      </c>
      <c r="G70" s="64" t="str">
        <f>IF($A70="","",IFERROR(INDEX(Analitos!$R$4:$R$43,MATCH($A70,Analitos!$A$4:$A$43,0)),""))</f>
        <v/>
      </c>
      <c r="H70" s="64" t="str">
        <f>IF($A70="","",IFERROR(INDEX(Analitos!$S$4:$S$43,MATCH($A70,Analitos!$A$4:$A$43,0)),""))</f>
        <v/>
      </c>
      <c r="I70" s="64" t="str">
        <f>IF($A70="","",IFERROR(INDEX(Analitos!$T$4:$T$43,MATCH($A70,Analitos!$A$4:$A$43,0)),""))</f>
        <v/>
      </c>
      <c r="J70" s="64" t="str">
        <f t="shared" si="12"/>
        <v/>
      </c>
      <c r="K70" s="64" t="str">
        <f t="shared" si="13"/>
        <v/>
      </c>
      <c r="L70" s="20" t="str">
        <f t="shared" si="14"/>
        <v/>
      </c>
      <c r="M70" s="38" t="str">
        <f t="shared" si="15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8">
        <f>Analitos!$A$36</f>
        <v>0</v>
      </c>
      <c r="B71" s="38">
        <v>1</v>
      </c>
      <c r="C71" s="38">
        <f t="shared" ref="C71:C86" si="16">IF($A71="",0,COUNTIFS(rAnalito,$A71,rNivel,$B71,rData,"&gt;="&amp;DATE($B$3,1,1),rData,"&lt;="&amp;DATE($D$3,12,31),rLote,IF($B$4="","*",$B$4),rStatus,"Ativo"))</f>
        <v>0</v>
      </c>
      <c r="D71" s="63" t="str">
        <f t="shared" ref="D71:D86" si="17">IF($C71=0,"",AVERAGEIFS(rValor,rAnalito,$A71,rNivel,$B71,rData,"&gt;="&amp;DATE($B$3,1,1),rData,"&lt;="&amp;DATE($D$3,12,31),rLote,IF($B$4="","*",$B$4),rStatus,"Ativo"))</f>
        <v/>
      </c>
      <c r="E71" s="63" t="str">
        <f t="shared" ref="E71:E86" si="18">IF($C71&lt;2,"",SQRT((SUMPRODUCT((rAnalito=$A71)*(rNivel=$B71)*(YEAR(rData)&gt;=$B$3)*(YEAR(rData)&lt;=$D$3)*(rStatus="Ativo")*IF($B$4="",1,((""&amp;rLote)=(""&amp;$B$4)))*(rValor^2))-$C71*$D71^2)/($C71-1)))</f>
        <v/>
      </c>
      <c r="F71" s="64" t="str">
        <f t="shared" ref="F71:F86" si="19">IF(OR($D71="",$D71=0,$E71=""),"",$E71/$D71*100)</f>
        <v/>
      </c>
      <c r="G71" s="64" t="str">
        <f>IF($A71="","",IFERROR(INDEX(Analitos!$R$4:$R$43,MATCH($A71,Analitos!$A$4:$A$43,0)),""))</f>
        <v/>
      </c>
      <c r="H71" s="64" t="str">
        <f>IF($A71="","",IFERROR(INDEX(Analitos!$S$4:$S$43,MATCH($A71,Analitos!$A$4:$A$43,0)),""))</f>
        <v/>
      </c>
      <c r="I71" s="64" t="str">
        <f>IF($A71="","",IFERROR(INDEX(Analitos!$T$4:$T$43,MATCH($A71,Analitos!$A$4:$A$43,0)),""))</f>
        <v/>
      </c>
      <c r="J71" s="64" t="str">
        <f t="shared" ref="J71:J86" si="20">IF($A71="","",IFERROR(AVERAGE($P71:$U71),""))</f>
        <v/>
      </c>
      <c r="K71" s="64" t="str">
        <f t="shared" ref="K71:K86" si="21">IF(OR($F71="",$J71=""),"",$F71*1.65+$J71)</f>
        <v/>
      </c>
      <c r="L71" s="20" t="str">
        <f t="shared" ref="L71:L86" si="22">IF(OR($F71="",$F71=0,$G71="",$J71=""),"",($G71-$J71)/$F71)</f>
        <v/>
      </c>
      <c r="M71" s="38" t="str">
        <f t="shared" ref="M71:M86" si="23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8">
        <f>Analitos!$A$36</f>
        <v>0</v>
      </c>
      <c r="B72" s="38">
        <v>2</v>
      </c>
      <c r="C72" s="38">
        <f t="shared" si="16"/>
        <v>0</v>
      </c>
      <c r="D72" s="63" t="str">
        <f t="shared" si="17"/>
        <v/>
      </c>
      <c r="E72" s="63" t="str">
        <f t="shared" si="18"/>
        <v/>
      </c>
      <c r="F72" s="64" t="str">
        <f t="shared" si="19"/>
        <v/>
      </c>
      <c r="G72" s="64" t="str">
        <f>IF($A72="","",IFERROR(INDEX(Analitos!$R$4:$R$43,MATCH($A72,Analitos!$A$4:$A$43,0)),""))</f>
        <v/>
      </c>
      <c r="H72" s="64" t="str">
        <f>IF($A72="","",IFERROR(INDEX(Analitos!$S$4:$S$43,MATCH($A72,Analitos!$A$4:$A$43,0)),""))</f>
        <v/>
      </c>
      <c r="I72" s="64" t="str">
        <f>IF($A72="","",IFERROR(INDEX(Analitos!$T$4:$T$43,MATCH($A72,Analitos!$A$4:$A$43,0)),""))</f>
        <v/>
      </c>
      <c r="J72" s="64" t="str">
        <f t="shared" si="20"/>
        <v/>
      </c>
      <c r="K72" s="64" t="str">
        <f t="shared" si="21"/>
        <v/>
      </c>
      <c r="L72" s="20" t="str">
        <f t="shared" si="22"/>
        <v/>
      </c>
      <c r="M72" s="38" t="str">
        <f t="shared" si="23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8">
        <f>Analitos!$A$37</f>
        <v>0</v>
      </c>
      <c r="B73" s="38">
        <v>1</v>
      </c>
      <c r="C73" s="38">
        <f t="shared" si="16"/>
        <v>0</v>
      </c>
      <c r="D73" s="63" t="str">
        <f t="shared" si="17"/>
        <v/>
      </c>
      <c r="E73" s="63" t="str">
        <f t="shared" si="18"/>
        <v/>
      </c>
      <c r="F73" s="64" t="str">
        <f t="shared" si="19"/>
        <v/>
      </c>
      <c r="G73" s="64" t="str">
        <f>IF($A73="","",IFERROR(INDEX(Analitos!$R$4:$R$43,MATCH($A73,Analitos!$A$4:$A$43,0)),""))</f>
        <v/>
      </c>
      <c r="H73" s="64" t="str">
        <f>IF($A73="","",IFERROR(INDEX(Analitos!$S$4:$S$43,MATCH($A73,Analitos!$A$4:$A$43,0)),""))</f>
        <v/>
      </c>
      <c r="I73" s="64" t="str">
        <f>IF($A73="","",IFERROR(INDEX(Analitos!$T$4:$T$43,MATCH($A73,Analitos!$A$4:$A$43,0)),""))</f>
        <v/>
      </c>
      <c r="J73" s="64" t="str">
        <f t="shared" si="20"/>
        <v/>
      </c>
      <c r="K73" s="64" t="str">
        <f t="shared" si="21"/>
        <v/>
      </c>
      <c r="L73" s="20" t="str">
        <f t="shared" si="22"/>
        <v/>
      </c>
      <c r="M73" s="38" t="str">
        <f t="shared" si="23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8">
        <f>Analitos!$A$37</f>
        <v>0</v>
      </c>
      <c r="B74" s="38">
        <v>2</v>
      </c>
      <c r="C74" s="38">
        <f t="shared" si="16"/>
        <v>0</v>
      </c>
      <c r="D74" s="63" t="str">
        <f t="shared" si="17"/>
        <v/>
      </c>
      <c r="E74" s="63" t="str">
        <f t="shared" si="18"/>
        <v/>
      </c>
      <c r="F74" s="64" t="str">
        <f t="shared" si="19"/>
        <v/>
      </c>
      <c r="G74" s="64" t="str">
        <f>IF($A74="","",IFERROR(INDEX(Analitos!$R$4:$R$43,MATCH($A74,Analitos!$A$4:$A$43,0)),""))</f>
        <v/>
      </c>
      <c r="H74" s="64" t="str">
        <f>IF($A74="","",IFERROR(INDEX(Analitos!$S$4:$S$43,MATCH($A74,Analitos!$A$4:$A$43,0)),""))</f>
        <v/>
      </c>
      <c r="I74" s="64" t="str">
        <f>IF($A74="","",IFERROR(INDEX(Analitos!$T$4:$T$43,MATCH($A74,Analitos!$A$4:$A$43,0)),""))</f>
        <v/>
      </c>
      <c r="J74" s="64" t="str">
        <f t="shared" si="20"/>
        <v/>
      </c>
      <c r="K74" s="64" t="str">
        <f t="shared" si="21"/>
        <v/>
      </c>
      <c r="L74" s="20" t="str">
        <f t="shared" si="22"/>
        <v/>
      </c>
      <c r="M74" s="38" t="str">
        <f t="shared" si="23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8">
        <f>Analitos!$A$38</f>
        <v>0</v>
      </c>
      <c r="B75" s="38">
        <v>1</v>
      </c>
      <c r="C75" s="38">
        <f t="shared" si="16"/>
        <v>0</v>
      </c>
      <c r="D75" s="63" t="str">
        <f t="shared" si="17"/>
        <v/>
      </c>
      <c r="E75" s="63" t="str">
        <f t="shared" si="18"/>
        <v/>
      </c>
      <c r="F75" s="64" t="str">
        <f t="shared" si="19"/>
        <v/>
      </c>
      <c r="G75" s="64" t="str">
        <f>IF($A75="","",IFERROR(INDEX(Analitos!$R$4:$R$43,MATCH($A75,Analitos!$A$4:$A$43,0)),""))</f>
        <v/>
      </c>
      <c r="H75" s="64" t="str">
        <f>IF($A75="","",IFERROR(INDEX(Analitos!$S$4:$S$43,MATCH($A75,Analitos!$A$4:$A$43,0)),""))</f>
        <v/>
      </c>
      <c r="I75" s="64" t="str">
        <f>IF($A75="","",IFERROR(INDEX(Analitos!$T$4:$T$43,MATCH($A75,Analitos!$A$4:$A$43,0)),""))</f>
        <v/>
      </c>
      <c r="J75" s="64" t="str">
        <f t="shared" si="20"/>
        <v/>
      </c>
      <c r="K75" s="64" t="str">
        <f t="shared" si="21"/>
        <v/>
      </c>
      <c r="L75" s="20" t="str">
        <f t="shared" si="22"/>
        <v/>
      </c>
      <c r="M75" s="38" t="str">
        <f t="shared" si="23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8">
        <f>Analitos!$A$38</f>
        <v>0</v>
      </c>
      <c r="B76" s="38">
        <v>2</v>
      </c>
      <c r="C76" s="38">
        <f t="shared" si="16"/>
        <v>0</v>
      </c>
      <c r="D76" s="63" t="str">
        <f t="shared" si="17"/>
        <v/>
      </c>
      <c r="E76" s="63" t="str">
        <f t="shared" si="18"/>
        <v/>
      </c>
      <c r="F76" s="64" t="str">
        <f t="shared" si="19"/>
        <v/>
      </c>
      <c r="G76" s="64" t="str">
        <f>IF($A76="","",IFERROR(INDEX(Analitos!$R$4:$R$43,MATCH($A76,Analitos!$A$4:$A$43,0)),""))</f>
        <v/>
      </c>
      <c r="H76" s="64" t="str">
        <f>IF($A76="","",IFERROR(INDEX(Analitos!$S$4:$S$43,MATCH($A76,Analitos!$A$4:$A$43,0)),""))</f>
        <v/>
      </c>
      <c r="I76" s="64" t="str">
        <f>IF($A76="","",IFERROR(INDEX(Analitos!$T$4:$T$43,MATCH($A76,Analitos!$A$4:$A$43,0)),""))</f>
        <v/>
      </c>
      <c r="J76" s="64" t="str">
        <f t="shared" si="20"/>
        <v/>
      </c>
      <c r="K76" s="64" t="str">
        <f t="shared" si="21"/>
        <v/>
      </c>
      <c r="L76" s="20" t="str">
        <f t="shared" si="22"/>
        <v/>
      </c>
      <c r="M76" s="38" t="str">
        <f t="shared" si="23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8">
        <f>Analitos!$A$39</f>
        <v>0</v>
      </c>
      <c r="B77" s="38">
        <v>1</v>
      </c>
      <c r="C77" s="38">
        <f t="shared" si="16"/>
        <v>0</v>
      </c>
      <c r="D77" s="63" t="str">
        <f t="shared" si="17"/>
        <v/>
      </c>
      <c r="E77" s="63" t="str">
        <f t="shared" si="18"/>
        <v/>
      </c>
      <c r="F77" s="64" t="str">
        <f t="shared" si="19"/>
        <v/>
      </c>
      <c r="G77" s="64" t="str">
        <f>IF($A77="","",IFERROR(INDEX(Analitos!$R$4:$R$43,MATCH($A77,Analitos!$A$4:$A$43,0)),""))</f>
        <v/>
      </c>
      <c r="H77" s="64" t="str">
        <f>IF($A77="","",IFERROR(INDEX(Analitos!$S$4:$S$43,MATCH($A77,Analitos!$A$4:$A$43,0)),""))</f>
        <v/>
      </c>
      <c r="I77" s="64" t="str">
        <f>IF($A77="","",IFERROR(INDEX(Analitos!$T$4:$T$43,MATCH($A77,Analitos!$A$4:$A$43,0)),""))</f>
        <v/>
      </c>
      <c r="J77" s="64" t="str">
        <f t="shared" si="20"/>
        <v/>
      </c>
      <c r="K77" s="64" t="str">
        <f t="shared" si="21"/>
        <v/>
      </c>
      <c r="L77" s="20" t="str">
        <f t="shared" si="22"/>
        <v/>
      </c>
      <c r="M77" s="38" t="str">
        <f t="shared" si="23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8">
        <f>Analitos!$A$39</f>
        <v>0</v>
      </c>
      <c r="B78" s="38">
        <v>2</v>
      </c>
      <c r="C78" s="38">
        <f t="shared" si="16"/>
        <v>0</v>
      </c>
      <c r="D78" s="63" t="str">
        <f t="shared" si="17"/>
        <v/>
      </c>
      <c r="E78" s="63" t="str">
        <f t="shared" si="18"/>
        <v/>
      </c>
      <c r="F78" s="64" t="str">
        <f t="shared" si="19"/>
        <v/>
      </c>
      <c r="G78" s="64" t="str">
        <f>IF($A78="","",IFERROR(INDEX(Analitos!$R$4:$R$43,MATCH($A78,Analitos!$A$4:$A$43,0)),""))</f>
        <v/>
      </c>
      <c r="H78" s="64" t="str">
        <f>IF($A78="","",IFERROR(INDEX(Analitos!$S$4:$S$43,MATCH($A78,Analitos!$A$4:$A$43,0)),""))</f>
        <v/>
      </c>
      <c r="I78" s="64" t="str">
        <f>IF($A78="","",IFERROR(INDEX(Analitos!$T$4:$T$43,MATCH($A78,Analitos!$A$4:$A$43,0)),""))</f>
        <v/>
      </c>
      <c r="J78" s="64" t="str">
        <f t="shared" si="20"/>
        <v/>
      </c>
      <c r="K78" s="64" t="str">
        <f t="shared" si="21"/>
        <v/>
      </c>
      <c r="L78" s="20" t="str">
        <f t="shared" si="22"/>
        <v/>
      </c>
      <c r="M78" s="38" t="str">
        <f t="shared" si="23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8">
        <f>Analitos!$A$40</f>
        <v>0</v>
      </c>
      <c r="B79" s="38">
        <v>1</v>
      </c>
      <c r="C79" s="38">
        <f t="shared" si="16"/>
        <v>0</v>
      </c>
      <c r="D79" s="63" t="str">
        <f t="shared" si="17"/>
        <v/>
      </c>
      <c r="E79" s="63" t="str">
        <f t="shared" si="18"/>
        <v/>
      </c>
      <c r="F79" s="64" t="str">
        <f t="shared" si="19"/>
        <v/>
      </c>
      <c r="G79" s="64" t="str">
        <f>IF($A79="","",IFERROR(INDEX(Analitos!$R$4:$R$43,MATCH($A79,Analitos!$A$4:$A$43,0)),""))</f>
        <v/>
      </c>
      <c r="H79" s="64" t="str">
        <f>IF($A79="","",IFERROR(INDEX(Analitos!$S$4:$S$43,MATCH($A79,Analitos!$A$4:$A$43,0)),""))</f>
        <v/>
      </c>
      <c r="I79" s="64" t="str">
        <f>IF($A79="","",IFERROR(INDEX(Analitos!$T$4:$T$43,MATCH($A79,Analitos!$A$4:$A$43,0)),""))</f>
        <v/>
      </c>
      <c r="J79" s="64" t="str">
        <f t="shared" si="20"/>
        <v/>
      </c>
      <c r="K79" s="64" t="str">
        <f t="shared" si="21"/>
        <v/>
      </c>
      <c r="L79" s="20" t="str">
        <f t="shared" si="22"/>
        <v/>
      </c>
      <c r="M79" s="38" t="str">
        <f t="shared" si="23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8">
        <f>Analitos!$A$40</f>
        <v>0</v>
      </c>
      <c r="B80" s="38">
        <v>2</v>
      </c>
      <c r="C80" s="38">
        <f t="shared" si="16"/>
        <v>0</v>
      </c>
      <c r="D80" s="63" t="str">
        <f t="shared" si="17"/>
        <v/>
      </c>
      <c r="E80" s="63" t="str">
        <f t="shared" si="18"/>
        <v/>
      </c>
      <c r="F80" s="64" t="str">
        <f t="shared" si="19"/>
        <v/>
      </c>
      <c r="G80" s="64" t="str">
        <f>IF($A80="","",IFERROR(INDEX(Analitos!$R$4:$R$43,MATCH($A80,Analitos!$A$4:$A$43,0)),""))</f>
        <v/>
      </c>
      <c r="H80" s="64" t="str">
        <f>IF($A80="","",IFERROR(INDEX(Analitos!$S$4:$S$43,MATCH($A80,Analitos!$A$4:$A$43,0)),""))</f>
        <v/>
      </c>
      <c r="I80" s="64" t="str">
        <f>IF($A80="","",IFERROR(INDEX(Analitos!$T$4:$T$43,MATCH($A80,Analitos!$A$4:$A$43,0)),""))</f>
        <v/>
      </c>
      <c r="J80" s="64" t="str">
        <f t="shared" si="20"/>
        <v/>
      </c>
      <c r="K80" s="64" t="str">
        <f t="shared" si="21"/>
        <v/>
      </c>
      <c r="L80" s="20" t="str">
        <f t="shared" si="22"/>
        <v/>
      </c>
      <c r="M80" s="38" t="str">
        <f t="shared" si="23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8">
        <f>Analitos!$A$41</f>
        <v>0</v>
      </c>
      <c r="B81" s="38">
        <v>1</v>
      </c>
      <c r="C81" s="38">
        <f t="shared" si="16"/>
        <v>0</v>
      </c>
      <c r="D81" s="63" t="str">
        <f t="shared" si="17"/>
        <v/>
      </c>
      <c r="E81" s="63" t="str">
        <f t="shared" si="18"/>
        <v/>
      </c>
      <c r="F81" s="64" t="str">
        <f t="shared" si="19"/>
        <v/>
      </c>
      <c r="G81" s="64" t="str">
        <f>IF($A81="","",IFERROR(INDEX(Analitos!$R$4:$R$43,MATCH($A81,Analitos!$A$4:$A$43,0)),""))</f>
        <v/>
      </c>
      <c r="H81" s="64" t="str">
        <f>IF($A81="","",IFERROR(INDEX(Analitos!$S$4:$S$43,MATCH($A81,Analitos!$A$4:$A$43,0)),""))</f>
        <v/>
      </c>
      <c r="I81" s="64" t="str">
        <f>IF($A81="","",IFERROR(INDEX(Analitos!$T$4:$T$43,MATCH($A81,Analitos!$A$4:$A$43,0)),""))</f>
        <v/>
      </c>
      <c r="J81" s="64" t="str">
        <f t="shared" si="20"/>
        <v/>
      </c>
      <c r="K81" s="64" t="str">
        <f t="shared" si="21"/>
        <v/>
      </c>
      <c r="L81" s="20" t="str">
        <f t="shared" si="22"/>
        <v/>
      </c>
      <c r="M81" s="38" t="str">
        <f t="shared" si="23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8">
        <f>Analitos!$A$41</f>
        <v>0</v>
      </c>
      <c r="B82" s="38">
        <v>2</v>
      </c>
      <c r="C82" s="38">
        <f t="shared" si="16"/>
        <v>0</v>
      </c>
      <c r="D82" s="63" t="str">
        <f t="shared" si="17"/>
        <v/>
      </c>
      <c r="E82" s="63" t="str">
        <f t="shared" si="18"/>
        <v/>
      </c>
      <c r="F82" s="64" t="str">
        <f t="shared" si="19"/>
        <v/>
      </c>
      <c r="G82" s="64" t="str">
        <f>IF($A82="","",IFERROR(INDEX(Analitos!$R$4:$R$43,MATCH($A82,Analitos!$A$4:$A$43,0)),""))</f>
        <v/>
      </c>
      <c r="H82" s="64" t="str">
        <f>IF($A82="","",IFERROR(INDEX(Analitos!$S$4:$S$43,MATCH($A82,Analitos!$A$4:$A$43,0)),""))</f>
        <v/>
      </c>
      <c r="I82" s="64" t="str">
        <f>IF($A82="","",IFERROR(INDEX(Analitos!$T$4:$T$43,MATCH($A82,Analitos!$A$4:$A$43,0)),""))</f>
        <v/>
      </c>
      <c r="J82" s="64" t="str">
        <f t="shared" si="20"/>
        <v/>
      </c>
      <c r="K82" s="64" t="str">
        <f t="shared" si="21"/>
        <v/>
      </c>
      <c r="L82" s="20" t="str">
        <f t="shared" si="22"/>
        <v/>
      </c>
      <c r="M82" s="38" t="str">
        <f t="shared" si="23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8">
        <f>Analitos!$A$42</f>
        <v>0</v>
      </c>
      <c r="B83" s="38">
        <v>1</v>
      </c>
      <c r="C83" s="38">
        <f t="shared" si="16"/>
        <v>0</v>
      </c>
      <c r="D83" s="63" t="str">
        <f t="shared" si="17"/>
        <v/>
      </c>
      <c r="E83" s="63" t="str">
        <f t="shared" si="18"/>
        <v/>
      </c>
      <c r="F83" s="64" t="str">
        <f t="shared" si="19"/>
        <v/>
      </c>
      <c r="G83" s="64" t="str">
        <f>IF($A83="","",IFERROR(INDEX(Analitos!$R$4:$R$43,MATCH($A83,Analitos!$A$4:$A$43,0)),""))</f>
        <v/>
      </c>
      <c r="H83" s="64" t="str">
        <f>IF($A83="","",IFERROR(INDEX(Analitos!$S$4:$S$43,MATCH($A83,Analitos!$A$4:$A$43,0)),""))</f>
        <v/>
      </c>
      <c r="I83" s="64" t="str">
        <f>IF($A83="","",IFERROR(INDEX(Analitos!$T$4:$T$43,MATCH($A83,Analitos!$A$4:$A$43,0)),""))</f>
        <v/>
      </c>
      <c r="J83" s="64" t="str">
        <f t="shared" si="20"/>
        <v/>
      </c>
      <c r="K83" s="64" t="str">
        <f t="shared" si="21"/>
        <v/>
      </c>
      <c r="L83" s="20" t="str">
        <f t="shared" si="22"/>
        <v/>
      </c>
      <c r="M83" s="38" t="str">
        <f t="shared" si="23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8">
        <f>Analitos!$A$42</f>
        <v>0</v>
      </c>
      <c r="B84" s="38">
        <v>2</v>
      </c>
      <c r="C84" s="38">
        <f t="shared" si="16"/>
        <v>0</v>
      </c>
      <c r="D84" s="63" t="str">
        <f t="shared" si="17"/>
        <v/>
      </c>
      <c r="E84" s="63" t="str">
        <f t="shared" si="18"/>
        <v/>
      </c>
      <c r="F84" s="64" t="str">
        <f t="shared" si="19"/>
        <v/>
      </c>
      <c r="G84" s="64" t="str">
        <f>IF($A84="","",IFERROR(INDEX(Analitos!$R$4:$R$43,MATCH($A84,Analitos!$A$4:$A$43,0)),""))</f>
        <v/>
      </c>
      <c r="H84" s="64" t="str">
        <f>IF($A84="","",IFERROR(INDEX(Analitos!$S$4:$S$43,MATCH($A84,Analitos!$A$4:$A$43,0)),""))</f>
        <v/>
      </c>
      <c r="I84" s="64" t="str">
        <f>IF($A84="","",IFERROR(INDEX(Analitos!$T$4:$T$43,MATCH($A84,Analitos!$A$4:$A$43,0)),""))</f>
        <v/>
      </c>
      <c r="J84" s="64" t="str">
        <f t="shared" si="20"/>
        <v/>
      </c>
      <c r="K84" s="64" t="str">
        <f t="shared" si="21"/>
        <v/>
      </c>
      <c r="L84" s="20" t="str">
        <f t="shared" si="22"/>
        <v/>
      </c>
      <c r="M84" s="38" t="str">
        <f t="shared" si="23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8">
        <f>Analitos!$A$43</f>
        <v>0</v>
      </c>
      <c r="B85" s="38">
        <v>1</v>
      </c>
      <c r="C85" s="38">
        <f t="shared" si="16"/>
        <v>0</v>
      </c>
      <c r="D85" s="63" t="str">
        <f t="shared" si="17"/>
        <v/>
      </c>
      <c r="E85" s="63" t="str">
        <f t="shared" si="18"/>
        <v/>
      </c>
      <c r="F85" s="64" t="str">
        <f t="shared" si="19"/>
        <v/>
      </c>
      <c r="G85" s="64" t="str">
        <f>IF($A85="","",IFERROR(INDEX(Analitos!$R$4:$R$43,MATCH($A85,Analitos!$A$4:$A$43,0)),""))</f>
        <v/>
      </c>
      <c r="H85" s="64" t="str">
        <f>IF($A85="","",IFERROR(INDEX(Analitos!$S$4:$S$43,MATCH($A85,Analitos!$A$4:$A$43,0)),""))</f>
        <v/>
      </c>
      <c r="I85" s="64" t="str">
        <f>IF($A85="","",IFERROR(INDEX(Analitos!$T$4:$T$43,MATCH($A85,Analitos!$A$4:$A$43,0)),""))</f>
        <v/>
      </c>
      <c r="J85" s="64" t="str">
        <f t="shared" si="20"/>
        <v/>
      </c>
      <c r="K85" s="64" t="str">
        <f t="shared" si="21"/>
        <v/>
      </c>
      <c r="L85" s="20" t="str">
        <f t="shared" si="22"/>
        <v/>
      </c>
      <c r="M85" s="38" t="str">
        <f t="shared" si="23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8">
        <f>Analitos!$A$43</f>
        <v>0</v>
      </c>
      <c r="B86" s="38">
        <v>2</v>
      </c>
      <c r="C86" s="38">
        <f t="shared" si="16"/>
        <v>0</v>
      </c>
      <c r="D86" s="63" t="str">
        <f t="shared" si="17"/>
        <v/>
      </c>
      <c r="E86" s="63" t="str">
        <f t="shared" si="18"/>
        <v/>
      </c>
      <c r="F86" s="64" t="str">
        <f t="shared" si="19"/>
        <v/>
      </c>
      <c r="G86" s="64" t="str">
        <f>IF($A86="","",IFERROR(INDEX(Analitos!$R$4:$R$43,MATCH($A86,Analitos!$A$4:$A$43,0)),""))</f>
        <v/>
      </c>
      <c r="H86" s="64" t="str">
        <f>IF($A86="","",IFERROR(INDEX(Analitos!$S$4:$S$43,MATCH($A86,Analitos!$A$4:$A$43,0)),""))</f>
        <v/>
      </c>
      <c r="I86" s="64" t="str">
        <f>IF($A86="","",IFERROR(INDEX(Analitos!$T$4:$T$43,MATCH($A86,Analitos!$A$4:$A$43,0)),""))</f>
        <v/>
      </c>
      <c r="J86" s="64" t="str">
        <f t="shared" si="20"/>
        <v/>
      </c>
      <c r="K86" s="64" t="str">
        <f t="shared" si="21"/>
        <v/>
      </c>
      <c r="L86" s="20" t="str">
        <f t="shared" si="22"/>
        <v/>
      </c>
      <c r="M86" s="38" t="str">
        <f t="shared" si="23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92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03" t="s">
        <v>286</v>
      </c>
      <c r="B1" s="99"/>
      <c r="C1" s="99"/>
      <c r="D1" s="99"/>
      <c r="E1" s="99"/>
      <c r="F1" s="99"/>
      <c r="G1" s="99"/>
      <c r="H1" s="99"/>
      <c r="I1" s="99"/>
      <c r="J1" s="99"/>
      <c r="M1" s="5" t="s">
        <v>287</v>
      </c>
      <c r="N1" s="66" t="s">
        <v>296</v>
      </c>
    </row>
    <row r="2" spans="1:14" ht="19.95" customHeight="1" x14ac:dyDescent="0.3">
      <c r="A2" s="104" t="s">
        <v>288</v>
      </c>
      <c r="B2" s="99"/>
      <c r="C2" s="99"/>
      <c r="D2" s="99"/>
      <c r="E2" s="99"/>
      <c r="F2" s="99"/>
      <c r="G2" s="99"/>
      <c r="H2" s="99"/>
      <c r="I2" s="99"/>
      <c r="J2" s="99"/>
      <c r="M2" s="5" t="s">
        <v>289</v>
      </c>
      <c r="N2" s="66" t="s">
        <v>298</v>
      </c>
    </row>
    <row r="3" spans="1:14" ht="28.05" customHeight="1" x14ac:dyDescent="0.3">
      <c r="A3" s="88" t="s">
        <v>290</v>
      </c>
      <c r="B3" s="17" t="s">
        <v>291</v>
      </c>
      <c r="C3" s="17" t="s">
        <v>292</v>
      </c>
      <c r="D3" s="17" t="s">
        <v>293</v>
      </c>
      <c r="E3" s="17" t="s">
        <v>294</v>
      </c>
      <c r="G3" s="117" t="s">
        <v>295</v>
      </c>
      <c r="H3" s="99"/>
      <c r="I3" s="99"/>
      <c r="J3" s="99"/>
    </row>
    <row r="4" spans="1:14" ht="40.049999999999997" customHeight="1" x14ac:dyDescent="0.3">
      <c r="A4" s="89" t="s">
        <v>296</v>
      </c>
      <c r="B4" s="25" t="s">
        <v>297</v>
      </c>
      <c r="C4" s="40" t="s">
        <v>298</v>
      </c>
      <c r="D4" s="67" t="s">
        <v>299</v>
      </c>
      <c r="E4" s="70" t="s">
        <v>300</v>
      </c>
    </row>
    <row r="5" spans="1:14" ht="40.049999999999997" customHeight="1" x14ac:dyDescent="0.3">
      <c r="A5" s="90" t="s">
        <v>301</v>
      </c>
      <c r="B5" s="25" t="s">
        <v>302</v>
      </c>
      <c r="C5" s="69" t="s">
        <v>301</v>
      </c>
      <c r="D5" s="67" t="s">
        <v>303</v>
      </c>
      <c r="E5" s="71" t="s">
        <v>304</v>
      </c>
      <c r="G5" s="47" t="s">
        <v>290</v>
      </c>
      <c r="H5" s="73" t="s">
        <v>335</v>
      </c>
    </row>
    <row r="6" spans="1:14" ht="22.05" customHeight="1" x14ac:dyDescent="0.3">
      <c r="A6" s="91" t="s">
        <v>330</v>
      </c>
      <c r="B6" s="55" t="s">
        <v>331</v>
      </c>
      <c r="C6" s="42" t="s">
        <v>298</v>
      </c>
      <c r="D6" s="68" t="s">
        <v>332</v>
      </c>
      <c r="E6" s="72"/>
      <c r="G6" s="47" t="s">
        <v>291</v>
      </c>
      <c r="H6" s="73" t="s">
        <v>336</v>
      </c>
    </row>
    <row r="7" spans="1:14" ht="22.05" customHeight="1" x14ac:dyDescent="0.3">
      <c r="A7" s="91" t="s">
        <v>335</v>
      </c>
      <c r="B7" s="55" t="s">
        <v>336</v>
      </c>
      <c r="C7" s="42" t="s">
        <v>298</v>
      </c>
      <c r="D7" s="68" t="s">
        <v>332</v>
      </c>
      <c r="E7" s="72"/>
      <c r="G7" s="47" t="s">
        <v>305</v>
      </c>
      <c r="H7" s="74"/>
    </row>
    <row r="8" spans="1:14" ht="22.05" customHeight="1" x14ac:dyDescent="0.3">
      <c r="A8" s="91"/>
      <c r="B8" s="55"/>
      <c r="C8" s="42"/>
      <c r="D8" s="68"/>
      <c r="E8" s="72"/>
      <c r="G8" s="47" t="s">
        <v>292</v>
      </c>
      <c r="H8" s="73" t="s">
        <v>298</v>
      </c>
    </row>
    <row r="9" spans="1:14" ht="22.05" customHeight="1" x14ac:dyDescent="0.3">
      <c r="A9" s="91"/>
      <c r="B9" s="55"/>
      <c r="C9" s="42"/>
      <c r="D9" s="68"/>
      <c r="E9" s="72"/>
    </row>
    <row r="10" spans="1:14" ht="22.05" customHeight="1" x14ac:dyDescent="0.3">
      <c r="A10" s="91"/>
      <c r="B10" s="55"/>
      <c r="C10" s="42"/>
      <c r="D10" s="68"/>
      <c r="E10" s="72"/>
    </row>
    <row r="11" spans="1:14" ht="22.05" customHeight="1" x14ac:dyDescent="0.3">
      <c r="A11" s="91"/>
      <c r="B11" s="55"/>
      <c r="C11" s="42"/>
      <c r="D11" s="68"/>
      <c r="E11" s="72"/>
      <c r="G11" s="116" t="s">
        <v>337</v>
      </c>
      <c r="H11" s="99"/>
      <c r="I11" s="99"/>
      <c r="J11" s="99"/>
    </row>
    <row r="12" spans="1:14" ht="22.05" customHeight="1" x14ac:dyDescent="0.3">
      <c r="A12" s="91"/>
      <c r="B12" s="55"/>
      <c r="C12" s="42"/>
      <c r="D12" s="68"/>
      <c r="E12" s="72"/>
    </row>
    <row r="13" spans="1:14" ht="22.05" customHeight="1" x14ac:dyDescent="0.3">
      <c r="A13" s="91"/>
      <c r="B13" s="55"/>
      <c r="C13" s="42"/>
      <c r="D13" s="68"/>
      <c r="E13" s="72"/>
    </row>
    <row r="14" spans="1:14" ht="22.05" customHeight="1" x14ac:dyDescent="0.3">
      <c r="A14" s="91"/>
      <c r="B14" s="55"/>
      <c r="C14" s="42"/>
      <c r="D14" s="68"/>
      <c r="E14" s="72"/>
    </row>
    <row r="15" spans="1:14" ht="22.05" customHeight="1" x14ac:dyDescent="0.3">
      <c r="A15" s="91"/>
      <c r="B15" s="55"/>
      <c r="C15" s="42"/>
      <c r="D15" s="68"/>
      <c r="E15" s="72"/>
    </row>
    <row r="16" spans="1:14" ht="22.05" customHeight="1" x14ac:dyDescent="0.3">
      <c r="A16" s="91"/>
      <c r="B16" s="55"/>
      <c r="C16" s="42"/>
      <c r="D16" s="68"/>
      <c r="E16" s="72"/>
    </row>
    <row r="17" spans="1:5" ht="22.05" customHeight="1" x14ac:dyDescent="0.3">
      <c r="A17" s="91"/>
      <c r="B17" s="55"/>
      <c r="C17" s="42"/>
      <c r="D17" s="68"/>
      <c r="E17" s="72"/>
    </row>
    <row r="18" spans="1:5" ht="22.05" customHeight="1" x14ac:dyDescent="0.3">
      <c r="A18" s="91"/>
      <c r="B18" s="55"/>
      <c r="C18" s="42"/>
      <c r="D18" s="68"/>
      <c r="E18" s="72"/>
    </row>
    <row r="19" spans="1:5" ht="22.05" customHeight="1" x14ac:dyDescent="0.3">
      <c r="A19" s="91"/>
      <c r="B19" s="55"/>
      <c r="C19" s="42"/>
      <c r="D19" s="68"/>
      <c r="E19" s="72"/>
    </row>
    <row r="20" spans="1:5" ht="22.05" customHeight="1" x14ac:dyDescent="0.3">
      <c r="A20" s="91"/>
      <c r="B20" s="55"/>
      <c r="C20" s="42"/>
      <c r="D20" s="68"/>
      <c r="E20" s="72"/>
    </row>
    <row r="21" spans="1:5" ht="22.05" customHeight="1" x14ac:dyDescent="0.3">
      <c r="A21" s="91"/>
      <c r="B21" s="55"/>
      <c r="C21" s="42"/>
      <c r="D21" s="68"/>
      <c r="E21" s="72"/>
    </row>
    <row r="22" spans="1:5" ht="22.05" customHeight="1" x14ac:dyDescent="0.3">
      <c r="A22" s="91"/>
      <c r="B22" s="55"/>
      <c r="C22" s="42"/>
      <c r="D22" s="68"/>
      <c r="E22" s="72"/>
    </row>
    <row r="23" spans="1:5" ht="22.05" customHeight="1" x14ac:dyDescent="0.3">
      <c r="A23" s="91"/>
      <c r="B23" s="55"/>
      <c r="C23" s="42"/>
      <c r="D23" s="68"/>
      <c r="E23" s="72"/>
    </row>
    <row r="24" spans="1:5" ht="22.05" customHeight="1" x14ac:dyDescent="0.3">
      <c r="A24" s="91"/>
      <c r="B24" s="55"/>
      <c r="C24" s="42"/>
      <c r="D24" s="68"/>
      <c r="E24" s="72"/>
    </row>
    <row r="25" spans="1:5" ht="22.05" customHeight="1" x14ac:dyDescent="0.3">
      <c r="A25" s="91"/>
      <c r="B25" s="55"/>
      <c r="C25" s="42"/>
      <c r="D25" s="68"/>
      <c r="E25" s="72"/>
    </row>
    <row r="26" spans="1:5" ht="22.05" customHeight="1" x14ac:dyDescent="0.3">
      <c r="A26" s="91"/>
      <c r="B26" s="55"/>
      <c r="C26" s="42"/>
      <c r="D26" s="68"/>
      <c r="E26" s="72"/>
    </row>
    <row r="27" spans="1:5" ht="22.05" customHeight="1" x14ac:dyDescent="0.3">
      <c r="A27" s="91"/>
      <c r="B27" s="55"/>
      <c r="C27" s="42"/>
      <c r="D27" s="68"/>
      <c r="E27" s="72"/>
    </row>
    <row r="28" spans="1:5" ht="22.05" customHeight="1" x14ac:dyDescent="0.3">
      <c r="A28" s="91"/>
      <c r="B28" s="55"/>
      <c r="C28" s="42"/>
      <c r="D28" s="68"/>
      <c r="E28" s="72"/>
    </row>
    <row r="29" spans="1:5" ht="22.05" customHeight="1" x14ac:dyDescent="0.3">
      <c r="A29" s="91"/>
      <c r="B29" s="55"/>
      <c r="C29" s="42"/>
      <c r="D29" s="68"/>
      <c r="E29" s="72"/>
    </row>
    <row r="30" spans="1:5" ht="22.05" customHeight="1" x14ac:dyDescent="0.3">
      <c r="A30" s="91"/>
      <c r="B30" s="55"/>
      <c r="C30" s="42"/>
      <c r="D30" s="68"/>
      <c r="E30" s="72"/>
    </row>
    <row r="31" spans="1:5" ht="22.05" customHeight="1" x14ac:dyDescent="0.3">
      <c r="A31" s="91"/>
      <c r="B31" s="55"/>
      <c r="C31" s="42"/>
      <c r="D31" s="68"/>
      <c r="E31" s="72"/>
    </row>
    <row r="32" spans="1:5" ht="22.05" customHeight="1" x14ac:dyDescent="0.3">
      <c r="A32" s="91"/>
      <c r="B32" s="55"/>
      <c r="C32" s="42"/>
      <c r="D32" s="68"/>
      <c r="E32" s="72"/>
    </row>
    <row r="33" spans="1:5" ht="22.05" customHeight="1" x14ac:dyDescent="0.3">
      <c r="A33" s="91"/>
      <c r="B33" s="55"/>
      <c r="C33" s="42"/>
      <c r="D33" s="68"/>
      <c r="E33" s="72"/>
    </row>
    <row r="34" spans="1:5" ht="22.05" customHeight="1" x14ac:dyDescent="0.3">
      <c r="A34" s="91"/>
      <c r="B34" s="55"/>
      <c r="C34" s="42"/>
      <c r="D34" s="68"/>
      <c r="E34" s="72"/>
    </row>
    <row r="35" spans="1:5" ht="22.05" customHeight="1" x14ac:dyDescent="0.3">
      <c r="A35" s="91"/>
      <c r="B35" s="55"/>
      <c r="C35" s="42"/>
      <c r="D35" s="68"/>
      <c r="E35" s="72"/>
    </row>
    <row r="36" spans="1:5" ht="22.05" customHeight="1" x14ac:dyDescent="0.3">
      <c r="A36" s="91"/>
      <c r="B36" s="55"/>
      <c r="C36" s="42"/>
      <c r="D36" s="68"/>
      <c r="E36" s="72"/>
    </row>
    <row r="37" spans="1:5" ht="22.05" customHeight="1" x14ac:dyDescent="0.3">
      <c r="A37" s="91"/>
      <c r="B37" s="55"/>
      <c r="C37" s="42"/>
      <c r="D37" s="68"/>
      <c r="E37" s="72"/>
    </row>
    <row r="38" spans="1:5" ht="22.05" customHeight="1" x14ac:dyDescent="0.3">
      <c r="A38" s="91"/>
      <c r="B38" s="55"/>
      <c r="C38" s="42"/>
      <c r="D38" s="68"/>
      <c r="E38" s="72"/>
    </row>
    <row r="39" spans="1:5" ht="22.05" customHeight="1" x14ac:dyDescent="0.3">
      <c r="A39" s="91"/>
      <c r="B39" s="55"/>
      <c r="C39" s="42"/>
      <c r="D39" s="68"/>
      <c r="E39" s="72"/>
    </row>
    <row r="40" spans="1:5" ht="22.05" customHeight="1" x14ac:dyDescent="0.3">
      <c r="A40" s="91"/>
      <c r="B40" s="55"/>
      <c r="C40" s="42"/>
      <c r="D40" s="68"/>
      <c r="E40" s="72"/>
    </row>
    <row r="41" spans="1:5" ht="22.05" customHeight="1" x14ac:dyDescent="0.3">
      <c r="A41" s="91"/>
      <c r="B41" s="55"/>
      <c r="C41" s="42"/>
      <c r="D41" s="68"/>
      <c r="E41" s="72"/>
    </row>
    <row r="42" spans="1:5" ht="22.05" customHeight="1" x14ac:dyDescent="0.3">
      <c r="A42" s="91"/>
      <c r="B42" s="55"/>
      <c r="C42" s="42"/>
      <c r="D42" s="68"/>
      <c r="E42" s="72"/>
    </row>
    <row r="43" spans="1:5" ht="22.05" customHeight="1" x14ac:dyDescent="0.3">
      <c r="A43" s="91"/>
      <c r="B43" s="55"/>
      <c r="C43" s="42"/>
      <c r="D43" s="68"/>
      <c r="E43" s="72"/>
    </row>
    <row r="44" spans="1:5" ht="22.05" customHeight="1" x14ac:dyDescent="0.3">
      <c r="A44" s="91"/>
      <c r="B44" s="55"/>
      <c r="C44" s="42"/>
      <c r="D44" s="68"/>
      <c r="E44" s="72"/>
    </row>
    <row r="45" spans="1:5" ht="22.05" customHeight="1" x14ac:dyDescent="0.3">
      <c r="A45" s="91"/>
      <c r="B45" s="55"/>
      <c r="C45" s="42"/>
      <c r="D45" s="68"/>
      <c r="E45" s="72"/>
    </row>
    <row r="46" spans="1:5" ht="22.05" customHeight="1" x14ac:dyDescent="0.3">
      <c r="A46" s="91"/>
      <c r="B46" s="55"/>
      <c r="C46" s="42"/>
      <c r="D46" s="68"/>
      <c r="E46" s="72"/>
    </row>
    <row r="47" spans="1:5" ht="22.05" customHeight="1" x14ac:dyDescent="0.3">
      <c r="A47" s="91"/>
      <c r="B47" s="55"/>
      <c r="C47" s="42"/>
      <c r="D47" s="68"/>
      <c r="E47" s="72"/>
    </row>
    <row r="48" spans="1:5" ht="22.05" customHeight="1" x14ac:dyDescent="0.3">
      <c r="A48" s="91"/>
      <c r="B48" s="55"/>
      <c r="C48" s="42"/>
      <c r="D48" s="68"/>
      <c r="E48" s="72"/>
    </row>
    <row r="49" spans="1:5" ht="22.05" customHeight="1" x14ac:dyDescent="0.3">
      <c r="A49" s="91"/>
      <c r="B49" s="55"/>
      <c r="C49" s="42"/>
      <c r="D49" s="68"/>
      <c r="E49" s="72"/>
    </row>
    <row r="50" spans="1:5" ht="22.05" customHeight="1" x14ac:dyDescent="0.3">
      <c r="A50" s="91"/>
      <c r="B50" s="55"/>
      <c r="C50" s="42"/>
      <c r="D50" s="68"/>
      <c r="E50" s="72"/>
    </row>
    <row r="51" spans="1:5" ht="22.05" customHeight="1" x14ac:dyDescent="0.3">
      <c r="A51" s="91"/>
      <c r="B51" s="55"/>
      <c r="C51" s="42"/>
      <c r="D51" s="68"/>
      <c r="E51" s="72"/>
    </row>
    <row r="52" spans="1:5" ht="22.05" customHeight="1" x14ac:dyDescent="0.3">
      <c r="A52" s="91"/>
      <c r="B52" s="55"/>
      <c r="C52" s="42"/>
      <c r="D52" s="68"/>
      <c r="E52" s="72"/>
    </row>
    <row r="53" spans="1:5" ht="22.05" customHeight="1" x14ac:dyDescent="0.3">
      <c r="A53" s="91"/>
      <c r="B53" s="55"/>
      <c r="C53" s="42"/>
      <c r="D53" s="68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77734375" bestFit="1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03" t="s">
        <v>306</v>
      </c>
      <c r="B1" s="99"/>
      <c r="C1" s="99"/>
      <c r="D1" s="99"/>
      <c r="E1" s="99"/>
      <c r="F1" s="99"/>
      <c r="H1" s="118" t="str">
        <f>"Assinaturas do lote em uso: "&amp;loteAtivo</f>
        <v>Assinaturas do lote em uso: 522611</v>
      </c>
      <c r="I1" s="101"/>
      <c r="J1" s="102"/>
    </row>
    <row r="2" spans="1:10" ht="19.95" customHeight="1" x14ac:dyDescent="0.3">
      <c r="A2" s="104" t="s">
        <v>307</v>
      </c>
      <c r="B2" s="99"/>
      <c r="C2" s="99"/>
      <c r="D2" s="99"/>
      <c r="E2" s="99"/>
      <c r="F2" s="99"/>
    </row>
    <row r="3" spans="1:10" ht="28.05" customHeight="1" x14ac:dyDescent="0.3">
      <c r="A3" s="17" t="s">
        <v>325</v>
      </c>
      <c r="B3" s="17" t="s">
        <v>166</v>
      </c>
      <c r="C3" s="17" t="s">
        <v>308</v>
      </c>
      <c r="D3" s="17" t="s">
        <v>309</v>
      </c>
      <c r="E3" s="17" t="s">
        <v>310</v>
      </c>
      <c r="F3" s="17" t="s">
        <v>311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68"/>
      <c r="D4" s="38" t="s">
        <v>333</v>
      </c>
      <c r="E4" s="68"/>
      <c r="F4" s="38" t="s">
        <v>334</v>
      </c>
    </row>
    <row r="5" spans="1:10" ht="37.950000000000003" customHeight="1" x14ac:dyDescent="0.3">
      <c r="A5" s="38">
        <f t="shared" si="0"/>
        <v>2</v>
      </c>
      <c r="B5" s="37">
        <f t="shared" si="1"/>
        <v>45670</v>
      </c>
      <c r="C5" s="38"/>
      <c r="D5" s="38"/>
      <c r="E5" s="68"/>
      <c r="F5" s="38" t="s">
        <v>338</v>
      </c>
    </row>
    <row r="6" spans="1:10" ht="37.950000000000003" customHeight="1" x14ac:dyDescent="0.3">
      <c r="A6" s="38">
        <f t="shared" si="0"/>
        <v>3</v>
      </c>
      <c r="B6" s="37">
        <f t="shared" si="1"/>
        <v>45677</v>
      </c>
      <c r="C6" s="68"/>
      <c r="D6" s="38" t="s">
        <v>339</v>
      </c>
      <c r="E6" s="68"/>
      <c r="F6" s="38" t="s">
        <v>340</v>
      </c>
    </row>
    <row r="7" spans="1:10" ht="37.950000000000003" customHeight="1" x14ac:dyDescent="0.3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50000000000003" customHeight="1" x14ac:dyDescent="0.3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50000000000003" customHeight="1" x14ac:dyDescent="0.3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50000000000003" customHeight="1" x14ac:dyDescent="0.3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50000000000003" customHeight="1" x14ac:dyDescent="0.3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50000000000003" customHeight="1" x14ac:dyDescent="0.3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50000000000003" customHeight="1" x14ac:dyDescent="0.3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50000000000003" customHeight="1" x14ac:dyDescent="0.3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4"/>
  <sheetViews>
    <sheetView showGridLines="0" workbookViewId="0">
      <selection activeCell="J19" sqref="J19"/>
    </sheetView>
  </sheetViews>
  <sheetFormatPr defaultRowHeight="14.4" x14ac:dyDescent="0.3"/>
  <cols>
    <col min="1" max="1" width="13.7773437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 t="s">
        <v>308</v>
      </c>
      <c r="B1" s="31" t="s">
        <v>312</v>
      </c>
      <c r="C1" s="31" t="s">
        <v>310</v>
      </c>
      <c r="D1" s="31" t="s">
        <v>313</v>
      </c>
    </row>
    <row r="2" spans="1:4" x14ac:dyDescent="0.3">
      <c r="B2" t="s">
        <v>333</v>
      </c>
      <c r="D2" t="s">
        <v>334</v>
      </c>
    </row>
    <row r="3" spans="1:4" x14ac:dyDescent="0.3">
      <c r="D3" t="s">
        <v>338</v>
      </c>
    </row>
    <row r="4" spans="1:4" x14ac:dyDescent="0.3">
      <c r="B4" t="s">
        <v>339</v>
      </c>
      <c r="D4" t="s">
        <v>340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166</v>
      </c>
      <c r="B1" s="31" t="s">
        <v>89</v>
      </c>
      <c r="C1" s="31" t="s">
        <v>167</v>
      </c>
      <c r="D1" s="31" t="s">
        <v>168</v>
      </c>
      <c r="E1" s="31" t="s">
        <v>314</v>
      </c>
      <c r="F1" s="31" t="s">
        <v>315</v>
      </c>
      <c r="G1" s="31" t="s">
        <v>316</v>
      </c>
      <c r="H1" s="31" t="s">
        <v>317</v>
      </c>
      <c r="I1" s="31" t="s">
        <v>318</v>
      </c>
      <c r="J1" s="31" t="s">
        <v>319</v>
      </c>
      <c r="K1" s="31" t="s">
        <v>320</v>
      </c>
      <c r="L1" s="31" t="s">
        <v>235</v>
      </c>
    </row>
    <row r="2" spans="1:12" x14ac:dyDescent="0.3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254</v>
      </c>
      <c r="J2" s="33"/>
      <c r="K2" s="33"/>
      <c r="L2" s="33" t="s">
        <v>255</v>
      </c>
    </row>
    <row r="3" spans="1:12" x14ac:dyDescent="0.3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256</v>
      </c>
      <c r="I3" s="33" t="s">
        <v>257</v>
      </c>
      <c r="J3" s="33"/>
      <c r="K3" s="33"/>
      <c r="L3" s="33" t="s">
        <v>255</v>
      </c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19" t="s">
        <v>328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</row>
    <row r="2" spans="1:27" ht="19.95" customHeight="1" x14ac:dyDescent="0.3">
      <c r="A2" s="120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</row>
    <row r="3" spans="1:27" ht="24" customHeight="1" x14ac:dyDescent="0.3">
      <c r="A3" s="83" t="s">
        <v>325</v>
      </c>
      <c r="B3" s="83" t="s">
        <v>166</v>
      </c>
      <c r="C3" s="83" t="s">
        <v>146</v>
      </c>
      <c r="D3" s="83" t="s">
        <v>89</v>
      </c>
      <c r="E3" s="83" t="s">
        <v>326</v>
      </c>
      <c r="F3" s="83" t="s">
        <v>235</v>
      </c>
      <c r="K3" s="83" t="s">
        <v>325</v>
      </c>
      <c r="L3" s="83" t="s">
        <v>166</v>
      </c>
      <c r="M3" s="83" t="s">
        <v>146</v>
      </c>
      <c r="N3" s="83" t="s">
        <v>89</v>
      </c>
      <c r="O3" s="83" t="s">
        <v>326</v>
      </c>
      <c r="P3" s="83" t="s">
        <v>235</v>
      </c>
    </row>
    <row r="4" spans="1:27" x14ac:dyDescent="0.3">
      <c r="A4" s="84">
        <v>1</v>
      </c>
      <c r="B4" s="85">
        <v>45663</v>
      </c>
      <c r="C4" s="82" t="s">
        <v>171</v>
      </c>
      <c r="D4" s="86" t="s">
        <v>119</v>
      </c>
      <c r="E4" s="87">
        <v>92.002799999999993</v>
      </c>
      <c r="F4" s="87" t="s">
        <v>324</v>
      </c>
      <c r="K4" s="84">
        <v>1</v>
      </c>
      <c r="L4" s="85">
        <v>45663</v>
      </c>
      <c r="M4" s="82" t="s">
        <v>172</v>
      </c>
      <c r="N4" s="86" t="s">
        <v>119</v>
      </c>
      <c r="O4" s="87">
        <v>253.80359999999999</v>
      </c>
      <c r="P4" s="87" t="s">
        <v>329</v>
      </c>
    </row>
    <row r="5" spans="1:27" x14ac:dyDescent="0.3">
      <c r="A5" s="84">
        <v>2</v>
      </c>
      <c r="B5" s="85">
        <v>45670</v>
      </c>
      <c r="C5" s="82" t="s">
        <v>171</v>
      </c>
      <c r="D5" s="86" t="s">
        <v>119</v>
      </c>
      <c r="E5" s="87">
        <v>92.687100000000001</v>
      </c>
      <c r="F5" s="87" t="s">
        <v>324</v>
      </c>
      <c r="K5" s="84">
        <v>2</v>
      </c>
      <c r="L5" s="85">
        <v>45670</v>
      </c>
      <c r="M5" s="82" t="s">
        <v>172</v>
      </c>
      <c r="N5" s="86" t="s">
        <v>119</v>
      </c>
      <c r="O5" s="87">
        <v>238.89269999999999</v>
      </c>
      <c r="P5" s="87" t="s">
        <v>324</v>
      </c>
    </row>
    <row r="6" spans="1:27" x14ac:dyDescent="0.3">
      <c r="A6" s="84">
        <v>3</v>
      </c>
      <c r="B6" s="85">
        <v>45677</v>
      </c>
      <c r="C6" s="82" t="s">
        <v>171</v>
      </c>
      <c r="D6" s="86" t="s">
        <v>119</v>
      </c>
      <c r="E6" s="87">
        <v>91.369500000000002</v>
      </c>
      <c r="F6" s="87" t="s">
        <v>324</v>
      </c>
      <c r="K6" s="84">
        <v>3</v>
      </c>
      <c r="L6" s="85">
        <v>45677</v>
      </c>
      <c r="M6" s="82" t="s">
        <v>172</v>
      </c>
      <c r="N6" s="86" t="s">
        <v>119</v>
      </c>
      <c r="O6" s="87">
        <v>251.55240000000001</v>
      </c>
      <c r="P6" s="87" t="s">
        <v>324</v>
      </c>
    </row>
    <row r="7" spans="1:27" x14ac:dyDescent="0.3">
      <c r="A7" s="84">
        <v>4</v>
      </c>
      <c r="B7" s="85">
        <v>45684</v>
      </c>
      <c r="C7" s="82" t="s">
        <v>171</v>
      </c>
      <c r="D7" s="86" t="s">
        <v>119</v>
      </c>
      <c r="E7" s="87">
        <v>89.951599999999999</v>
      </c>
      <c r="F7" s="87" t="s">
        <v>324</v>
      </c>
      <c r="K7" s="84">
        <v>4</v>
      </c>
      <c r="L7" s="85">
        <v>45684</v>
      </c>
      <c r="M7" s="82" t="s">
        <v>172</v>
      </c>
      <c r="N7" s="86" t="s">
        <v>119</v>
      </c>
      <c r="O7" s="87">
        <v>254.68960000000001</v>
      </c>
      <c r="P7" s="87" t="s">
        <v>324</v>
      </c>
    </row>
    <row r="8" spans="1:27" x14ac:dyDescent="0.3">
      <c r="A8" s="84">
        <v>5</v>
      </c>
      <c r="B8" s="85">
        <v>45691</v>
      </c>
      <c r="C8" s="82" t="s">
        <v>171</v>
      </c>
      <c r="D8" s="86" t="s">
        <v>119</v>
      </c>
      <c r="E8" s="87">
        <v>90.954300000000003</v>
      </c>
      <c r="F8" s="87" t="s">
        <v>324</v>
      </c>
      <c r="K8" s="84">
        <v>5</v>
      </c>
      <c r="L8" s="85">
        <v>45691</v>
      </c>
      <c r="M8" s="82" t="s">
        <v>172</v>
      </c>
      <c r="N8" s="86" t="s">
        <v>119</v>
      </c>
      <c r="O8" s="87">
        <v>257.64519999999999</v>
      </c>
      <c r="P8" s="87" t="s">
        <v>324</v>
      </c>
    </row>
    <row r="9" spans="1:27" x14ac:dyDescent="0.3">
      <c r="A9" s="84">
        <v>6</v>
      </c>
      <c r="B9" s="85">
        <v>45698</v>
      </c>
      <c r="C9" s="82" t="s">
        <v>171</v>
      </c>
      <c r="D9" s="86" t="s">
        <v>119</v>
      </c>
      <c r="E9" s="87">
        <v>89.719200000000001</v>
      </c>
      <c r="F9" s="87" t="s">
        <v>324</v>
      </c>
      <c r="K9" s="84">
        <v>6</v>
      </c>
      <c r="L9" s="85">
        <v>45698</v>
      </c>
      <c r="M9" s="82" t="s">
        <v>172</v>
      </c>
      <c r="N9" s="86" t="s">
        <v>119</v>
      </c>
      <c r="O9" s="87">
        <v>266.71289999999999</v>
      </c>
      <c r="P9" s="87" t="s">
        <v>324</v>
      </c>
    </row>
    <row r="10" spans="1:27" x14ac:dyDescent="0.3">
      <c r="A10" s="84">
        <v>7</v>
      </c>
      <c r="B10" s="85">
        <v>45705</v>
      </c>
      <c r="C10" s="82" t="s">
        <v>171</v>
      </c>
      <c r="D10" s="86" t="s">
        <v>119</v>
      </c>
      <c r="E10" s="87">
        <v>92.138300000000001</v>
      </c>
      <c r="F10" s="87" t="s">
        <v>324</v>
      </c>
      <c r="K10" s="84">
        <v>7</v>
      </c>
      <c r="L10" s="85">
        <v>45705</v>
      </c>
      <c r="M10" s="82" t="s">
        <v>172</v>
      </c>
      <c r="N10" s="86" t="s">
        <v>119</v>
      </c>
      <c r="O10" s="87">
        <v>259.9776</v>
      </c>
      <c r="P10" s="87" t="s">
        <v>324</v>
      </c>
    </row>
    <row r="11" spans="1:27" x14ac:dyDescent="0.3">
      <c r="A11" s="84">
        <v>8</v>
      </c>
      <c r="B11" s="85">
        <v>45712</v>
      </c>
      <c r="C11" s="82" t="s">
        <v>171</v>
      </c>
      <c r="D11" s="86" t="s">
        <v>119</v>
      </c>
      <c r="E11" s="87">
        <v>95.082499999999996</v>
      </c>
      <c r="F11" s="87" t="s">
        <v>324</v>
      </c>
      <c r="K11" s="84">
        <v>8</v>
      </c>
      <c r="L11" s="85">
        <v>45712</v>
      </c>
      <c r="M11" s="82" t="s">
        <v>172</v>
      </c>
      <c r="N11" s="86" t="s">
        <v>119</v>
      </c>
      <c r="O11" s="87">
        <v>263.1825</v>
      </c>
      <c r="P11" s="87" t="s">
        <v>324</v>
      </c>
    </row>
    <row r="12" spans="1:27" x14ac:dyDescent="0.3">
      <c r="A12" s="84">
        <v>9</v>
      </c>
      <c r="B12" s="85">
        <v>45719</v>
      </c>
      <c r="C12" s="82" t="s">
        <v>171</v>
      </c>
      <c r="D12" s="86" t="s">
        <v>119</v>
      </c>
      <c r="E12" s="87">
        <v>90.867900000000006</v>
      </c>
      <c r="F12" s="87" t="s">
        <v>324</v>
      </c>
      <c r="K12" s="84">
        <v>9</v>
      </c>
      <c r="L12" s="85">
        <v>45719</v>
      </c>
      <c r="M12" s="82" t="s">
        <v>172</v>
      </c>
      <c r="N12" s="86" t="s">
        <v>119</v>
      </c>
      <c r="O12" s="87">
        <v>262.09660000000002</v>
      </c>
      <c r="P12" s="87" t="s">
        <v>324</v>
      </c>
    </row>
    <row r="13" spans="1:27" x14ac:dyDescent="0.3">
      <c r="A13" s="84">
        <v>10</v>
      </c>
      <c r="B13" s="85">
        <v>45726</v>
      </c>
      <c r="C13" s="82" t="s">
        <v>171</v>
      </c>
      <c r="D13" s="86" t="s">
        <v>119</v>
      </c>
      <c r="E13" s="87">
        <v>90.572900000000004</v>
      </c>
      <c r="F13" s="87" t="s">
        <v>324</v>
      </c>
      <c r="K13" s="84">
        <v>10</v>
      </c>
      <c r="L13" s="85">
        <v>45726</v>
      </c>
      <c r="M13" s="82" t="s">
        <v>172</v>
      </c>
      <c r="N13" s="86" t="s">
        <v>119</v>
      </c>
      <c r="O13" s="87">
        <v>263.70979999999997</v>
      </c>
      <c r="P13" s="87" t="s">
        <v>324</v>
      </c>
    </row>
    <row r="14" spans="1:27" x14ac:dyDescent="0.3">
      <c r="A14" s="84">
        <v>11</v>
      </c>
      <c r="B14" s="85">
        <v>45733</v>
      </c>
      <c r="C14" s="82" t="s">
        <v>171</v>
      </c>
      <c r="D14" s="86" t="s">
        <v>119</v>
      </c>
      <c r="E14" s="87">
        <v>93.126599999999996</v>
      </c>
      <c r="F14" s="87" t="s">
        <v>324</v>
      </c>
      <c r="K14" s="84">
        <v>11</v>
      </c>
      <c r="L14" s="85">
        <v>45733</v>
      </c>
      <c r="M14" s="82" t="s">
        <v>172</v>
      </c>
      <c r="N14" s="86" t="s">
        <v>119</v>
      </c>
      <c r="O14" s="87">
        <v>249.83179999999999</v>
      </c>
      <c r="P14" s="87" t="s">
        <v>324</v>
      </c>
    </row>
    <row r="15" spans="1:27" x14ac:dyDescent="0.3">
      <c r="A15" s="84">
        <v>12</v>
      </c>
      <c r="B15" s="85">
        <v>45740</v>
      </c>
      <c r="C15" s="82" t="s">
        <v>171</v>
      </c>
      <c r="D15" s="86" t="s">
        <v>119</v>
      </c>
      <c r="E15" s="87">
        <v>92.820800000000006</v>
      </c>
      <c r="F15" s="87" t="s">
        <v>324</v>
      </c>
      <c r="K15" s="84">
        <v>12</v>
      </c>
      <c r="L15" s="85">
        <v>45740</v>
      </c>
      <c r="M15" s="82" t="s">
        <v>172</v>
      </c>
      <c r="N15" s="86" t="s">
        <v>119</v>
      </c>
      <c r="O15" s="87">
        <v>254.7919</v>
      </c>
      <c r="P15" s="87" t="s">
        <v>324</v>
      </c>
    </row>
    <row r="16" spans="1:27" x14ac:dyDescent="0.3">
      <c r="A16" s="84">
        <v>13</v>
      </c>
      <c r="B16" s="85">
        <v>45747</v>
      </c>
      <c r="C16" s="82" t="s">
        <v>171</v>
      </c>
      <c r="D16" s="86" t="s">
        <v>119</v>
      </c>
      <c r="E16" s="87">
        <v>92.242500000000007</v>
      </c>
      <c r="F16" s="87" t="s">
        <v>324</v>
      </c>
      <c r="K16" s="84">
        <v>13</v>
      </c>
      <c r="L16" s="85">
        <v>45747</v>
      </c>
      <c r="M16" s="82" t="s">
        <v>172</v>
      </c>
      <c r="N16" s="86" t="s">
        <v>119</v>
      </c>
      <c r="O16" s="87">
        <v>260.6601</v>
      </c>
      <c r="P16" s="87" t="s">
        <v>324</v>
      </c>
    </row>
    <row r="17" spans="1:16" x14ac:dyDescent="0.3">
      <c r="A17" s="84">
        <v>14</v>
      </c>
      <c r="B17" s="85">
        <v>45754</v>
      </c>
      <c r="C17" s="82" t="s">
        <v>171</v>
      </c>
      <c r="D17" s="86" t="s">
        <v>119</v>
      </c>
      <c r="E17" s="87">
        <v>89.859899999999996</v>
      </c>
      <c r="F17" s="87" t="s">
        <v>324</v>
      </c>
      <c r="K17" s="84">
        <v>14</v>
      </c>
      <c r="L17" s="85">
        <v>45754</v>
      </c>
      <c r="M17" s="82" t="s">
        <v>172</v>
      </c>
      <c r="N17" s="86" t="s">
        <v>119</v>
      </c>
      <c r="O17" s="87">
        <v>251.26499999999999</v>
      </c>
      <c r="P17" s="87" t="s">
        <v>324</v>
      </c>
    </row>
    <row r="18" spans="1:16" x14ac:dyDescent="0.3">
      <c r="A18" s="84">
        <v>15</v>
      </c>
      <c r="B18" s="85">
        <v>45761</v>
      </c>
      <c r="C18" s="82" t="s">
        <v>171</v>
      </c>
      <c r="D18" s="86" t="s">
        <v>119</v>
      </c>
      <c r="E18" s="87">
        <v>97.29</v>
      </c>
      <c r="F18" s="87" t="s">
        <v>324</v>
      </c>
      <c r="K18" s="84">
        <v>15</v>
      </c>
      <c r="L18" s="85">
        <v>45761</v>
      </c>
      <c r="M18" s="82" t="s">
        <v>172</v>
      </c>
      <c r="N18" s="86" t="s">
        <v>119</v>
      </c>
      <c r="O18" s="87">
        <v>269.72000000000003</v>
      </c>
      <c r="P18" s="87" t="s">
        <v>324</v>
      </c>
    </row>
    <row r="19" spans="1:16" x14ac:dyDescent="0.3">
      <c r="A19" s="84">
        <v>16</v>
      </c>
      <c r="B19" s="85">
        <v>45768</v>
      </c>
      <c r="C19" s="82" t="s">
        <v>171</v>
      </c>
      <c r="D19" s="86" t="s">
        <v>119</v>
      </c>
      <c r="E19" s="87">
        <v>93.599199999999996</v>
      </c>
      <c r="F19" s="87" t="s">
        <v>324</v>
      </c>
      <c r="K19" s="84">
        <v>16</v>
      </c>
      <c r="L19" s="85">
        <v>45768</v>
      </c>
      <c r="M19" s="82" t="s">
        <v>172</v>
      </c>
      <c r="N19" s="86" t="s">
        <v>119</v>
      </c>
      <c r="O19" s="87">
        <v>255.70699999999999</v>
      </c>
      <c r="P19" s="87" t="s">
        <v>324</v>
      </c>
    </row>
    <row r="20" spans="1:16" x14ac:dyDescent="0.3">
      <c r="A20" s="84">
        <v>17</v>
      </c>
      <c r="B20" s="85">
        <v>45775</v>
      </c>
      <c r="C20" s="82" t="s">
        <v>171</v>
      </c>
      <c r="D20" s="86" t="s">
        <v>119</v>
      </c>
      <c r="E20" s="87">
        <v>88.908299999999997</v>
      </c>
      <c r="F20" s="87" t="s">
        <v>324</v>
      </c>
      <c r="K20" s="84">
        <v>17</v>
      </c>
      <c r="L20" s="85">
        <v>45775</v>
      </c>
      <c r="M20" s="82" t="s">
        <v>172</v>
      </c>
      <c r="N20" s="86" t="s">
        <v>119</v>
      </c>
      <c r="O20" s="87">
        <v>255.40819999999999</v>
      </c>
      <c r="P20" s="87" t="s">
        <v>324</v>
      </c>
    </row>
    <row r="21" spans="1:16" x14ac:dyDescent="0.3">
      <c r="A21" s="84">
        <v>18</v>
      </c>
      <c r="B21" s="85">
        <v>45782</v>
      </c>
      <c r="C21" s="82" t="s">
        <v>171</v>
      </c>
      <c r="D21" s="86" t="s">
        <v>119</v>
      </c>
      <c r="E21" s="87">
        <v>97.52</v>
      </c>
      <c r="F21" s="87" t="s">
        <v>324</v>
      </c>
      <c r="K21" s="84">
        <v>18</v>
      </c>
      <c r="L21" s="85">
        <v>45782</v>
      </c>
      <c r="M21" s="82" t="s">
        <v>172</v>
      </c>
      <c r="N21" s="86" t="s">
        <v>119</v>
      </c>
      <c r="O21" s="87">
        <v>239.64</v>
      </c>
      <c r="P21" s="87" t="s">
        <v>324</v>
      </c>
    </row>
    <row r="22" spans="1:16" x14ac:dyDescent="0.3">
      <c r="A22" s="84">
        <v>19</v>
      </c>
      <c r="B22" s="85">
        <v>45789</v>
      </c>
      <c r="C22" s="82" t="s">
        <v>171</v>
      </c>
      <c r="D22" s="86" t="s">
        <v>119</v>
      </c>
      <c r="E22" s="87">
        <v>87.627200000000002</v>
      </c>
      <c r="F22" s="87" t="s">
        <v>324</v>
      </c>
      <c r="K22" s="84">
        <v>19</v>
      </c>
      <c r="L22" s="85">
        <v>45789</v>
      </c>
      <c r="M22" s="82" t="s">
        <v>172</v>
      </c>
      <c r="N22" s="86" t="s">
        <v>119</v>
      </c>
      <c r="O22" s="87">
        <v>255.4873</v>
      </c>
      <c r="P22" s="87" t="s">
        <v>324</v>
      </c>
    </row>
    <row r="23" spans="1:16" x14ac:dyDescent="0.3">
      <c r="A23" s="84">
        <v>20</v>
      </c>
      <c r="B23" s="85">
        <v>45796</v>
      </c>
      <c r="C23" s="82" t="s">
        <v>171</v>
      </c>
      <c r="D23" s="86" t="s">
        <v>119</v>
      </c>
      <c r="E23" s="87">
        <v>100.28</v>
      </c>
      <c r="F23" s="87" t="s">
        <v>324</v>
      </c>
      <c r="K23" s="84">
        <v>20</v>
      </c>
      <c r="L23" s="85">
        <v>45796</v>
      </c>
      <c r="M23" s="82" t="s">
        <v>172</v>
      </c>
      <c r="N23" s="86" t="s">
        <v>119</v>
      </c>
      <c r="O23" s="87">
        <v>263.69650000000001</v>
      </c>
      <c r="P23" s="87" t="s">
        <v>324</v>
      </c>
    </row>
    <row r="24" spans="1:16" x14ac:dyDescent="0.3">
      <c r="A24" s="84">
        <v>21</v>
      </c>
      <c r="B24" s="85">
        <v>45803</v>
      </c>
      <c r="C24" s="82" t="s">
        <v>171</v>
      </c>
      <c r="D24" s="86" t="s">
        <v>119</v>
      </c>
      <c r="E24" s="87">
        <v>87.763999999999996</v>
      </c>
      <c r="F24" s="87" t="s">
        <v>324</v>
      </c>
      <c r="K24" s="84">
        <v>21</v>
      </c>
      <c r="L24" s="85">
        <v>45803</v>
      </c>
      <c r="M24" s="82" t="s">
        <v>172</v>
      </c>
      <c r="N24" s="86" t="s">
        <v>119</v>
      </c>
      <c r="O24" s="87">
        <v>245.09829999999999</v>
      </c>
      <c r="P24" s="87" t="s">
        <v>324</v>
      </c>
    </row>
    <row r="25" spans="1:16" x14ac:dyDescent="0.3">
      <c r="A25" s="84">
        <v>22</v>
      </c>
      <c r="B25" s="85">
        <v>45810</v>
      </c>
      <c r="C25" s="82" t="s">
        <v>171</v>
      </c>
      <c r="D25" s="86" t="s">
        <v>119</v>
      </c>
      <c r="E25" s="87">
        <v>91.459299999999999</v>
      </c>
      <c r="F25" s="87" t="s">
        <v>324</v>
      </c>
      <c r="K25" s="84">
        <v>22</v>
      </c>
      <c r="L25" s="85">
        <v>45810</v>
      </c>
      <c r="M25" s="82" t="s">
        <v>172</v>
      </c>
      <c r="N25" s="86" t="s">
        <v>119</v>
      </c>
      <c r="O25" s="87">
        <v>260.5</v>
      </c>
      <c r="P25" s="87" t="s">
        <v>324</v>
      </c>
    </row>
    <row r="26" spans="1:16" x14ac:dyDescent="0.3">
      <c r="A26" s="84">
        <v>23</v>
      </c>
      <c r="B26" s="85">
        <v>45817</v>
      </c>
      <c r="C26" s="82" t="s">
        <v>171</v>
      </c>
      <c r="D26" s="86" t="s">
        <v>119</v>
      </c>
      <c r="E26" s="87">
        <v>89.084900000000005</v>
      </c>
      <c r="F26" s="87" t="s">
        <v>324</v>
      </c>
      <c r="K26" s="84">
        <v>23</v>
      </c>
      <c r="L26" s="85">
        <v>45817</v>
      </c>
      <c r="M26" s="82" t="s">
        <v>172</v>
      </c>
      <c r="N26" s="86" t="s">
        <v>119</v>
      </c>
      <c r="O26" s="87">
        <v>255.76390000000001</v>
      </c>
      <c r="P26" s="87" t="s">
        <v>324</v>
      </c>
    </row>
    <row r="27" spans="1:16" x14ac:dyDescent="0.3">
      <c r="A27" s="84">
        <v>24</v>
      </c>
      <c r="B27" s="85">
        <v>45824</v>
      </c>
      <c r="C27" s="82" t="s">
        <v>171</v>
      </c>
      <c r="D27" s="86" t="s">
        <v>119</v>
      </c>
      <c r="E27" s="87">
        <v>92.623900000000006</v>
      </c>
      <c r="F27" s="87" t="s">
        <v>324</v>
      </c>
      <c r="K27" s="84">
        <v>24</v>
      </c>
      <c r="L27" s="85">
        <v>45824</v>
      </c>
      <c r="M27" s="82" t="s">
        <v>172</v>
      </c>
      <c r="N27" s="86" t="s">
        <v>119</v>
      </c>
      <c r="O27" s="87">
        <v>250.8946</v>
      </c>
      <c r="P27" s="87" t="s">
        <v>324</v>
      </c>
    </row>
    <row r="28" spans="1:16" x14ac:dyDescent="0.3">
      <c r="A28" s="84">
        <v>25</v>
      </c>
      <c r="B28" s="85">
        <v>45831</v>
      </c>
      <c r="C28" s="82" t="s">
        <v>171</v>
      </c>
      <c r="D28" s="86" t="s">
        <v>119</v>
      </c>
      <c r="E28" s="87">
        <v>92.360500000000002</v>
      </c>
      <c r="F28" s="87" t="s">
        <v>324</v>
      </c>
      <c r="K28" s="84">
        <v>25</v>
      </c>
      <c r="L28" s="85">
        <v>45831</v>
      </c>
      <c r="M28" s="82" t="s">
        <v>172</v>
      </c>
      <c r="N28" s="86" t="s">
        <v>119</v>
      </c>
      <c r="O28" s="87">
        <v>267.80270000000002</v>
      </c>
      <c r="P28" s="87" t="s">
        <v>324</v>
      </c>
    </row>
    <row r="29" spans="1:16" x14ac:dyDescent="0.3">
      <c r="A29" s="84">
        <v>1</v>
      </c>
      <c r="B29" s="85">
        <v>45663</v>
      </c>
      <c r="C29" s="82" t="s">
        <v>171</v>
      </c>
      <c r="D29" s="86" t="s">
        <v>123</v>
      </c>
      <c r="E29" s="87">
        <v>28.8385</v>
      </c>
      <c r="F29" s="87" t="s">
        <v>324</v>
      </c>
      <c r="K29" s="84">
        <v>1</v>
      </c>
      <c r="L29" s="85">
        <v>45663</v>
      </c>
      <c r="M29" s="82" t="s">
        <v>172</v>
      </c>
      <c r="N29" s="86" t="s">
        <v>123</v>
      </c>
      <c r="O29" s="87">
        <v>79.792500000000004</v>
      </c>
      <c r="P29" s="87" t="s">
        <v>324</v>
      </c>
    </row>
    <row r="30" spans="1:16" x14ac:dyDescent="0.3">
      <c r="A30" s="84">
        <v>2</v>
      </c>
      <c r="B30" s="85">
        <v>45670</v>
      </c>
      <c r="C30" s="82" t="s">
        <v>171</v>
      </c>
      <c r="D30" s="86" t="s">
        <v>123</v>
      </c>
      <c r="E30" s="87">
        <v>26.680800000000001</v>
      </c>
      <c r="F30" s="87" t="s">
        <v>324</v>
      </c>
      <c r="K30" s="84">
        <v>2</v>
      </c>
      <c r="L30" s="85">
        <v>45670</v>
      </c>
      <c r="M30" s="82" t="s">
        <v>172</v>
      </c>
      <c r="N30" s="86" t="s">
        <v>123</v>
      </c>
      <c r="O30" s="87">
        <v>77.149199999999993</v>
      </c>
      <c r="P30" s="87" t="s">
        <v>324</v>
      </c>
    </row>
    <row r="31" spans="1:16" x14ac:dyDescent="0.3">
      <c r="A31" s="84">
        <v>3</v>
      </c>
      <c r="B31" s="85">
        <v>45677</v>
      </c>
      <c r="C31" s="82" t="s">
        <v>171</v>
      </c>
      <c r="D31" s="86" t="s">
        <v>123</v>
      </c>
      <c r="E31" s="87">
        <v>28.082000000000001</v>
      </c>
      <c r="F31" s="87" t="s">
        <v>324</v>
      </c>
      <c r="K31" s="84">
        <v>3</v>
      </c>
      <c r="L31" s="85">
        <v>45677</v>
      </c>
      <c r="M31" s="82" t="s">
        <v>172</v>
      </c>
      <c r="N31" s="86" t="s">
        <v>123</v>
      </c>
      <c r="O31" s="87">
        <v>77.041700000000006</v>
      </c>
      <c r="P31" s="87" t="s">
        <v>324</v>
      </c>
    </row>
    <row r="32" spans="1:16" x14ac:dyDescent="0.3">
      <c r="A32" s="84">
        <v>4</v>
      </c>
      <c r="B32" s="85">
        <v>45684</v>
      </c>
      <c r="C32" s="82" t="s">
        <v>171</v>
      </c>
      <c r="D32" s="86" t="s">
        <v>123</v>
      </c>
      <c r="E32" s="87">
        <v>28.634399999999999</v>
      </c>
      <c r="F32" s="87" t="s">
        <v>324</v>
      </c>
      <c r="K32" s="84">
        <v>4</v>
      </c>
      <c r="L32" s="85">
        <v>45684</v>
      </c>
      <c r="M32" s="82" t="s">
        <v>172</v>
      </c>
      <c r="N32" s="86" t="s">
        <v>123</v>
      </c>
      <c r="O32" s="87">
        <v>77.349500000000006</v>
      </c>
      <c r="P32" s="87" t="s">
        <v>324</v>
      </c>
    </row>
    <row r="33" spans="1:16" x14ac:dyDescent="0.3">
      <c r="A33" s="84">
        <v>5</v>
      </c>
      <c r="B33" s="85">
        <v>45691</v>
      </c>
      <c r="C33" s="82" t="s">
        <v>171</v>
      </c>
      <c r="D33" s="86" t="s">
        <v>123</v>
      </c>
      <c r="E33" s="87">
        <v>27.792300000000001</v>
      </c>
      <c r="F33" s="87" t="s">
        <v>324</v>
      </c>
      <c r="K33" s="84">
        <v>5</v>
      </c>
      <c r="L33" s="85">
        <v>45691</v>
      </c>
      <c r="M33" s="82" t="s">
        <v>172</v>
      </c>
      <c r="N33" s="86" t="s">
        <v>123</v>
      </c>
      <c r="O33" s="87">
        <v>81.961200000000005</v>
      </c>
      <c r="P33" s="87" t="s">
        <v>324</v>
      </c>
    </row>
    <row r="34" spans="1:16" x14ac:dyDescent="0.3">
      <c r="A34" s="84">
        <v>6</v>
      </c>
      <c r="B34" s="85">
        <v>45698</v>
      </c>
      <c r="C34" s="82" t="s">
        <v>171</v>
      </c>
      <c r="D34" s="86" t="s">
        <v>123</v>
      </c>
      <c r="E34" s="87">
        <v>28.751200000000001</v>
      </c>
      <c r="F34" s="87" t="s">
        <v>324</v>
      </c>
      <c r="K34" s="84">
        <v>6</v>
      </c>
      <c r="L34" s="85">
        <v>45698</v>
      </c>
      <c r="M34" s="82" t="s">
        <v>172</v>
      </c>
      <c r="N34" s="86" t="s">
        <v>123</v>
      </c>
      <c r="O34" s="87">
        <v>76.887100000000004</v>
      </c>
      <c r="P34" s="87" t="s">
        <v>324</v>
      </c>
    </row>
    <row r="35" spans="1:16" x14ac:dyDescent="0.3">
      <c r="A35" s="84">
        <v>7</v>
      </c>
      <c r="B35" s="85">
        <v>45705</v>
      </c>
      <c r="C35" s="82" t="s">
        <v>171</v>
      </c>
      <c r="D35" s="86" t="s">
        <v>123</v>
      </c>
      <c r="E35" s="87">
        <v>27.9268</v>
      </c>
      <c r="F35" s="87" t="s">
        <v>324</v>
      </c>
      <c r="K35" s="84">
        <v>7</v>
      </c>
      <c r="L35" s="85">
        <v>45705</v>
      </c>
      <c r="M35" s="82" t="s">
        <v>172</v>
      </c>
      <c r="N35" s="86" t="s">
        <v>123</v>
      </c>
      <c r="O35" s="87">
        <v>77.210400000000007</v>
      </c>
      <c r="P35" s="87" t="s">
        <v>324</v>
      </c>
    </row>
    <row r="36" spans="1:16" x14ac:dyDescent="0.3">
      <c r="A36" s="84">
        <v>8</v>
      </c>
      <c r="B36" s="85">
        <v>45712</v>
      </c>
      <c r="C36" s="82" t="s">
        <v>171</v>
      </c>
      <c r="D36" s="86" t="s">
        <v>123</v>
      </c>
      <c r="E36" s="87">
        <v>28.734000000000002</v>
      </c>
      <c r="F36" s="87" t="s">
        <v>324</v>
      </c>
      <c r="K36" s="84">
        <v>8</v>
      </c>
      <c r="L36" s="85">
        <v>45712</v>
      </c>
      <c r="M36" s="82" t="s">
        <v>172</v>
      </c>
      <c r="N36" s="86" t="s">
        <v>123</v>
      </c>
      <c r="O36" s="87">
        <v>78.916700000000006</v>
      </c>
      <c r="P36" s="87" t="s">
        <v>324</v>
      </c>
    </row>
    <row r="37" spans="1:16" x14ac:dyDescent="0.3">
      <c r="A37" s="84">
        <v>9</v>
      </c>
      <c r="B37" s="85">
        <v>45719</v>
      </c>
      <c r="C37" s="82" t="s">
        <v>171</v>
      </c>
      <c r="D37" s="86" t="s">
        <v>123</v>
      </c>
      <c r="E37" s="87">
        <v>29.5824</v>
      </c>
      <c r="F37" s="87" t="s">
        <v>324</v>
      </c>
      <c r="K37" s="84">
        <v>9</v>
      </c>
      <c r="L37" s="85">
        <v>45719</v>
      </c>
      <c r="M37" s="82" t="s">
        <v>172</v>
      </c>
      <c r="N37" s="86" t="s">
        <v>123</v>
      </c>
      <c r="O37" s="87">
        <v>77.686000000000007</v>
      </c>
      <c r="P37" s="87" t="s">
        <v>324</v>
      </c>
    </row>
    <row r="38" spans="1:16" x14ac:dyDescent="0.3">
      <c r="A38" s="84">
        <v>10</v>
      </c>
      <c r="B38" s="85">
        <v>45726</v>
      </c>
      <c r="C38" s="82" t="s">
        <v>171</v>
      </c>
      <c r="D38" s="86" t="s">
        <v>123</v>
      </c>
      <c r="E38" s="87">
        <v>27.256799999999998</v>
      </c>
      <c r="F38" s="87" t="s">
        <v>324</v>
      </c>
      <c r="K38" s="84">
        <v>10</v>
      </c>
      <c r="L38" s="85">
        <v>45726</v>
      </c>
      <c r="M38" s="82" t="s">
        <v>172</v>
      </c>
      <c r="N38" s="86" t="s">
        <v>123</v>
      </c>
      <c r="O38" s="87">
        <v>77.487099999999998</v>
      </c>
      <c r="P38" s="87" t="s">
        <v>324</v>
      </c>
    </row>
    <row r="39" spans="1:16" x14ac:dyDescent="0.3">
      <c r="A39" s="84">
        <v>11</v>
      </c>
      <c r="B39" s="85">
        <v>45733</v>
      </c>
      <c r="C39" s="82" t="s">
        <v>171</v>
      </c>
      <c r="D39" s="86" t="s">
        <v>123</v>
      </c>
      <c r="E39" s="87">
        <v>28.223500000000001</v>
      </c>
      <c r="F39" s="87" t="s">
        <v>324</v>
      </c>
      <c r="K39" s="84">
        <v>11</v>
      </c>
      <c r="L39" s="85">
        <v>45733</v>
      </c>
      <c r="M39" s="82" t="s">
        <v>172</v>
      </c>
      <c r="N39" s="86" t="s">
        <v>123</v>
      </c>
      <c r="O39" s="87">
        <v>75.103399999999993</v>
      </c>
      <c r="P39" s="87" t="s">
        <v>324</v>
      </c>
    </row>
    <row r="40" spans="1:16" x14ac:dyDescent="0.3">
      <c r="A40" s="84">
        <v>12</v>
      </c>
      <c r="B40" s="85">
        <v>45740</v>
      </c>
      <c r="C40" s="82" t="s">
        <v>171</v>
      </c>
      <c r="D40" s="86" t="s">
        <v>123</v>
      </c>
      <c r="E40" s="87">
        <v>27.490400000000001</v>
      </c>
      <c r="F40" s="87" t="s">
        <v>324</v>
      </c>
      <c r="K40" s="84">
        <v>12</v>
      </c>
      <c r="L40" s="85">
        <v>45740</v>
      </c>
      <c r="M40" s="82" t="s">
        <v>172</v>
      </c>
      <c r="N40" s="86" t="s">
        <v>123</v>
      </c>
      <c r="O40" s="87">
        <v>77.97</v>
      </c>
      <c r="P40" s="87" t="s">
        <v>324</v>
      </c>
    </row>
    <row r="41" spans="1:16" x14ac:dyDescent="0.3">
      <c r="A41" s="84">
        <v>13</v>
      </c>
      <c r="B41" s="85">
        <v>45747</v>
      </c>
      <c r="C41" s="82" t="s">
        <v>171</v>
      </c>
      <c r="D41" s="86" t="s">
        <v>123</v>
      </c>
      <c r="E41" s="87">
        <v>28.14</v>
      </c>
      <c r="F41" s="87" t="s">
        <v>324</v>
      </c>
      <c r="K41" s="84">
        <v>13</v>
      </c>
      <c r="L41" s="85">
        <v>45747</v>
      </c>
      <c r="M41" s="82" t="s">
        <v>172</v>
      </c>
      <c r="N41" s="86" t="s">
        <v>123</v>
      </c>
      <c r="O41" s="87">
        <v>76.846699999999998</v>
      </c>
      <c r="P41" s="87" t="s">
        <v>324</v>
      </c>
    </row>
    <row r="42" spans="1:16" x14ac:dyDescent="0.3">
      <c r="A42" s="84">
        <v>14</v>
      </c>
      <c r="B42" s="85">
        <v>45754</v>
      </c>
      <c r="C42" s="82" t="s">
        <v>171</v>
      </c>
      <c r="D42" s="86" t="s">
        <v>123</v>
      </c>
      <c r="E42" s="87">
        <v>26.694099999999999</v>
      </c>
      <c r="F42" s="87" t="s">
        <v>324</v>
      </c>
      <c r="K42" s="84">
        <v>14</v>
      </c>
      <c r="L42" s="85">
        <v>45754</v>
      </c>
      <c r="M42" s="82" t="s">
        <v>172</v>
      </c>
      <c r="N42" s="86" t="s">
        <v>123</v>
      </c>
      <c r="O42" s="87">
        <v>81.031899999999993</v>
      </c>
      <c r="P42" s="87" t="s">
        <v>324</v>
      </c>
    </row>
    <row r="43" spans="1:16" x14ac:dyDescent="0.3">
      <c r="A43" s="84">
        <v>15</v>
      </c>
      <c r="B43" s="85">
        <v>45761</v>
      </c>
      <c r="C43" s="82" t="s">
        <v>171</v>
      </c>
      <c r="D43" s="86" t="s">
        <v>123</v>
      </c>
      <c r="E43" s="87">
        <v>27.3628</v>
      </c>
      <c r="F43" s="87" t="s">
        <v>324</v>
      </c>
      <c r="K43" s="84">
        <v>15</v>
      </c>
      <c r="L43" s="85">
        <v>45761</v>
      </c>
      <c r="M43" s="82" t="s">
        <v>172</v>
      </c>
      <c r="N43" s="86" t="s">
        <v>123</v>
      </c>
      <c r="O43" s="87">
        <v>79.697999999999993</v>
      </c>
      <c r="P43" s="87" t="s">
        <v>324</v>
      </c>
    </row>
    <row r="44" spans="1:16" x14ac:dyDescent="0.3">
      <c r="A44" s="84">
        <v>16</v>
      </c>
      <c r="B44" s="85">
        <v>45768</v>
      </c>
      <c r="C44" s="82" t="s">
        <v>171</v>
      </c>
      <c r="D44" s="86" t="s">
        <v>123</v>
      </c>
      <c r="E44" s="87">
        <v>27.784199999999998</v>
      </c>
      <c r="F44" s="87" t="s">
        <v>324</v>
      </c>
      <c r="K44" s="84">
        <v>16</v>
      </c>
      <c r="L44" s="85">
        <v>45768</v>
      </c>
      <c r="M44" s="82" t="s">
        <v>172</v>
      </c>
      <c r="N44" s="86" t="s">
        <v>123</v>
      </c>
      <c r="O44" s="87">
        <v>77.937200000000004</v>
      </c>
      <c r="P44" s="87" t="s">
        <v>324</v>
      </c>
    </row>
    <row r="45" spans="1:16" x14ac:dyDescent="0.3">
      <c r="A45" s="84">
        <v>17</v>
      </c>
      <c r="B45" s="85">
        <v>45775</v>
      </c>
      <c r="C45" s="82" t="s">
        <v>171</v>
      </c>
      <c r="D45" s="86" t="s">
        <v>123</v>
      </c>
      <c r="E45" s="87">
        <v>28.988600000000002</v>
      </c>
      <c r="F45" s="87" t="s">
        <v>324</v>
      </c>
      <c r="K45" s="84">
        <v>17</v>
      </c>
      <c r="L45" s="85">
        <v>45775</v>
      </c>
      <c r="M45" s="82" t="s">
        <v>172</v>
      </c>
      <c r="N45" s="86" t="s">
        <v>123</v>
      </c>
      <c r="O45" s="87">
        <v>79.737799999999993</v>
      </c>
      <c r="P45" s="87" t="s">
        <v>324</v>
      </c>
    </row>
    <row r="46" spans="1:16" x14ac:dyDescent="0.3">
      <c r="A46" s="84">
        <v>18</v>
      </c>
      <c r="B46" s="85">
        <v>45782</v>
      </c>
      <c r="C46" s="82" t="s">
        <v>171</v>
      </c>
      <c r="D46" s="86" t="s">
        <v>123</v>
      </c>
      <c r="E46" s="87">
        <v>29.259699999999999</v>
      </c>
      <c r="F46" s="87" t="s">
        <v>324</v>
      </c>
      <c r="K46" s="84">
        <v>18</v>
      </c>
      <c r="L46" s="85">
        <v>45782</v>
      </c>
      <c r="M46" s="82" t="s">
        <v>172</v>
      </c>
      <c r="N46" s="86" t="s">
        <v>123</v>
      </c>
      <c r="O46" s="87">
        <v>77.116299999999995</v>
      </c>
      <c r="P46" s="87" t="s">
        <v>324</v>
      </c>
    </row>
    <row r="47" spans="1:16" x14ac:dyDescent="0.3">
      <c r="A47" s="84">
        <v>19</v>
      </c>
      <c r="B47" s="85">
        <v>45789</v>
      </c>
      <c r="C47" s="82" t="s">
        <v>171</v>
      </c>
      <c r="D47" s="86" t="s">
        <v>123</v>
      </c>
      <c r="E47" s="87">
        <v>26.5441</v>
      </c>
      <c r="F47" s="87" t="s">
        <v>324</v>
      </c>
      <c r="K47" s="84">
        <v>19</v>
      </c>
      <c r="L47" s="85">
        <v>45789</v>
      </c>
      <c r="M47" s="82" t="s">
        <v>172</v>
      </c>
      <c r="N47" s="86" t="s">
        <v>123</v>
      </c>
      <c r="O47" s="87">
        <v>80.735500000000002</v>
      </c>
      <c r="P47" s="87" t="s">
        <v>324</v>
      </c>
    </row>
    <row r="48" spans="1:16" x14ac:dyDescent="0.3">
      <c r="A48" s="84">
        <v>20</v>
      </c>
      <c r="B48" s="85">
        <v>45796</v>
      </c>
      <c r="C48" s="82" t="s">
        <v>171</v>
      </c>
      <c r="D48" s="86" t="s">
        <v>123</v>
      </c>
      <c r="E48" s="87">
        <v>27.125900000000001</v>
      </c>
      <c r="F48" s="87" t="s">
        <v>324</v>
      </c>
      <c r="K48" s="84">
        <v>20</v>
      </c>
      <c r="L48" s="85">
        <v>45796</v>
      </c>
      <c r="M48" s="82" t="s">
        <v>172</v>
      </c>
      <c r="N48" s="86" t="s">
        <v>123</v>
      </c>
      <c r="O48" s="87">
        <v>77.986000000000004</v>
      </c>
      <c r="P48" s="87" t="s">
        <v>324</v>
      </c>
    </row>
    <row r="49" spans="1:16" x14ac:dyDescent="0.3">
      <c r="A49" s="84">
        <v>21</v>
      </c>
      <c r="B49" s="85">
        <v>45803</v>
      </c>
      <c r="C49" s="82" t="s">
        <v>171</v>
      </c>
      <c r="D49" s="86" t="s">
        <v>123</v>
      </c>
      <c r="E49" s="87">
        <v>28.711600000000001</v>
      </c>
      <c r="F49" s="87" t="s">
        <v>324</v>
      </c>
      <c r="K49" s="84">
        <v>21</v>
      </c>
      <c r="L49" s="85">
        <v>45803</v>
      </c>
      <c r="M49" s="82" t="s">
        <v>172</v>
      </c>
      <c r="N49" s="86" t="s">
        <v>123</v>
      </c>
      <c r="O49" s="87">
        <v>79.516800000000003</v>
      </c>
      <c r="P49" s="87" t="s">
        <v>324</v>
      </c>
    </row>
    <row r="50" spans="1:16" x14ac:dyDescent="0.3">
      <c r="A50" s="84">
        <v>22</v>
      </c>
      <c r="B50" s="85">
        <v>45810</v>
      </c>
      <c r="C50" s="82" t="s">
        <v>171</v>
      </c>
      <c r="D50" s="86" t="s">
        <v>123</v>
      </c>
      <c r="E50" s="87">
        <v>25.808299999999999</v>
      </c>
      <c r="F50" s="87" t="s">
        <v>324</v>
      </c>
      <c r="K50" s="84">
        <v>22</v>
      </c>
      <c r="L50" s="85">
        <v>45810</v>
      </c>
      <c r="M50" s="82" t="s">
        <v>172</v>
      </c>
      <c r="N50" s="86" t="s">
        <v>123</v>
      </c>
      <c r="O50" s="87">
        <v>74.643699999999995</v>
      </c>
      <c r="P50" s="87" t="s">
        <v>324</v>
      </c>
    </row>
    <row r="51" spans="1:16" x14ac:dyDescent="0.3">
      <c r="A51" s="84">
        <v>23</v>
      </c>
      <c r="B51" s="85">
        <v>45817</v>
      </c>
      <c r="C51" s="82" t="s">
        <v>171</v>
      </c>
      <c r="D51" s="86" t="s">
        <v>123</v>
      </c>
      <c r="E51" s="87">
        <v>27.490500000000001</v>
      </c>
      <c r="F51" s="87" t="s">
        <v>324</v>
      </c>
      <c r="K51" s="84">
        <v>23</v>
      </c>
      <c r="L51" s="85">
        <v>45817</v>
      </c>
      <c r="M51" s="82" t="s">
        <v>172</v>
      </c>
      <c r="N51" s="86" t="s">
        <v>123</v>
      </c>
      <c r="O51" s="87">
        <v>78.901399999999995</v>
      </c>
      <c r="P51" s="87" t="s">
        <v>324</v>
      </c>
    </row>
    <row r="52" spans="1:16" x14ac:dyDescent="0.3">
      <c r="A52" s="84">
        <v>24</v>
      </c>
      <c r="B52" s="85">
        <v>45824</v>
      </c>
      <c r="C52" s="82" t="s">
        <v>171</v>
      </c>
      <c r="D52" s="86" t="s">
        <v>123</v>
      </c>
      <c r="E52" s="87">
        <v>27.893000000000001</v>
      </c>
      <c r="F52" s="87" t="s">
        <v>324</v>
      </c>
      <c r="K52" s="84">
        <v>24</v>
      </c>
      <c r="L52" s="85">
        <v>45824</v>
      </c>
      <c r="M52" s="82" t="s">
        <v>172</v>
      </c>
      <c r="N52" s="86" t="s">
        <v>123</v>
      </c>
      <c r="O52" s="87">
        <v>73.610699999999994</v>
      </c>
      <c r="P52" s="87" t="s">
        <v>324</v>
      </c>
    </row>
    <row r="53" spans="1:16" x14ac:dyDescent="0.3">
      <c r="A53" s="84">
        <v>25</v>
      </c>
      <c r="B53" s="85">
        <v>45831</v>
      </c>
      <c r="C53" s="82" t="s">
        <v>171</v>
      </c>
      <c r="D53" s="86" t="s">
        <v>123</v>
      </c>
      <c r="E53" s="87">
        <v>29.3827</v>
      </c>
      <c r="F53" s="87" t="s">
        <v>324</v>
      </c>
      <c r="K53" s="84">
        <v>25</v>
      </c>
      <c r="L53" s="85">
        <v>45831</v>
      </c>
      <c r="M53" s="82" t="s">
        <v>172</v>
      </c>
      <c r="N53" s="86" t="s">
        <v>123</v>
      </c>
      <c r="O53" s="87">
        <v>72.708100000000002</v>
      </c>
      <c r="P53" s="87" t="s">
        <v>324</v>
      </c>
    </row>
    <row r="54" spans="1:16" x14ac:dyDescent="0.3">
      <c r="A54" s="84">
        <v>1</v>
      </c>
      <c r="B54" s="85">
        <v>45663</v>
      </c>
      <c r="C54" s="82" t="s">
        <v>171</v>
      </c>
      <c r="D54" s="86" t="s">
        <v>125</v>
      </c>
      <c r="E54" s="87">
        <v>1.0047999999999999</v>
      </c>
      <c r="F54" s="87" t="s">
        <v>324</v>
      </c>
      <c r="K54" s="84">
        <v>1</v>
      </c>
      <c r="L54" s="85">
        <v>45663</v>
      </c>
      <c r="M54" s="82" t="s">
        <v>172</v>
      </c>
      <c r="N54" s="86" t="s">
        <v>125</v>
      </c>
      <c r="O54" s="87">
        <v>5.1653000000000002</v>
      </c>
      <c r="P54" s="87" t="s">
        <v>324</v>
      </c>
    </row>
    <row r="55" spans="1:16" x14ac:dyDescent="0.3">
      <c r="A55" s="84">
        <v>2</v>
      </c>
      <c r="B55" s="85">
        <v>45670</v>
      </c>
      <c r="C55" s="82" t="s">
        <v>171</v>
      </c>
      <c r="D55" s="86" t="s">
        <v>125</v>
      </c>
      <c r="E55" s="87">
        <v>0.97499999999999998</v>
      </c>
      <c r="F55" s="87" t="s">
        <v>324</v>
      </c>
      <c r="K55" s="84">
        <v>2</v>
      </c>
      <c r="L55" s="85">
        <v>45670</v>
      </c>
      <c r="M55" s="82" t="s">
        <v>172</v>
      </c>
      <c r="N55" s="86" t="s">
        <v>125</v>
      </c>
      <c r="O55" s="87">
        <v>4.7168999999999999</v>
      </c>
      <c r="P55" s="87" t="s">
        <v>324</v>
      </c>
    </row>
    <row r="56" spans="1:16" x14ac:dyDescent="0.3">
      <c r="A56" s="84">
        <v>3</v>
      </c>
      <c r="B56" s="85">
        <v>45677</v>
      </c>
      <c r="C56" s="82" t="s">
        <v>171</v>
      </c>
      <c r="D56" s="86" t="s">
        <v>125</v>
      </c>
      <c r="E56" s="87">
        <v>1.0282</v>
      </c>
      <c r="F56" s="87" t="s">
        <v>324</v>
      </c>
      <c r="K56" s="84">
        <v>3</v>
      </c>
      <c r="L56" s="85">
        <v>45677</v>
      </c>
      <c r="M56" s="82" t="s">
        <v>172</v>
      </c>
      <c r="N56" s="86" t="s">
        <v>125</v>
      </c>
      <c r="O56" s="87">
        <v>5.2523999999999997</v>
      </c>
      <c r="P56" s="87" t="s">
        <v>324</v>
      </c>
    </row>
    <row r="57" spans="1:16" x14ac:dyDescent="0.3">
      <c r="A57" s="84">
        <v>4</v>
      </c>
      <c r="B57" s="85">
        <v>45684</v>
      </c>
      <c r="C57" s="82" t="s">
        <v>171</v>
      </c>
      <c r="D57" s="86" t="s">
        <v>125</v>
      </c>
      <c r="E57" s="87">
        <v>1.1322000000000001</v>
      </c>
      <c r="F57" s="87" t="s">
        <v>324</v>
      </c>
      <c r="K57" s="84">
        <v>4</v>
      </c>
      <c r="L57" s="85">
        <v>45684</v>
      </c>
      <c r="M57" s="82" t="s">
        <v>172</v>
      </c>
      <c r="N57" s="86" t="s">
        <v>125</v>
      </c>
      <c r="O57" s="87">
        <v>4.7857000000000003</v>
      </c>
      <c r="P57" s="87" t="s">
        <v>324</v>
      </c>
    </row>
    <row r="58" spans="1:16" x14ac:dyDescent="0.3">
      <c r="A58" s="84">
        <v>5</v>
      </c>
      <c r="B58" s="85">
        <v>45691</v>
      </c>
      <c r="C58" s="82" t="s">
        <v>171</v>
      </c>
      <c r="D58" s="86" t="s">
        <v>125</v>
      </c>
      <c r="E58" s="87">
        <v>0.97840000000000005</v>
      </c>
      <c r="F58" s="87" t="s">
        <v>324</v>
      </c>
      <c r="K58" s="84">
        <v>5</v>
      </c>
      <c r="L58" s="85">
        <v>45691</v>
      </c>
      <c r="M58" s="82" t="s">
        <v>172</v>
      </c>
      <c r="N58" s="86" t="s">
        <v>125</v>
      </c>
      <c r="O58" s="87">
        <v>5.2362000000000002</v>
      </c>
      <c r="P58" s="87" t="s">
        <v>324</v>
      </c>
    </row>
    <row r="59" spans="1:16" x14ac:dyDescent="0.3">
      <c r="A59" s="84">
        <v>6</v>
      </c>
      <c r="B59" s="85">
        <v>45698</v>
      </c>
      <c r="C59" s="82" t="s">
        <v>171</v>
      </c>
      <c r="D59" s="86" t="s">
        <v>125</v>
      </c>
      <c r="E59" s="87">
        <v>0.98880000000000001</v>
      </c>
      <c r="F59" s="87" t="s">
        <v>324</v>
      </c>
      <c r="K59" s="84">
        <v>6</v>
      </c>
      <c r="L59" s="85">
        <v>45698</v>
      </c>
      <c r="M59" s="82" t="s">
        <v>172</v>
      </c>
      <c r="N59" s="86" t="s">
        <v>125</v>
      </c>
      <c r="O59" s="87">
        <v>4.9478</v>
      </c>
      <c r="P59" s="87" t="s">
        <v>324</v>
      </c>
    </row>
    <row r="60" spans="1:16" x14ac:dyDescent="0.3">
      <c r="A60" s="84">
        <v>7</v>
      </c>
      <c r="B60" s="85">
        <v>45705</v>
      </c>
      <c r="C60" s="82" t="s">
        <v>171</v>
      </c>
      <c r="D60" s="86" t="s">
        <v>125</v>
      </c>
      <c r="E60" s="87">
        <v>1.0303</v>
      </c>
      <c r="F60" s="87" t="s">
        <v>324</v>
      </c>
      <c r="K60" s="84">
        <v>7</v>
      </c>
      <c r="L60" s="85">
        <v>45705</v>
      </c>
      <c r="M60" s="82" t="s">
        <v>172</v>
      </c>
      <c r="N60" s="86" t="s">
        <v>125</v>
      </c>
      <c r="O60" s="87">
        <v>5.2401999999999997</v>
      </c>
      <c r="P60" s="87" t="s">
        <v>324</v>
      </c>
    </row>
    <row r="61" spans="1:16" x14ac:dyDescent="0.3">
      <c r="A61" s="84">
        <v>8</v>
      </c>
      <c r="B61" s="85">
        <v>45712</v>
      </c>
      <c r="C61" s="82" t="s">
        <v>171</v>
      </c>
      <c r="D61" s="86" t="s">
        <v>125</v>
      </c>
      <c r="E61" s="87">
        <v>1.0447</v>
      </c>
      <c r="F61" s="87" t="s">
        <v>324</v>
      </c>
      <c r="K61" s="84">
        <v>8</v>
      </c>
      <c r="L61" s="85">
        <v>45712</v>
      </c>
      <c r="M61" s="82" t="s">
        <v>172</v>
      </c>
      <c r="N61" s="86" t="s">
        <v>125</v>
      </c>
      <c r="O61" s="87">
        <v>5.1235999999999997</v>
      </c>
      <c r="P61" s="87" t="s">
        <v>324</v>
      </c>
    </row>
    <row r="62" spans="1:16" x14ac:dyDescent="0.3">
      <c r="A62" s="84">
        <v>9</v>
      </c>
      <c r="B62" s="85">
        <v>45719</v>
      </c>
      <c r="C62" s="82" t="s">
        <v>171</v>
      </c>
      <c r="D62" s="86" t="s">
        <v>125</v>
      </c>
      <c r="E62" s="87">
        <v>1.0112000000000001</v>
      </c>
      <c r="F62" s="87" t="s">
        <v>324</v>
      </c>
      <c r="K62" s="84">
        <v>9</v>
      </c>
      <c r="L62" s="85">
        <v>45719</v>
      </c>
      <c r="M62" s="82" t="s">
        <v>172</v>
      </c>
      <c r="N62" s="86" t="s">
        <v>125</v>
      </c>
      <c r="O62" s="87">
        <v>4.8234000000000004</v>
      </c>
      <c r="P62" s="87" t="s">
        <v>324</v>
      </c>
    </row>
    <row r="63" spans="1:16" x14ac:dyDescent="0.3">
      <c r="A63" s="84">
        <v>10</v>
      </c>
      <c r="B63" s="85">
        <v>45726</v>
      </c>
      <c r="C63" s="82" t="s">
        <v>171</v>
      </c>
      <c r="D63" s="86" t="s">
        <v>125</v>
      </c>
      <c r="E63" s="87">
        <v>1.0097</v>
      </c>
      <c r="F63" s="87" t="s">
        <v>324</v>
      </c>
      <c r="K63" s="84">
        <v>10</v>
      </c>
      <c r="L63" s="85">
        <v>45726</v>
      </c>
      <c r="M63" s="82" t="s">
        <v>172</v>
      </c>
      <c r="N63" s="86" t="s">
        <v>125</v>
      </c>
      <c r="O63" s="87">
        <v>5.3247999999999998</v>
      </c>
      <c r="P63" s="87" t="s">
        <v>324</v>
      </c>
    </row>
    <row r="64" spans="1:16" x14ac:dyDescent="0.3">
      <c r="A64" s="84">
        <v>11</v>
      </c>
      <c r="B64" s="85">
        <v>45733</v>
      </c>
      <c r="C64" s="82" t="s">
        <v>171</v>
      </c>
      <c r="D64" s="86" t="s">
        <v>125</v>
      </c>
      <c r="E64" s="87">
        <v>1.0550999999999999</v>
      </c>
      <c r="F64" s="87" t="s">
        <v>324</v>
      </c>
      <c r="K64" s="84">
        <v>11</v>
      </c>
      <c r="L64" s="85">
        <v>45733</v>
      </c>
      <c r="M64" s="82" t="s">
        <v>172</v>
      </c>
      <c r="N64" s="86" t="s">
        <v>125</v>
      </c>
      <c r="O64" s="87">
        <v>5.3594999999999997</v>
      </c>
      <c r="P64" s="87" t="s">
        <v>324</v>
      </c>
    </row>
    <row r="65" spans="1:16" x14ac:dyDescent="0.3">
      <c r="A65" s="84">
        <v>12</v>
      </c>
      <c r="B65" s="85">
        <v>45740</v>
      </c>
      <c r="C65" s="82" t="s">
        <v>171</v>
      </c>
      <c r="D65" s="86" t="s">
        <v>125</v>
      </c>
      <c r="E65" s="87">
        <v>1.046</v>
      </c>
      <c r="F65" s="87" t="s">
        <v>324</v>
      </c>
      <c r="K65" s="84">
        <v>12</v>
      </c>
      <c r="L65" s="85">
        <v>45740</v>
      </c>
      <c r="M65" s="82" t="s">
        <v>172</v>
      </c>
      <c r="N65" s="86" t="s">
        <v>125</v>
      </c>
      <c r="O65" s="87">
        <v>5.0881999999999996</v>
      </c>
      <c r="P65" s="87" t="s">
        <v>324</v>
      </c>
    </row>
    <row r="66" spans="1:16" x14ac:dyDescent="0.3">
      <c r="A66" s="84">
        <v>13</v>
      </c>
      <c r="B66" s="85">
        <v>45747</v>
      </c>
      <c r="C66" s="82" t="s">
        <v>171</v>
      </c>
      <c r="D66" s="86" t="s">
        <v>125</v>
      </c>
      <c r="E66" s="87">
        <v>0.96830000000000005</v>
      </c>
      <c r="F66" s="87" t="s">
        <v>324</v>
      </c>
      <c r="K66" s="84">
        <v>13</v>
      </c>
      <c r="L66" s="85">
        <v>45747</v>
      </c>
      <c r="M66" s="82" t="s">
        <v>172</v>
      </c>
      <c r="N66" s="86" t="s">
        <v>125</v>
      </c>
      <c r="O66" s="87">
        <v>5.0507</v>
      </c>
      <c r="P66" s="87" t="s">
        <v>324</v>
      </c>
    </row>
    <row r="67" spans="1:16" x14ac:dyDescent="0.3">
      <c r="A67" s="84">
        <v>14</v>
      </c>
      <c r="B67" s="85">
        <v>45754</v>
      </c>
      <c r="C67" s="82" t="s">
        <v>171</v>
      </c>
      <c r="D67" s="86" t="s">
        <v>125</v>
      </c>
      <c r="E67" s="87">
        <v>1.016</v>
      </c>
      <c r="F67" s="87" t="s">
        <v>324</v>
      </c>
      <c r="K67" s="84">
        <v>14</v>
      </c>
      <c r="L67" s="85">
        <v>45754</v>
      </c>
      <c r="M67" s="82" t="s">
        <v>172</v>
      </c>
      <c r="N67" s="86" t="s">
        <v>125</v>
      </c>
      <c r="O67" s="87">
        <v>5.0712000000000002</v>
      </c>
      <c r="P67" s="87" t="s">
        <v>324</v>
      </c>
    </row>
    <row r="68" spans="1:16" x14ac:dyDescent="0.3">
      <c r="A68" s="84">
        <v>15</v>
      </c>
      <c r="B68" s="85">
        <v>45761</v>
      </c>
      <c r="C68" s="82" t="s">
        <v>171</v>
      </c>
      <c r="D68" s="86" t="s">
        <v>125</v>
      </c>
      <c r="E68" s="87">
        <v>1.0218</v>
      </c>
      <c r="F68" s="87" t="s">
        <v>324</v>
      </c>
      <c r="K68" s="84">
        <v>15</v>
      </c>
      <c r="L68" s="85">
        <v>45761</v>
      </c>
      <c r="M68" s="82" t="s">
        <v>172</v>
      </c>
      <c r="N68" s="86" t="s">
        <v>125</v>
      </c>
      <c r="O68" s="87">
        <v>4.9245000000000001</v>
      </c>
      <c r="P68" s="87" t="s">
        <v>324</v>
      </c>
    </row>
    <row r="69" spans="1:16" x14ac:dyDescent="0.3">
      <c r="A69" s="84">
        <v>16</v>
      </c>
      <c r="B69" s="85">
        <v>45768</v>
      </c>
      <c r="C69" s="82" t="s">
        <v>171</v>
      </c>
      <c r="D69" s="86" t="s">
        <v>125</v>
      </c>
      <c r="E69" s="87">
        <v>0.96730000000000005</v>
      </c>
      <c r="F69" s="87" t="s">
        <v>324</v>
      </c>
      <c r="K69" s="84">
        <v>16</v>
      </c>
      <c r="L69" s="85">
        <v>45768</v>
      </c>
      <c r="M69" s="82" t="s">
        <v>172</v>
      </c>
      <c r="N69" s="86" t="s">
        <v>125</v>
      </c>
      <c r="O69" s="87">
        <v>5.2976999999999999</v>
      </c>
      <c r="P69" s="87" t="s">
        <v>324</v>
      </c>
    </row>
    <row r="70" spans="1:16" x14ac:dyDescent="0.3">
      <c r="A70" s="84">
        <v>17</v>
      </c>
      <c r="B70" s="85">
        <v>45775</v>
      </c>
      <c r="C70" s="82" t="s">
        <v>171</v>
      </c>
      <c r="D70" s="86" t="s">
        <v>125</v>
      </c>
      <c r="E70" s="87">
        <v>1.0329999999999999</v>
      </c>
      <c r="F70" s="87" t="s">
        <v>324</v>
      </c>
      <c r="K70" s="84">
        <v>17</v>
      </c>
      <c r="L70" s="85">
        <v>45775</v>
      </c>
      <c r="M70" s="82" t="s">
        <v>172</v>
      </c>
      <c r="N70" s="86" t="s">
        <v>125</v>
      </c>
      <c r="O70" s="87">
        <v>5.0023</v>
      </c>
      <c r="P70" s="87" t="s">
        <v>324</v>
      </c>
    </row>
    <row r="71" spans="1:16" x14ac:dyDescent="0.3">
      <c r="A71" s="84">
        <v>18</v>
      </c>
      <c r="B71" s="85">
        <v>45782</v>
      </c>
      <c r="C71" s="82" t="s">
        <v>171</v>
      </c>
      <c r="D71" s="86" t="s">
        <v>125</v>
      </c>
      <c r="E71" s="87">
        <v>0.97709999999999997</v>
      </c>
      <c r="F71" s="87" t="s">
        <v>324</v>
      </c>
      <c r="K71" s="84">
        <v>18</v>
      </c>
      <c r="L71" s="85">
        <v>45782</v>
      </c>
      <c r="M71" s="82" t="s">
        <v>172</v>
      </c>
      <c r="N71" s="86" t="s">
        <v>125</v>
      </c>
      <c r="O71" s="87">
        <v>5.0907999999999998</v>
      </c>
      <c r="P71" s="87" t="s">
        <v>324</v>
      </c>
    </row>
    <row r="72" spans="1:16" x14ac:dyDescent="0.3">
      <c r="A72" s="84">
        <v>19</v>
      </c>
      <c r="B72" s="85">
        <v>45789</v>
      </c>
      <c r="C72" s="82" t="s">
        <v>171</v>
      </c>
      <c r="D72" s="86" t="s">
        <v>125</v>
      </c>
      <c r="E72" s="87">
        <v>1.0686</v>
      </c>
      <c r="F72" s="87" t="s">
        <v>324</v>
      </c>
      <c r="K72" s="84">
        <v>19</v>
      </c>
      <c r="L72" s="85">
        <v>45789</v>
      </c>
      <c r="M72" s="82" t="s">
        <v>172</v>
      </c>
      <c r="N72" s="86" t="s">
        <v>125</v>
      </c>
      <c r="O72" s="87">
        <v>4.9572000000000003</v>
      </c>
      <c r="P72" s="87" t="s">
        <v>324</v>
      </c>
    </row>
    <row r="73" spans="1:16" x14ac:dyDescent="0.3">
      <c r="A73" s="84">
        <v>20</v>
      </c>
      <c r="B73" s="85">
        <v>45796</v>
      </c>
      <c r="C73" s="82" t="s">
        <v>171</v>
      </c>
      <c r="D73" s="86" t="s">
        <v>125</v>
      </c>
      <c r="E73" s="87">
        <v>1.0296000000000001</v>
      </c>
      <c r="F73" s="87" t="s">
        <v>324</v>
      </c>
      <c r="K73" s="84">
        <v>20</v>
      </c>
      <c r="L73" s="85">
        <v>45796</v>
      </c>
      <c r="M73" s="82" t="s">
        <v>172</v>
      </c>
      <c r="N73" s="86" t="s">
        <v>125</v>
      </c>
      <c r="O73" s="87">
        <v>4.9873000000000003</v>
      </c>
      <c r="P73" s="87" t="s">
        <v>324</v>
      </c>
    </row>
    <row r="74" spans="1:16" x14ac:dyDescent="0.3">
      <c r="A74" s="84">
        <v>21</v>
      </c>
      <c r="B74" s="85">
        <v>45803</v>
      </c>
      <c r="C74" s="82" t="s">
        <v>171</v>
      </c>
      <c r="D74" s="86" t="s">
        <v>125</v>
      </c>
      <c r="E74" s="87">
        <v>1.0245</v>
      </c>
      <c r="F74" s="87" t="s">
        <v>324</v>
      </c>
      <c r="K74" s="84">
        <v>21</v>
      </c>
      <c r="L74" s="85">
        <v>45803</v>
      </c>
      <c r="M74" s="82" t="s">
        <v>172</v>
      </c>
      <c r="N74" s="86" t="s">
        <v>125</v>
      </c>
      <c r="O74" s="87">
        <v>4.87</v>
      </c>
      <c r="P74" s="87" t="s">
        <v>324</v>
      </c>
    </row>
    <row r="75" spans="1:16" x14ac:dyDescent="0.3">
      <c r="A75" s="84">
        <v>22</v>
      </c>
      <c r="B75" s="85">
        <v>45810</v>
      </c>
      <c r="C75" s="82" t="s">
        <v>171</v>
      </c>
      <c r="D75" s="86" t="s">
        <v>125</v>
      </c>
      <c r="E75" s="87">
        <v>0.99039999999999995</v>
      </c>
      <c r="F75" s="87" t="s">
        <v>324</v>
      </c>
      <c r="K75" s="84">
        <v>22</v>
      </c>
      <c r="L75" s="85">
        <v>45810</v>
      </c>
      <c r="M75" s="82" t="s">
        <v>172</v>
      </c>
      <c r="N75" s="86" t="s">
        <v>125</v>
      </c>
      <c r="O75" s="87">
        <v>5.3262999999999998</v>
      </c>
      <c r="P75" s="87" t="s">
        <v>324</v>
      </c>
    </row>
    <row r="76" spans="1:16" x14ac:dyDescent="0.3">
      <c r="A76" s="84">
        <v>23</v>
      </c>
      <c r="B76" s="85">
        <v>45817</v>
      </c>
      <c r="C76" s="82" t="s">
        <v>171</v>
      </c>
      <c r="D76" s="86" t="s">
        <v>125</v>
      </c>
      <c r="E76" s="87">
        <v>1.0141</v>
      </c>
      <c r="F76" s="87" t="s">
        <v>324</v>
      </c>
      <c r="K76" s="84">
        <v>23</v>
      </c>
      <c r="L76" s="85">
        <v>45817</v>
      </c>
      <c r="M76" s="82" t="s">
        <v>172</v>
      </c>
      <c r="N76" s="86" t="s">
        <v>125</v>
      </c>
      <c r="O76" s="87">
        <v>5.0723000000000003</v>
      </c>
      <c r="P76" s="87" t="s">
        <v>324</v>
      </c>
    </row>
    <row r="77" spans="1:16" x14ac:dyDescent="0.3">
      <c r="A77" s="84">
        <v>24</v>
      </c>
      <c r="B77" s="85">
        <v>45824</v>
      </c>
      <c r="C77" s="82" t="s">
        <v>171</v>
      </c>
      <c r="D77" s="86" t="s">
        <v>125</v>
      </c>
      <c r="E77" s="87">
        <v>0.92010000000000003</v>
      </c>
      <c r="F77" s="87" t="s">
        <v>324</v>
      </c>
      <c r="K77" s="84">
        <v>24</v>
      </c>
      <c r="L77" s="85">
        <v>45824</v>
      </c>
      <c r="M77" s="82" t="s">
        <v>172</v>
      </c>
      <c r="N77" s="86" t="s">
        <v>125</v>
      </c>
      <c r="O77" s="87">
        <v>5.2739000000000003</v>
      </c>
      <c r="P77" s="87" t="s">
        <v>324</v>
      </c>
    </row>
    <row r="78" spans="1:16" x14ac:dyDescent="0.3">
      <c r="A78" s="84">
        <v>25</v>
      </c>
      <c r="B78" s="85">
        <v>45831</v>
      </c>
      <c r="C78" s="82" t="s">
        <v>171</v>
      </c>
      <c r="D78" s="86" t="s">
        <v>125</v>
      </c>
      <c r="E78" s="87">
        <v>0.96340000000000003</v>
      </c>
      <c r="F78" s="87" t="s">
        <v>324</v>
      </c>
      <c r="K78" s="84">
        <v>25</v>
      </c>
      <c r="L78" s="85">
        <v>45831</v>
      </c>
      <c r="M78" s="82" t="s">
        <v>172</v>
      </c>
      <c r="N78" s="86" t="s">
        <v>125</v>
      </c>
      <c r="O78" s="87">
        <v>5.1024000000000003</v>
      </c>
      <c r="P78" s="87" t="s">
        <v>324</v>
      </c>
    </row>
    <row r="79" spans="1:16" x14ac:dyDescent="0.3">
      <c r="A79" s="84">
        <v>1</v>
      </c>
      <c r="B79" s="85">
        <v>45663</v>
      </c>
      <c r="C79" s="82" t="s">
        <v>171</v>
      </c>
      <c r="D79" s="86" t="s">
        <v>126</v>
      </c>
      <c r="E79" s="87">
        <v>4.0957999999999997</v>
      </c>
      <c r="F79" s="87" t="s">
        <v>324</v>
      </c>
      <c r="K79" s="84">
        <v>1</v>
      </c>
      <c r="L79" s="85">
        <v>45663</v>
      </c>
      <c r="M79" s="82" t="s">
        <v>172</v>
      </c>
      <c r="N79" s="86" t="s">
        <v>126</v>
      </c>
      <c r="O79" s="87">
        <v>9.1351999999999993</v>
      </c>
      <c r="P79" s="87" t="s">
        <v>324</v>
      </c>
    </row>
    <row r="80" spans="1:16" x14ac:dyDescent="0.3">
      <c r="A80" s="84">
        <v>2</v>
      </c>
      <c r="B80" s="85">
        <v>45670</v>
      </c>
      <c r="C80" s="82" t="s">
        <v>171</v>
      </c>
      <c r="D80" s="86" t="s">
        <v>126</v>
      </c>
      <c r="E80" s="87">
        <v>4.1509999999999998</v>
      </c>
      <c r="F80" s="87" t="s">
        <v>324</v>
      </c>
      <c r="K80" s="84">
        <v>2</v>
      </c>
      <c r="L80" s="85">
        <v>45670</v>
      </c>
      <c r="M80" s="82" t="s">
        <v>172</v>
      </c>
      <c r="N80" s="86" t="s">
        <v>126</v>
      </c>
      <c r="O80" s="87">
        <v>9.9007000000000005</v>
      </c>
      <c r="P80" s="87" t="s">
        <v>324</v>
      </c>
    </row>
    <row r="81" spans="1:16" x14ac:dyDescent="0.3">
      <c r="A81" s="84">
        <v>3</v>
      </c>
      <c r="B81" s="85">
        <v>45677</v>
      </c>
      <c r="C81" s="82" t="s">
        <v>171</v>
      </c>
      <c r="D81" s="86" t="s">
        <v>126</v>
      </c>
      <c r="E81" s="87">
        <v>4.1159999999999997</v>
      </c>
      <c r="F81" s="87" t="s">
        <v>324</v>
      </c>
      <c r="K81" s="84">
        <v>3</v>
      </c>
      <c r="L81" s="85">
        <v>45677</v>
      </c>
      <c r="M81" s="82" t="s">
        <v>172</v>
      </c>
      <c r="N81" s="86" t="s">
        <v>126</v>
      </c>
      <c r="O81" s="87">
        <v>9.3478999999999992</v>
      </c>
      <c r="P81" s="87" t="s">
        <v>324</v>
      </c>
    </row>
    <row r="82" spans="1:16" x14ac:dyDescent="0.3">
      <c r="A82" s="84">
        <v>4</v>
      </c>
      <c r="B82" s="85">
        <v>45684</v>
      </c>
      <c r="C82" s="82" t="s">
        <v>171</v>
      </c>
      <c r="D82" s="86" t="s">
        <v>126</v>
      </c>
      <c r="E82" s="87">
        <v>4.2012</v>
      </c>
      <c r="F82" s="87" t="s">
        <v>324</v>
      </c>
      <c r="K82" s="84">
        <v>4</v>
      </c>
      <c r="L82" s="85">
        <v>45684</v>
      </c>
      <c r="M82" s="82" t="s">
        <v>172</v>
      </c>
      <c r="N82" s="86" t="s">
        <v>126</v>
      </c>
      <c r="O82" s="87">
        <v>9.5875000000000004</v>
      </c>
      <c r="P82" s="87" t="s">
        <v>324</v>
      </c>
    </row>
    <row r="83" spans="1:16" x14ac:dyDescent="0.3">
      <c r="A83" s="84">
        <v>5</v>
      </c>
      <c r="B83" s="85">
        <v>45691</v>
      </c>
      <c r="C83" s="82" t="s">
        <v>171</v>
      </c>
      <c r="D83" s="86" t="s">
        <v>126</v>
      </c>
      <c r="E83" s="87">
        <v>4.1436999999999999</v>
      </c>
      <c r="F83" s="87" t="s">
        <v>324</v>
      </c>
      <c r="K83" s="84">
        <v>5</v>
      </c>
      <c r="L83" s="85">
        <v>45691</v>
      </c>
      <c r="M83" s="82" t="s">
        <v>172</v>
      </c>
      <c r="N83" s="86" t="s">
        <v>126</v>
      </c>
      <c r="O83" s="87">
        <v>9.4899000000000004</v>
      </c>
      <c r="P83" s="87" t="s">
        <v>324</v>
      </c>
    </row>
    <row r="84" spans="1:16" x14ac:dyDescent="0.3">
      <c r="A84" s="84">
        <v>6</v>
      </c>
      <c r="B84" s="85">
        <v>45698</v>
      </c>
      <c r="C84" s="82" t="s">
        <v>171</v>
      </c>
      <c r="D84" s="86" t="s">
        <v>126</v>
      </c>
      <c r="E84" s="87">
        <v>4.1550000000000002</v>
      </c>
      <c r="F84" s="87" t="s">
        <v>324</v>
      </c>
      <c r="K84" s="84">
        <v>6</v>
      </c>
      <c r="L84" s="85">
        <v>45698</v>
      </c>
      <c r="M84" s="82" t="s">
        <v>172</v>
      </c>
      <c r="N84" s="86" t="s">
        <v>126</v>
      </c>
      <c r="O84" s="87">
        <v>9.3676999999999992</v>
      </c>
      <c r="P84" s="87" t="s">
        <v>324</v>
      </c>
    </row>
    <row r="85" spans="1:16" x14ac:dyDescent="0.3">
      <c r="A85" s="84">
        <v>7</v>
      </c>
      <c r="B85" s="85">
        <v>45705</v>
      </c>
      <c r="C85" s="82" t="s">
        <v>171</v>
      </c>
      <c r="D85" s="86" t="s">
        <v>126</v>
      </c>
      <c r="E85" s="87">
        <v>3.9931999999999999</v>
      </c>
      <c r="F85" s="87" t="s">
        <v>324</v>
      </c>
      <c r="K85" s="84">
        <v>7</v>
      </c>
      <c r="L85" s="85">
        <v>45705</v>
      </c>
      <c r="M85" s="82" t="s">
        <v>172</v>
      </c>
      <c r="N85" s="86" t="s">
        <v>126</v>
      </c>
      <c r="O85" s="87">
        <v>9.3475999999999999</v>
      </c>
      <c r="P85" s="87" t="s">
        <v>324</v>
      </c>
    </row>
    <row r="86" spans="1:16" x14ac:dyDescent="0.3">
      <c r="A86" s="84">
        <v>8</v>
      </c>
      <c r="B86" s="85">
        <v>45712</v>
      </c>
      <c r="C86" s="82" t="s">
        <v>171</v>
      </c>
      <c r="D86" s="86" t="s">
        <v>126</v>
      </c>
      <c r="E86" s="87">
        <v>4.0789999999999997</v>
      </c>
      <c r="F86" s="87" t="s">
        <v>324</v>
      </c>
      <c r="K86" s="84">
        <v>8</v>
      </c>
      <c r="L86" s="85">
        <v>45712</v>
      </c>
      <c r="M86" s="82" t="s">
        <v>172</v>
      </c>
      <c r="N86" s="86" t="s">
        <v>126</v>
      </c>
      <c r="O86" s="87">
        <v>9.6890000000000001</v>
      </c>
      <c r="P86" s="87" t="s">
        <v>324</v>
      </c>
    </row>
    <row r="87" spans="1:16" x14ac:dyDescent="0.3">
      <c r="A87" s="84">
        <v>9</v>
      </c>
      <c r="B87" s="85">
        <v>45719</v>
      </c>
      <c r="C87" s="82" t="s">
        <v>171</v>
      </c>
      <c r="D87" s="86" t="s">
        <v>126</v>
      </c>
      <c r="E87" s="87">
        <v>4.4481000000000002</v>
      </c>
      <c r="F87" s="87" t="s">
        <v>324</v>
      </c>
      <c r="K87" s="84">
        <v>9</v>
      </c>
      <c r="L87" s="85">
        <v>45719</v>
      </c>
      <c r="M87" s="82" t="s">
        <v>172</v>
      </c>
      <c r="N87" s="86" t="s">
        <v>126</v>
      </c>
      <c r="O87" s="87">
        <v>9.4093999999999998</v>
      </c>
      <c r="P87" s="87" t="s">
        <v>324</v>
      </c>
    </row>
    <row r="88" spans="1:16" x14ac:dyDescent="0.3">
      <c r="A88" s="84">
        <v>10</v>
      </c>
      <c r="B88" s="85">
        <v>45726</v>
      </c>
      <c r="C88" s="82" t="s">
        <v>171</v>
      </c>
      <c r="D88" s="86" t="s">
        <v>126</v>
      </c>
      <c r="E88" s="87">
        <v>4.0993000000000004</v>
      </c>
      <c r="F88" s="87" t="s">
        <v>324</v>
      </c>
      <c r="K88" s="84">
        <v>10</v>
      </c>
      <c r="L88" s="85">
        <v>45726</v>
      </c>
      <c r="M88" s="82" t="s">
        <v>172</v>
      </c>
      <c r="N88" s="86" t="s">
        <v>126</v>
      </c>
      <c r="O88" s="87">
        <v>9.4545999999999992</v>
      </c>
      <c r="P88" s="87" t="s">
        <v>324</v>
      </c>
    </row>
    <row r="89" spans="1:16" x14ac:dyDescent="0.3">
      <c r="A89" s="84">
        <v>11</v>
      </c>
      <c r="B89" s="85">
        <v>45733</v>
      </c>
      <c r="C89" s="82" t="s">
        <v>171</v>
      </c>
      <c r="D89" s="86" t="s">
        <v>126</v>
      </c>
      <c r="E89" s="87">
        <v>4.0419</v>
      </c>
      <c r="F89" s="87" t="s">
        <v>324</v>
      </c>
      <c r="K89" s="84">
        <v>11</v>
      </c>
      <c r="L89" s="85">
        <v>45733</v>
      </c>
      <c r="M89" s="82" t="s">
        <v>172</v>
      </c>
      <c r="N89" s="86" t="s">
        <v>126</v>
      </c>
      <c r="O89" s="87">
        <v>9.5067000000000004</v>
      </c>
      <c r="P89" s="87" t="s">
        <v>324</v>
      </c>
    </row>
    <row r="90" spans="1:16" x14ac:dyDescent="0.3">
      <c r="A90" s="84">
        <v>12</v>
      </c>
      <c r="B90" s="85">
        <v>45740</v>
      </c>
      <c r="C90" s="82" t="s">
        <v>171</v>
      </c>
      <c r="D90" s="86" t="s">
        <v>126</v>
      </c>
      <c r="E90" s="87">
        <v>4.2506000000000004</v>
      </c>
      <c r="F90" s="87" t="s">
        <v>324</v>
      </c>
      <c r="K90" s="84">
        <v>12</v>
      </c>
      <c r="L90" s="85">
        <v>45740</v>
      </c>
      <c r="M90" s="82" t="s">
        <v>172</v>
      </c>
      <c r="N90" s="86" t="s">
        <v>126</v>
      </c>
      <c r="O90" s="87">
        <v>9.8529999999999998</v>
      </c>
      <c r="P90" s="87" t="s">
        <v>324</v>
      </c>
    </row>
    <row r="91" spans="1:16" x14ac:dyDescent="0.3">
      <c r="A91" s="84">
        <v>13</v>
      </c>
      <c r="B91" s="85">
        <v>45747</v>
      </c>
      <c r="C91" s="82" t="s">
        <v>171</v>
      </c>
      <c r="D91" s="86" t="s">
        <v>126</v>
      </c>
      <c r="E91" s="87">
        <v>4.4111000000000002</v>
      </c>
      <c r="F91" s="87" t="s">
        <v>324</v>
      </c>
      <c r="K91" s="84">
        <v>13</v>
      </c>
      <c r="L91" s="85">
        <v>45747</v>
      </c>
      <c r="M91" s="82" t="s">
        <v>172</v>
      </c>
      <c r="N91" s="86" t="s">
        <v>126</v>
      </c>
      <c r="O91" s="87">
        <v>9.7042000000000002</v>
      </c>
      <c r="P91" s="87" t="s">
        <v>324</v>
      </c>
    </row>
    <row r="92" spans="1:16" x14ac:dyDescent="0.3">
      <c r="A92" s="84">
        <v>14</v>
      </c>
      <c r="B92" s="85">
        <v>45754</v>
      </c>
      <c r="C92" s="82" t="s">
        <v>171</v>
      </c>
      <c r="D92" s="86" t="s">
        <v>126</v>
      </c>
      <c r="E92" s="87">
        <v>3.9819</v>
      </c>
      <c r="F92" s="87" t="s">
        <v>324</v>
      </c>
      <c r="K92" s="84">
        <v>14</v>
      </c>
      <c r="L92" s="85">
        <v>45754</v>
      </c>
      <c r="M92" s="82" t="s">
        <v>172</v>
      </c>
      <c r="N92" s="86" t="s">
        <v>126</v>
      </c>
      <c r="O92" s="87">
        <v>9.6148000000000007</v>
      </c>
      <c r="P92" s="87" t="s">
        <v>324</v>
      </c>
    </row>
    <row r="93" spans="1:16" x14ac:dyDescent="0.3">
      <c r="A93" s="84">
        <v>15</v>
      </c>
      <c r="B93" s="85">
        <v>45761</v>
      </c>
      <c r="C93" s="82" t="s">
        <v>171</v>
      </c>
      <c r="D93" s="86" t="s">
        <v>126</v>
      </c>
      <c r="E93" s="87">
        <v>4.1687000000000003</v>
      </c>
      <c r="F93" s="87" t="s">
        <v>324</v>
      </c>
      <c r="K93" s="84">
        <v>15</v>
      </c>
      <c r="L93" s="85">
        <v>45761</v>
      </c>
      <c r="M93" s="82" t="s">
        <v>172</v>
      </c>
      <c r="N93" s="86" t="s">
        <v>126</v>
      </c>
      <c r="O93" s="87">
        <v>9.3308999999999997</v>
      </c>
      <c r="P93" s="87" t="s">
        <v>324</v>
      </c>
    </row>
    <row r="94" spans="1:16" x14ac:dyDescent="0.3">
      <c r="A94" s="84">
        <v>16</v>
      </c>
      <c r="B94" s="85">
        <v>45768</v>
      </c>
      <c r="C94" s="82" t="s">
        <v>171</v>
      </c>
      <c r="D94" s="86" t="s">
        <v>126</v>
      </c>
      <c r="E94" s="87">
        <v>4.1052</v>
      </c>
      <c r="F94" s="87" t="s">
        <v>324</v>
      </c>
      <c r="K94" s="84">
        <v>16</v>
      </c>
      <c r="L94" s="85">
        <v>45768</v>
      </c>
      <c r="M94" s="82" t="s">
        <v>172</v>
      </c>
      <c r="N94" s="86" t="s">
        <v>126</v>
      </c>
      <c r="O94" s="87">
        <v>9.0853999999999999</v>
      </c>
      <c r="P94" s="87" t="s">
        <v>324</v>
      </c>
    </row>
    <row r="95" spans="1:16" x14ac:dyDescent="0.3">
      <c r="A95" s="84">
        <v>17</v>
      </c>
      <c r="B95" s="85">
        <v>45775</v>
      </c>
      <c r="C95" s="82" t="s">
        <v>171</v>
      </c>
      <c r="D95" s="86" t="s">
        <v>126</v>
      </c>
      <c r="E95" s="87">
        <v>3.9358</v>
      </c>
      <c r="F95" s="87" t="s">
        <v>324</v>
      </c>
      <c r="K95" s="84">
        <v>17</v>
      </c>
      <c r="L95" s="85">
        <v>45775</v>
      </c>
      <c r="M95" s="82" t="s">
        <v>172</v>
      </c>
      <c r="N95" s="86" t="s">
        <v>126</v>
      </c>
      <c r="O95" s="87">
        <v>9.7849000000000004</v>
      </c>
      <c r="P95" s="87" t="s">
        <v>324</v>
      </c>
    </row>
    <row r="96" spans="1:16" x14ac:dyDescent="0.3">
      <c r="A96" s="84">
        <v>18</v>
      </c>
      <c r="B96" s="85">
        <v>45782</v>
      </c>
      <c r="C96" s="82" t="s">
        <v>171</v>
      </c>
      <c r="D96" s="86" t="s">
        <v>126</v>
      </c>
      <c r="E96" s="87">
        <v>4.3102</v>
      </c>
      <c r="F96" s="87" t="s">
        <v>324</v>
      </c>
      <c r="K96" s="84">
        <v>18</v>
      </c>
      <c r="L96" s="85">
        <v>45782</v>
      </c>
      <c r="M96" s="82" t="s">
        <v>172</v>
      </c>
      <c r="N96" s="86" t="s">
        <v>126</v>
      </c>
      <c r="O96" s="87">
        <v>9.7898999999999994</v>
      </c>
      <c r="P96" s="87" t="s">
        <v>324</v>
      </c>
    </row>
    <row r="97" spans="1:16" x14ac:dyDescent="0.3">
      <c r="A97" s="84">
        <v>19</v>
      </c>
      <c r="B97" s="85">
        <v>45789</v>
      </c>
      <c r="C97" s="82" t="s">
        <v>171</v>
      </c>
      <c r="D97" s="86" t="s">
        <v>126</v>
      </c>
      <c r="E97" s="87">
        <v>4.1965000000000003</v>
      </c>
      <c r="F97" s="87" t="s">
        <v>324</v>
      </c>
      <c r="K97" s="84">
        <v>19</v>
      </c>
      <c r="L97" s="85">
        <v>45789</v>
      </c>
      <c r="M97" s="82" t="s">
        <v>172</v>
      </c>
      <c r="N97" s="86" t="s">
        <v>126</v>
      </c>
      <c r="O97" s="87">
        <v>9.4578000000000007</v>
      </c>
      <c r="P97" s="87" t="s">
        <v>324</v>
      </c>
    </row>
    <row r="98" spans="1:16" x14ac:dyDescent="0.3">
      <c r="A98" s="84">
        <v>20</v>
      </c>
      <c r="B98" s="85">
        <v>45796</v>
      </c>
      <c r="C98" s="82" t="s">
        <v>171</v>
      </c>
      <c r="D98" s="86" t="s">
        <v>126</v>
      </c>
      <c r="E98" s="87">
        <v>4.2107000000000001</v>
      </c>
      <c r="F98" s="87" t="s">
        <v>324</v>
      </c>
      <c r="K98" s="84">
        <v>20</v>
      </c>
      <c r="L98" s="85">
        <v>45796</v>
      </c>
      <c r="M98" s="82" t="s">
        <v>172</v>
      </c>
      <c r="N98" s="86" t="s">
        <v>126</v>
      </c>
      <c r="O98" s="87">
        <v>9.6625999999999994</v>
      </c>
      <c r="P98" s="87" t="s">
        <v>324</v>
      </c>
    </row>
    <row r="99" spans="1:16" x14ac:dyDescent="0.3">
      <c r="A99" s="84">
        <v>21</v>
      </c>
      <c r="B99" s="85">
        <v>45803</v>
      </c>
      <c r="C99" s="82" t="s">
        <v>171</v>
      </c>
      <c r="D99" s="86" t="s">
        <v>126</v>
      </c>
      <c r="E99" s="87">
        <v>4.0872000000000002</v>
      </c>
      <c r="F99" s="87" t="s">
        <v>324</v>
      </c>
      <c r="K99" s="84">
        <v>21</v>
      </c>
      <c r="L99" s="85">
        <v>45803</v>
      </c>
      <c r="M99" s="82" t="s">
        <v>172</v>
      </c>
      <c r="N99" s="86" t="s">
        <v>126</v>
      </c>
      <c r="O99" s="87">
        <v>9.7344000000000008</v>
      </c>
      <c r="P99" s="87" t="s">
        <v>324</v>
      </c>
    </row>
    <row r="100" spans="1:16" x14ac:dyDescent="0.3">
      <c r="A100" s="84">
        <v>22</v>
      </c>
      <c r="B100" s="85">
        <v>45810</v>
      </c>
      <c r="C100" s="82" t="s">
        <v>171</v>
      </c>
      <c r="D100" s="86" t="s">
        <v>126</v>
      </c>
      <c r="E100" s="87">
        <v>4.2682000000000002</v>
      </c>
      <c r="F100" s="87" t="s">
        <v>324</v>
      </c>
      <c r="K100" s="84">
        <v>22</v>
      </c>
      <c r="L100" s="85">
        <v>45810</v>
      </c>
      <c r="M100" s="82" t="s">
        <v>172</v>
      </c>
      <c r="N100" s="86" t="s">
        <v>126</v>
      </c>
      <c r="O100" s="87">
        <v>9.7493999999999996</v>
      </c>
      <c r="P100" s="87" t="s">
        <v>324</v>
      </c>
    </row>
    <row r="101" spans="1:16" x14ac:dyDescent="0.3">
      <c r="A101" s="84">
        <v>23</v>
      </c>
      <c r="B101" s="85">
        <v>45817</v>
      </c>
      <c r="C101" s="82" t="s">
        <v>171</v>
      </c>
      <c r="D101" s="86" t="s">
        <v>126</v>
      </c>
      <c r="E101" s="87">
        <v>4.1191000000000004</v>
      </c>
      <c r="F101" s="87" t="s">
        <v>324</v>
      </c>
      <c r="K101" s="84">
        <v>23</v>
      </c>
      <c r="L101" s="85">
        <v>45817</v>
      </c>
      <c r="M101" s="82" t="s">
        <v>172</v>
      </c>
      <c r="N101" s="86" t="s">
        <v>126</v>
      </c>
      <c r="O101" s="87">
        <v>9.7764000000000006</v>
      </c>
      <c r="P101" s="87" t="s">
        <v>324</v>
      </c>
    </row>
    <row r="102" spans="1:16" x14ac:dyDescent="0.3">
      <c r="A102" s="84">
        <v>24</v>
      </c>
      <c r="B102" s="85">
        <v>45824</v>
      </c>
      <c r="C102" s="82" t="s">
        <v>171</v>
      </c>
      <c r="D102" s="86" t="s">
        <v>126</v>
      </c>
      <c r="E102" s="87">
        <v>4.1786000000000003</v>
      </c>
      <c r="F102" s="87" t="s">
        <v>324</v>
      </c>
      <c r="K102" s="84">
        <v>24</v>
      </c>
      <c r="L102" s="85">
        <v>45824</v>
      </c>
      <c r="M102" s="82" t="s">
        <v>172</v>
      </c>
      <c r="N102" s="86" t="s">
        <v>126</v>
      </c>
      <c r="O102" s="87">
        <v>9.3633000000000006</v>
      </c>
      <c r="P102" s="87" t="s">
        <v>324</v>
      </c>
    </row>
    <row r="103" spans="1:16" x14ac:dyDescent="0.3">
      <c r="A103" s="84">
        <v>25</v>
      </c>
      <c r="B103" s="85">
        <v>45831</v>
      </c>
      <c r="C103" s="82" t="s">
        <v>171</v>
      </c>
      <c r="D103" s="86" t="s">
        <v>126</v>
      </c>
      <c r="E103" s="87">
        <v>4.0338000000000003</v>
      </c>
      <c r="F103" s="87" t="s">
        <v>324</v>
      </c>
      <c r="K103" s="84">
        <v>25</v>
      </c>
      <c r="L103" s="85">
        <v>45831</v>
      </c>
      <c r="M103" s="82" t="s">
        <v>172</v>
      </c>
      <c r="N103" s="86" t="s">
        <v>126</v>
      </c>
      <c r="O103" s="87">
        <v>9.9544999999999995</v>
      </c>
      <c r="P103" s="87" t="s">
        <v>324</v>
      </c>
    </row>
    <row r="104" spans="1:16" x14ac:dyDescent="0.3">
      <c r="A104" s="84">
        <v>1</v>
      </c>
      <c r="B104" s="85">
        <v>45663</v>
      </c>
      <c r="C104" s="82" t="s">
        <v>171</v>
      </c>
      <c r="D104" s="86" t="s">
        <v>127</v>
      </c>
      <c r="E104" s="87">
        <v>150.0136</v>
      </c>
      <c r="F104" s="87" t="s">
        <v>324</v>
      </c>
      <c r="K104" s="84">
        <v>1</v>
      </c>
      <c r="L104" s="85">
        <v>45663</v>
      </c>
      <c r="M104" s="82" t="s">
        <v>172</v>
      </c>
      <c r="N104" s="86" t="s">
        <v>127</v>
      </c>
      <c r="O104" s="87">
        <v>257.64240000000001</v>
      </c>
      <c r="P104" s="87" t="s">
        <v>324</v>
      </c>
    </row>
    <row r="105" spans="1:16" x14ac:dyDescent="0.3">
      <c r="A105" s="84">
        <v>2</v>
      </c>
      <c r="B105" s="85">
        <v>45670</v>
      </c>
      <c r="C105" s="82" t="s">
        <v>171</v>
      </c>
      <c r="D105" s="86" t="s">
        <v>127</v>
      </c>
      <c r="E105" s="87">
        <v>158.4469</v>
      </c>
      <c r="F105" s="87" t="s">
        <v>324</v>
      </c>
      <c r="K105" s="84">
        <v>2</v>
      </c>
      <c r="L105" s="85">
        <v>45670</v>
      </c>
      <c r="M105" s="82" t="s">
        <v>172</v>
      </c>
      <c r="N105" s="86" t="s">
        <v>127</v>
      </c>
      <c r="O105" s="87">
        <v>248.56960000000001</v>
      </c>
      <c r="P105" s="87" t="s">
        <v>324</v>
      </c>
    </row>
    <row r="106" spans="1:16" x14ac:dyDescent="0.3">
      <c r="A106" s="84">
        <v>3</v>
      </c>
      <c r="B106" s="85">
        <v>45677</v>
      </c>
      <c r="C106" s="82" t="s">
        <v>171</v>
      </c>
      <c r="D106" s="86" t="s">
        <v>127</v>
      </c>
      <c r="E106" s="87">
        <v>156.97569999999999</v>
      </c>
      <c r="F106" s="87" t="s">
        <v>324</v>
      </c>
      <c r="K106" s="84">
        <v>3</v>
      </c>
      <c r="L106" s="85">
        <v>45677</v>
      </c>
      <c r="M106" s="82" t="s">
        <v>172</v>
      </c>
      <c r="N106" s="86" t="s">
        <v>127</v>
      </c>
      <c r="O106" s="87">
        <v>250.7226</v>
      </c>
      <c r="P106" s="87" t="s">
        <v>324</v>
      </c>
    </row>
    <row r="107" spans="1:16" x14ac:dyDescent="0.3">
      <c r="A107" s="84">
        <v>4</v>
      </c>
      <c r="B107" s="85">
        <v>45684</v>
      </c>
      <c r="C107" s="82" t="s">
        <v>171</v>
      </c>
      <c r="D107" s="86" t="s">
        <v>127</v>
      </c>
      <c r="E107" s="87">
        <v>158.49449999999999</v>
      </c>
      <c r="F107" s="87" t="s">
        <v>324</v>
      </c>
      <c r="K107" s="84">
        <v>4</v>
      </c>
      <c r="L107" s="85">
        <v>45684</v>
      </c>
      <c r="M107" s="82" t="s">
        <v>172</v>
      </c>
      <c r="N107" s="86" t="s">
        <v>127</v>
      </c>
      <c r="O107" s="87">
        <v>248.50620000000001</v>
      </c>
      <c r="P107" s="87" t="s">
        <v>324</v>
      </c>
    </row>
    <row r="108" spans="1:16" x14ac:dyDescent="0.3">
      <c r="A108" s="84">
        <v>5</v>
      </c>
      <c r="B108" s="85">
        <v>45691</v>
      </c>
      <c r="C108" s="82" t="s">
        <v>171</v>
      </c>
      <c r="D108" s="86" t="s">
        <v>127</v>
      </c>
      <c r="E108" s="87">
        <v>162.51599999999999</v>
      </c>
      <c r="F108" s="87" t="s">
        <v>324</v>
      </c>
      <c r="K108" s="84">
        <v>5</v>
      </c>
      <c r="L108" s="85">
        <v>45691</v>
      </c>
      <c r="M108" s="82" t="s">
        <v>172</v>
      </c>
      <c r="N108" s="86" t="s">
        <v>127</v>
      </c>
      <c r="O108" s="87">
        <v>249.23679999999999</v>
      </c>
      <c r="P108" s="87" t="s">
        <v>324</v>
      </c>
    </row>
    <row r="109" spans="1:16" x14ac:dyDescent="0.3">
      <c r="A109" s="84">
        <v>6</v>
      </c>
      <c r="B109" s="85">
        <v>45698</v>
      </c>
      <c r="C109" s="82" t="s">
        <v>171</v>
      </c>
      <c r="D109" s="86" t="s">
        <v>127</v>
      </c>
      <c r="E109" s="87">
        <v>160.93780000000001</v>
      </c>
      <c r="F109" s="87" t="s">
        <v>324</v>
      </c>
      <c r="K109" s="84">
        <v>6</v>
      </c>
      <c r="L109" s="85">
        <v>45698</v>
      </c>
      <c r="M109" s="82" t="s">
        <v>172</v>
      </c>
      <c r="N109" s="86" t="s">
        <v>127</v>
      </c>
      <c r="O109" s="87">
        <v>256.27019999999999</v>
      </c>
      <c r="P109" s="87" t="s">
        <v>324</v>
      </c>
    </row>
    <row r="110" spans="1:16" x14ac:dyDescent="0.3">
      <c r="A110" s="84">
        <v>7</v>
      </c>
      <c r="B110" s="85">
        <v>45705</v>
      </c>
      <c r="C110" s="82" t="s">
        <v>171</v>
      </c>
      <c r="D110" s="86" t="s">
        <v>127</v>
      </c>
      <c r="E110" s="87">
        <v>150.41929999999999</v>
      </c>
      <c r="F110" s="87" t="s">
        <v>324</v>
      </c>
      <c r="K110" s="84">
        <v>7</v>
      </c>
      <c r="L110" s="85">
        <v>45705</v>
      </c>
      <c r="M110" s="82" t="s">
        <v>172</v>
      </c>
      <c r="N110" s="86" t="s">
        <v>127</v>
      </c>
      <c r="O110" s="87">
        <v>249.91069999999999</v>
      </c>
      <c r="P110" s="87" t="s">
        <v>324</v>
      </c>
    </row>
    <row r="111" spans="1:16" x14ac:dyDescent="0.3">
      <c r="A111" s="84">
        <v>8</v>
      </c>
      <c r="B111" s="85">
        <v>45712</v>
      </c>
      <c r="C111" s="82" t="s">
        <v>171</v>
      </c>
      <c r="D111" s="86" t="s">
        <v>127</v>
      </c>
      <c r="E111" s="87">
        <v>148.24529999999999</v>
      </c>
      <c r="F111" s="87" t="s">
        <v>324</v>
      </c>
      <c r="K111" s="84">
        <v>8</v>
      </c>
      <c r="L111" s="85">
        <v>45712</v>
      </c>
      <c r="M111" s="82" t="s">
        <v>172</v>
      </c>
      <c r="N111" s="86" t="s">
        <v>127</v>
      </c>
      <c r="O111" s="87">
        <v>257.31439999999998</v>
      </c>
      <c r="P111" s="87" t="s">
        <v>324</v>
      </c>
    </row>
    <row r="112" spans="1:16" x14ac:dyDescent="0.3">
      <c r="A112" s="84">
        <v>9</v>
      </c>
      <c r="B112" s="85">
        <v>45719</v>
      </c>
      <c r="C112" s="82" t="s">
        <v>171</v>
      </c>
      <c r="D112" s="86" t="s">
        <v>127</v>
      </c>
      <c r="E112" s="87">
        <v>158.26759999999999</v>
      </c>
      <c r="F112" s="87" t="s">
        <v>324</v>
      </c>
      <c r="K112" s="84">
        <v>9</v>
      </c>
      <c r="L112" s="85">
        <v>45719</v>
      </c>
      <c r="M112" s="82" t="s">
        <v>172</v>
      </c>
      <c r="N112" s="86" t="s">
        <v>127</v>
      </c>
      <c r="O112" s="87">
        <v>257.20839999999998</v>
      </c>
      <c r="P112" s="87" t="s">
        <v>324</v>
      </c>
    </row>
    <row r="113" spans="1:16" x14ac:dyDescent="0.3">
      <c r="A113" s="84">
        <v>10</v>
      </c>
      <c r="B113" s="85">
        <v>45726</v>
      </c>
      <c r="C113" s="82" t="s">
        <v>171</v>
      </c>
      <c r="D113" s="86" t="s">
        <v>127</v>
      </c>
      <c r="E113" s="87">
        <v>150.94</v>
      </c>
      <c r="F113" s="87" t="s">
        <v>324</v>
      </c>
      <c r="K113" s="84">
        <v>10</v>
      </c>
      <c r="L113" s="85">
        <v>45726</v>
      </c>
      <c r="M113" s="82" t="s">
        <v>172</v>
      </c>
      <c r="N113" s="86" t="s">
        <v>127</v>
      </c>
      <c r="O113" s="87">
        <v>268.1635</v>
      </c>
      <c r="P113" s="87" t="s">
        <v>324</v>
      </c>
    </row>
    <row r="114" spans="1:16" x14ac:dyDescent="0.3">
      <c r="A114" s="84">
        <v>11</v>
      </c>
      <c r="B114" s="85">
        <v>45733</v>
      </c>
      <c r="C114" s="82" t="s">
        <v>171</v>
      </c>
      <c r="D114" s="86" t="s">
        <v>127</v>
      </c>
      <c r="E114" s="87">
        <v>154.9504</v>
      </c>
      <c r="F114" s="87" t="s">
        <v>324</v>
      </c>
      <c r="K114" s="84">
        <v>11</v>
      </c>
      <c r="L114" s="85">
        <v>45733</v>
      </c>
      <c r="M114" s="82" t="s">
        <v>172</v>
      </c>
      <c r="N114" s="86" t="s">
        <v>127</v>
      </c>
      <c r="O114" s="87">
        <v>245.9469</v>
      </c>
      <c r="P114" s="87" t="s">
        <v>324</v>
      </c>
    </row>
    <row r="115" spans="1:16" x14ac:dyDescent="0.3">
      <c r="A115" s="84">
        <v>12</v>
      </c>
      <c r="B115" s="85">
        <v>45740</v>
      </c>
      <c r="C115" s="82" t="s">
        <v>171</v>
      </c>
      <c r="D115" s="86" t="s">
        <v>127</v>
      </c>
      <c r="E115" s="87">
        <v>158.35890000000001</v>
      </c>
      <c r="F115" s="87" t="s">
        <v>324</v>
      </c>
      <c r="K115" s="84">
        <v>12</v>
      </c>
      <c r="L115" s="85">
        <v>45740</v>
      </c>
      <c r="M115" s="82" t="s">
        <v>172</v>
      </c>
      <c r="N115" s="86" t="s">
        <v>127</v>
      </c>
      <c r="O115" s="87">
        <v>260.77140000000003</v>
      </c>
      <c r="P115" s="87" t="s">
        <v>324</v>
      </c>
    </row>
    <row r="116" spans="1:16" x14ac:dyDescent="0.3">
      <c r="A116" s="84">
        <v>13</v>
      </c>
      <c r="B116" s="85">
        <v>45747</v>
      </c>
      <c r="C116" s="82" t="s">
        <v>171</v>
      </c>
      <c r="D116" s="86" t="s">
        <v>127</v>
      </c>
      <c r="E116" s="87">
        <v>148.4248</v>
      </c>
      <c r="F116" s="87" t="s">
        <v>324</v>
      </c>
      <c r="K116" s="84">
        <v>13</v>
      </c>
      <c r="L116" s="85">
        <v>45747</v>
      </c>
      <c r="M116" s="82" t="s">
        <v>172</v>
      </c>
      <c r="N116" s="86" t="s">
        <v>127</v>
      </c>
      <c r="O116" s="87">
        <v>254.41829999999999</v>
      </c>
      <c r="P116" s="87" t="s">
        <v>324</v>
      </c>
    </row>
    <row r="117" spans="1:16" x14ac:dyDescent="0.3">
      <c r="A117" s="84">
        <v>14</v>
      </c>
      <c r="B117" s="85">
        <v>45754</v>
      </c>
      <c r="C117" s="82" t="s">
        <v>171</v>
      </c>
      <c r="D117" s="86" t="s">
        <v>127</v>
      </c>
      <c r="E117" s="87">
        <v>146.56010000000001</v>
      </c>
      <c r="F117" s="87" t="s">
        <v>324</v>
      </c>
      <c r="K117" s="84">
        <v>14</v>
      </c>
      <c r="L117" s="85">
        <v>45754</v>
      </c>
      <c r="M117" s="82" t="s">
        <v>172</v>
      </c>
      <c r="N117" s="86" t="s">
        <v>127</v>
      </c>
      <c r="O117" s="87">
        <v>254.90880000000001</v>
      </c>
      <c r="P117" s="87" t="s">
        <v>324</v>
      </c>
    </row>
    <row r="118" spans="1:16" x14ac:dyDescent="0.3">
      <c r="A118" s="84">
        <v>15</v>
      </c>
      <c r="B118" s="85">
        <v>45761</v>
      </c>
      <c r="C118" s="82" t="s">
        <v>171</v>
      </c>
      <c r="D118" s="86" t="s">
        <v>127</v>
      </c>
      <c r="E118" s="87">
        <v>156.03720000000001</v>
      </c>
      <c r="F118" s="87" t="s">
        <v>324</v>
      </c>
      <c r="K118" s="84">
        <v>15</v>
      </c>
      <c r="L118" s="85">
        <v>45761</v>
      </c>
      <c r="M118" s="82" t="s">
        <v>172</v>
      </c>
      <c r="N118" s="86" t="s">
        <v>127</v>
      </c>
      <c r="O118" s="87">
        <v>245.57589999999999</v>
      </c>
      <c r="P118" s="87" t="s">
        <v>324</v>
      </c>
    </row>
    <row r="119" spans="1:16" x14ac:dyDescent="0.3">
      <c r="A119" s="84">
        <v>16</v>
      </c>
      <c r="B119" s="85">
        <v>45768</v>
      </c>
      <c r="C119" s="82" t="s">
        <v>171</v>
      </c>
      <c r="D119" s="86" t="s">
        <v>127</v>
      </c>
      <c r="E119" s="87">
        <v>155.17750000000001</v>
      </c>
      <c r="F119" s="87" t="s">
        <v>324</v>
      </c>
      <c r="K119" s="84">
        <v>16</v>
      </c>
      <c r="L119" s="85">
        <v>45768</v>
      </c>
      <c r="M119" s="82" t="s">
        <v>172</v>
      </c>
      <c r="N119" s="86" t="s">
        <v>127</v>
      </c>
      <c r="O119" s="87">
        <v>252.0087</v>
      </c>
      <c r="P119" s="87" t="s">
        <v>324</v>
      </c>
    </row>
    <row r="120" spans="1:16" x14ac:dyDescent="0.3">
      <c r="A120" s="84">
        <v>17</v>
      </c>
      <c r="B120" s="85">
        <v>45775</v>
      </c>
      <c r="C120" s="82" t="s">
        <v>171</v>
      </c>
      <c r="D120" s="86" t="s">
        <v>127</v>
      </c>
      <c r="E120" s="87">
        <v>154.01679999999999</v>
      </c>
      <c r="F120" s="87" t="s">
        <v>324</v>
      </c>
      <c r="K120" s="84">
        <v>17</v>
      </c>
      <c r="L120" s="85">
        <v>45775</v>
      </c>
      <c r="M120" s="82" t="s">
        <v>172</v>
      </c>
      <c r="N120" s="86" t="s">
        <v>127</v>
      </c>
      <c r="O120" s="87">
        <v>259.83080000000001</v>
      </c>
      <c r="P120" s="87" t="s">
        <v>324</v>
      </c>
    </row>
    <row r="121" spans="1:16" x14ac:dyDescent="0.3">
      <c r="A121" s="84">
        <v>18</v>
      </c>
      <c r="B121" s="85">
        <v>45782</v>
      </c>
      <c r="C121" s="82" t="s">
        <v>171</v>
      </c>
      <c r="D121" s="86" t="s">
        <v>127</v>
      </c>
      <c r="E121" s="87">
        <v>155.1541</v>
      </c>
      <c r="F121" s="87" t="s">
        <v>324</v>
      </c>
      <c r="K121" s="84">
        <v>18</v>
      </c>
      <c r="L121" s="85">
        <v>45782</v>
      </c>
      <c r="M121" s="82" t="s">
        <v>172</v>
      </c>
      <c r="N121" s="86" t="s">
        <v>127</v>
      </c>
      <c r="O121" s="87">
        <v>254.4639</v>
      </c>
      <c r="P121" s="87" t="s">
        <v>324</v>
      </c>
    </row>
    <row r="122" spans="1:16" x14ac:dyDescent="0.3">
      <c r="A122" s="84">
        <v>19</v>
      </c>
      <c r="B122" s="85">
        <v>45789</v>
      </c>
      <c r="C122" s="82" t="s">
        <v>171</v>
      </c>
      <c r="D122" s="86" t="s">
        <v>127</v>
      </c>
      <c r="E122" s="87">
        <v>151.55789999999999</v>
      </c>
      <c r="F122" s="87" t="s">
        <v>324</v>
      </c>
      <c r="K122" s="84">
        <v>19</v>
      </c>
      <c r="L122" s="85">
        <v>45789</v>
      </c>
      <c r="M122" s="82" t="s">
        <v>172</v>
      </c>
      <c r="N122" s="86" t="s">
        <v>127</v>
      </c>
      <c r="O122" s="87">
        <v>255.52690000000001</v>
      </c>
      <c r="P122" s="87" t="s">
        <v>324</v>
      </c>
    </row>
    <row r="123" spans="1:16" x14ac:dyDescent="0.3">
      <c r="A123" s="84">
        <v>20</v>
      </c>
      <c r="B123" s="85">
        <v>45796</v>
      </c>
      <c r="C123" s="82" t="s">
        <v>171</v>
      </c>
      <c r="D123" s="86" t="s">
        <v>127</v>
      </c>
      <c r="E123" s="87">
        <v>148.946</v>
      </c>
      <c r="F123" s="87" t="s">
        <v>324</v>
      </c>
      <c r="K123" s="84">
        <v>20</v>
      </c>
      <c r="L123" s="85">
        <v>45796</v>
      </c>
      <c r="M123" s="82" t="s">
        <v>172</v>
      </c>
      <c r="N123" s="86" t="s">
        <v>127</v>
      </c>
      <c r="O123" s="87">
        <v>253.1103</v>
      </c>
      <c r="P123" s="87" t="s">
        <v>324</v>
      </c>
    </row>
    <row r="124" spans="1:16" x14ac:dyDescent="0.3">
      <c r="A124" s="84">
        <v>21</v>
      </c>
      <c r="B124" s="85">
        <v>45803</v>
      </c>
      <c r="C124" s="82" t="s">
        <v>171</v>
      </c>
      <c r="D124" s="86" t="s">
        <v>127</v>
      </c>
      <c r="E124" s="87">
        <v>154.33340000000001</v>
      </c>
      <c r="F124" s="87" t="s">
        <v>324</v>
      </c>
      <c r="K124" s="84">
        <v>21</v>
      </c>
      <c r="L124" s="85">
        <v>45803</v>
      </c>
      <c r="M124" s="82" t="s">
        <v>172</v>
      </c>
      <c r="N124" s="86" t="s">
        <v>127</v>
      </c>
      <c r="O124" s="87">
        <v>262.50470000000001</v>
      </c>
      <c r="P124" s="87" t="s">
        <v>324</v>
      </c>
    </row>
    <row r="125" spans="1:16" x14ac:dyDescent="0.3">
      <c r="A125" s="84">
        <v>22</v>
      </c>
      <c r="B125" s="85">
        <v>45810</v>
      </c>
      <c r="C125" s="82" t="s">
        <v>171</v>
      </c>
      <c r="D125" s="86" t="s">
        <v>127</v>
      </c>
      <c r="E125" s="87">
        <v>151.11320000000001</v>
      </c>
      <c r="F125" s="87" t="s">
        <v>324</v>
      </c>
      <c r="K125" s="84">
        <v>22</v>
      </c>
      <c r="L125" s="85">
        <v>45810</v>
      </c>
      <c r="M125" s="82" t="s">
        <v>172</v>
      </c>
      <c r="N125" s="86" t="s">
        <v>127</v>
      </c>
      <c r="O125" s="87">
        <v>254.8604</v>
      </c>
      <c r="P125" s="87" t="s">
        <v>324</v>
      </c>
    </row>
    <row r="126" spans="1:16" x14ac:dyDescent="0.3">
      <c r="A126" s="84">
        <v>23</v>
      </c>
      <c r="B126" s="85">
        <v>45817</v>
      </c>
      <c r="C126" s="82" t="s">
        <v>171</v>
      </c>
      <c r="D126" s="86" t="s">
        <v>127</v>
      </c>
      <c r="E126" s="87">
        <v>148.42609999999999</v>
      </c>
      <c r="F126" s="87" t="s">
        <v>324</v>
      </c>
      <c r="K126" s="84">
        <v>23</v>
      </c>
      <c r="L126" s="85">
        <v>45817</v>
      </c>
      <c r="M126" s="82" t="s">
        <v>172</v>
      </c>
      <c r="N126" s="86" t="s">
        <v>127</v>
      </c>
      <c r="O126" s="87">
        <v>240.69730000000001</v>
      </c>
      <c r="P126" s="87" t="s">
        <v>324</v>
      </c>
    </row>
    <row r="127" spans="1:16" x14ac:dyDescent="0.3">
      <c r="A127" s="84">
        <v>24</v>
      </c>
      <c r="B127" s="85">
        <v>45824</v>
      </c>
      <c r="C127" s="82" t="s">
        <v>171</v>
      </c>
      <c r="D127" s="86" t="s">
        <v>127</v>
      </c>
      <c r="E127" s="87">
        <v>157.02269999999999</v>
      </c>
      <c r="F127" s="87" t="s">
        <v>324</v>
      </c>
      <c r="K127" s="84">
        <v>24</v>
      </c>
      <c r="L127" s="85">
        <v>45824</v>
      </c>
      <c r="M127" s="82" t="s">
        <v>172</v>
      </c>
      <c r="N127" s="86" t="s">
        <v>127</v>
      </c>
      <c r="O127" s="87">
        <v>250.50149999999999</v>
      </c>
      <c r="P127" s="87" t="s">
        <v>324</v>
      </c>
    </row>
    <row r="128" spans="1:16" x14ac:dyDescent="0.3">
      <c r="A128" s="84">
        <v>25</v>
      </c>
      <c r="B128" s="85">
        <v>45831</v>
      </c>
      <c r="C128" s="82" t="s">
        <v>171</v>
      </c>
      <c r="D128" s="86" t="s">
        <v>127</v>
      </c>
      <c r="E128" s="87">
        <v>154.7544</v>
      </c>
      <c r="F128" s="87" t="s">
        <v>324</v>
      </c>
      <c r="K128" s="84">
        <v>25</v>
      </c>
      <c r="L128" s="85">
        <v>45831</v>
      </c>
      <c r="M128" s="82" t="s">
        <v>172</v>
      </c>
      <c r="N128" s="86" t="s">
        <v>127</v>
      </c>
      <c r="O128" s="87">
        <v>242.2028</v>
      </c>
      <c r="P128" s="87" t="s">
        <v>324</v>
      </c>
    </row>
    <row r="129" spans="1:16" x14ac:dyDescent="0.3">
      <c r="A129" s="84">
        <v>1</v>
      </c>
      <c r="B129" s="85">
        <v>45663</v>
      </c>
      <c r="C129" s="82" t="s">
        <v>171</v>
      </c>
      <c r="D129" s="86" t="s">
        <v>128</v>
      </c>
      <c r="E129" s="87">
        <v>38.497100000000003</v>
      </c>
      <c r="F129" s="87" t="s">
        <v>324</v>
      </c>
      <c r="K129" s="84">
        <v>1</v>
      </c>
      <c r="L129" s="85">
        <v>45663</v>
      </c>
      <c r="M129" s="82" t="s">
        <v>172</v>
      </c>
      <c r="N129" s="86" t="s">
        <v>128</v>
      </c>
      <c r="O129" s="87">
        <v>74.315200000000004</v>
      </c>
      <c r="P129" s="87" t="s">
        <v>324</v>
      </c>
    </row>
    <row r="130" spans="1:16" x14ac:dyDescent="0.3">
      <c r="A130" s="84">
        <v>2</v>
      </c>
      <c r="B130" s="85">
        <v>45670</v>
      </c>
      <c r="C130" s="82" t="s">
        <v>171</v>
      </c>
      <c r="D130" s="86" t="s">
        <v>128</v>
      </c>
      <c r="E130" s="87">
        <v>43.939799999999998</v>
      </c>
      <c r="F130" s="87" t="s">
        <v>324</v>
      </c>
      <c r="K130" s="84">
        <v>2</v>
      </c>
      <c r="L130" s="85">
        <v>45670</v>
      </c>
      <c r="M130" s="82" t="s">
        <v>172</v>
      </c>
      <c r="N130" s="86" t="s">
        <v>128</v>
      </c>
      <c r="O130" s="87">
        <v>73.135999999999996</v>
      </c>
      <c r="P130" s="87" t="s">
        <v>324</v>
      </c>
    </row>
    <row r="131" spans="1:16" x14ac:dyDescent="0.3">
      <c r="A131" s="84">
        <v>3</v>
      </c>
      <c r="B131" s="85">
        <v>45677</v>
      </c>
      <c r="C131" s="82" t="s">
        <v>171</v>
      </c>
      <c r="D131" s="86" t="s">
        <v>128</v>
      </c>
      <c r="E131" s="87">
        <v>47.667099999999998</v>
      </c>
      <c r="F131" s="87" t="s">
        <v>324</v>
      </c>
      <c r="K131" s="84">
        <v>3</v>
      </c>
      <c r="L131" s="85">
        <v>45677</v>
      </c>
      <c r="M131" s="82" t="s">
        <v>172</v>
      </c>
      <c r="N131" s="86" t="s">
        <v>128</v>
      </c>
      <c r="O131" s="87">
        <v>64.159300000000002</v>
      </c>
      <c r="P131" s="87" t="s">
        <v>324</v>
      </c>
    </row>
    <row r="132" spans="1:16" x14ac:dyDescent="0.3">
      <c r="A132" s="84">
        <v>4</v>
      </c>
      <c r="B132" s="85">
        <v>45684</v>
      </c>
      <c r="C132" s="82" t="s">
        <v>171</v>
      </c>
      <c r="D132" s="86" t="s">
        <v>128</v>
      </c>
      <c r="E132" s="87">
        <v>45.094200000000001</v>
      </c>
      <c r="F132" s="87" t="s">
        <v>324</v>
      </c>
      <c r="K132" s="84">
        <v>4</v>
      </c>
      <c r="L132" s="85">
        <v>45684</v>
      </c>
      <c r="M132" s="82" t="s">
        <v>172</v>
      </c>
      <c r="N132" s="86" t="s">
        <v>128</v>
      </c>
      <c r="O132" s="87">
        <v>72.751199999999997</v>
      </c>
      <c r="P132" s="87" t="s">
        <v>324</v>
      </c>
    </row>
    <row r="133" spans="1:16" x14ac:dyDescent="0.3">
      <c r="A133" s="84">
        <v>5</v>
      </c>
      <c r="B133" s="85">
        <v>45691</v>
      </c>
      <c r="C133" s="82" t="s">
        <v>171</v>
      </c>
      <c r="D133" s="86" t="s">
        <v>128</v>
      </c>
      <c r="E133" s="87">
        <v>42.654899999999998</v>
      </c>
      <c r="F133" s="87" t="s">
        <v>324</v>
      </c>
      <c r="K133" s="84">
        <v>5</v>
      </c>
      <c r="L133" s="85">
        <v>45691</v>
      </c>
      <c r="M133" s="82" t="s">
        <v>172</v>
      </c>
      <c r="N133" s="86" t="s">
        <v>128</v>
      </c>
      <c r="O133" s="87">
        <v>71.816000000000003</v>
      </c>
      <c r="P133" s="87" t="s">
        <v>324</v>
      </c>
    </row>
    <row r="134" spans="1:16" x14ac:dyDescent="0.3">
      <c r="A134" s="84">
        <v>6</v>
      </c>
      <c r="B134" s="85">
        <v>45698</v>
      </c>
      <c r="C134" s="82" t="s">
        <v>171</v>
      </c>
      <c r="D134" s="86" t="s">
        <v>128</v>
      </c>
      <c r="E134" s="87">
        <v>43.118600000000001</v>
      </c>
      <c r="F134" s="87" t="s">
        <v>324</v>
      </c>
      <c r="K134" s="84">
        <v>6</v>
      </c>
      <c r="L134" s="85">
        <v>45698</v>
      </c>
      <c r="M134" s="82" t="s">
        <v>172</v>
      </c>
      <c r="N134" s="86" t="s">
        <v>128</v>
      </c>
      <c r="O134" s="87">
        <v>72.249700000000004</v>
      </c>
      <c r="P134" s="87" t="s">
        <v>324</v>
      </c>
    </row>
    <row r="135" spans="1:16" x14ac:dyDescent="0.3">
      <c r="A135" s="84">
        <v>7</v>
      </c>
      <c r="B135" s="85">
        <v>45705</v>
      </c>
      <c r="C135" s="82" t="s">
        <v>171</v>
      </c>
      <c r="D135" s="86" t="s">
        <v>128</v>
      </c>
      <c r="E135" s="87">
        <v>47.261200000000002</v>
      </c>
      <c r="F135" s="87" t="s">
        <v>324</v>
      </c>
      <c r="K135" s="84">
        <v>7</v>
      </c>
      <c r="L135" s="85">
        <v>45705</v>
      </c>
      <c r="M135" s="82" t="s">
        <v>172</v>
      </c>
      <c r="N135" s="86" t="s">
        <v>128</v>
      </c>
      <c r="O135" s="87">
        <v>68.769400000000005</v>
      </c>
      <c r="P135" s="87" t="s">
        <v>324</v>
      </c>
    </row>
    <row r="136" spans="1:16" x14ac:dyDescent="0.3">
      <c r="A136" s="84">
        <v>8</v>
      </c>
      <c r="B136" s="85">
        <v>45712</v>
      </c>
      <c r="C136" s="82" t="s">
        <v>171</v>
      </c>
      <c r="D136" s="86" t="s">
        <v>128</v>
      </c>
      <c r="E136" s="87">
        <v>45.315300000000001</v>
      </c>
      <c r="F136" s="87" t="s">
        <v>324</v>
      </c>
      <c r="K136" s="84">
        <v>8</v>
      </c>
      <c r="L136" s="85">
        <v>45712</v>
      </c>
      <c r="M136" s="82" t="s">
        <v>172</v>
      </c>
      <c r="N136" s="86" t="s">
        <v>128</v>
      </c>
      <c r="O136" s="87">
        <v>71.191999999999993</v>
      </c>
      <c r="P136" s="87" t="s">
        <v>324</v>
      </c>
    </row>
    <row r="137" spans="1:16" x14ac:dyDescent="0.3">
      <c r="A137" s="84">
        <v>9</v>
      </c>
      <c r="B137" s="85">
        <v>45719</v>
      </c>
      <c r="C137" s="82" t="s">
        <v>171</v>
      </c>
      <c r="D137" s="86" t="s">
        <v>128</v>
      </c>
      <c r="E137" s="87">
        <v>45.095999999999997</v>
      </c>
      <c r="F137" s="87" t="s">
        <v>324</v>
      </c>
      <c r="K137" s="84">
        <v>9</v>
      </c>
      <c r="L137" s="85">
        <v>45719</v>
      </c>
      <c r="M137" s="82" t="s">
        <v>172</v>
      </c>
      <c r="N137" s="86" t="s">
        <v>128</v>
      </c>
      <c r="O137" s="87">
        <v>71.465199999999996</v>
      </c>
      <c r="P137" s="87" t="s">
        <v>324</v>
      </c>
    </row>
    <row r="138" spans="1:16" x14ac:dyDescent="0.3">
      <c r="A138" s="84">
        <v>10</v>
      </c>
      <c r="B138" s="85">
        <v>45726</v>
      </c>
      <c r="C138" s="82" t="s">
        <v>171</v>
      </c>
      <c r="D138" s="86" t="s">
        <v>128</v>
      </c>
      <c r="E138" s="87">
        <v>44.893099999999997</v>
      </c>
      <c r="F138" s="87" t="s">
        <v>324</v>
      </c>
      <c r="K138" s="84">
        <v>10</v>
      </c>
      <c r="L138" s="85">
        <v>45726</v>
      </c>
      <c r="M138" s="82" t="s">
        <v>172</v>
      </c>
      <c r="N138" s="86" t="s">
        <v>128</v>
      </c>
      <c r="O138" s="87">
        <v>75.564300000000003</v>
      </c>
      <c r="P138" s="87" t="s">
        <v>324</v>
      </c>
    </row>
    <row r="139" spans="1:16" x14ac:dyDescent="0.3">
      <c r="A139" s="84">
        <v>11</v>
      </c>
      <c r="B139" s="85">
        <v>45733</v>
      </c>
      <c r="C139" s="82" t="s">
        <v>171</v>
      </c>
      <c r="D139" s="86" t="s">
        <v>128</v>
      </c>
      <c r="E139" s="87">
        <v>45.076799999999999</v>
      </c>
      <c r="F139" s="87" t="s">
        <v>324</v>
      </c>
      <c r="K139" s="84">
        <v>11</v>
      </c>
      <c r="L139" s="85">
        <v>45733</v>
      </c>
      <c r="M139" s="82" t="s">
        <v>172</v>
      </c>
      <c r="N139" s="86" t="s">
        <v>128</v>
      </c>
      <c r="O139" s="87">
        <v>73.003299999999996</v>
      </c>
      <c r="P139" s="87" t="s">
        <v>324</v>
      </c>
    </row>
    <row r="140" spans="1:16" x14ac:dyDescent="0.3">
      <c r="A140" s="84">
        <v>12</v>
      </c>
      <c r="B140" s="85">
        <v>45740</v>
      </c>
      <c r="C140" s="82" t="s">
        <v>171</v>
      </c>
      <c r="D140" s="86" t="s">
        <v>128</v>
      </c>
      <c r="E140" s="87">
        <v>46.610799999999998</v>
      </c>
      <c r="F140" s="87" t="s">
        <v>324</v>
      </c>
      <c r="K140" s="84">
        <v>12</v>
      </c>
      <c r="L140" s="85">
        <v>45740</v>
      </c>
      <c r="M140" s="82" t="s">
        <v>172</v>
      </c>
      <c r="N140" s="86" t="s">
        <v>128</v>
      </c>
      <c r="O140" s="87">
        <v>71.9833</v>
      </c>
      <c r="P140" s="87" t="s">
        <v>324</v>
      </c>
    </row>
    <row r="141" spans="1:16" x14ac:dyDescent="0.3">
      <c r="A141" s="84">
        <v>13</v>
      </c>
      <c r="B141" s="85">
        <v>45747</v>
      </c>
      <c r="C141" s="82" t="s">
        <v>171</v>
      </c>
      <c r="D141" s="86" t="s">
        <v>128</v>
      </c>
      <c r="E141" s="87">
        <v>46.1051</v>
      </c>
      <c r="F141" s="87" t="s">
        <v>324</v>
      </c>
      <c r="K141" s="84">
        <v>13</v>
      </c>
      <c r="L141" s="85">
        <v>45747</v>
      </c>
      <c r="M141" s="82" t="s">
        <v>172</v>
      </c>
      <c r="N141" s="86" t="s">
        <v>128</v>
      </c>
      <c r="O141" s="87">
        <v>76.5869</v>
      </c>
      <c r="P141" s="87" t="s">
        <v>324</v>
      </c>
    </row>
    <row r="142" spans="1:16" x14ac:dyDescent="0.3">
      <c r="A142" s="84">
        <v>14</v>
      </c>
      <c r="B142" s="85">
        <v>45754</v>
      </c>
      <c r="C142" s="82" t="s">
        <v>171</v>
      </c>
      <c r="D142" s="86" t="s">
        <v>128</v>
      </c>
      <c r="E142" s="87">
        <v>45.431399999999996</v>
      </c>
      <c r="F142" s="87" t="s">
        <v>324</v>
      </c>
      <c r="K142" s="84">
        <v>14</v>
      </c>
      <c r="L142" s="85">
        <v>45754</v>
      </c>
      <c r="M142" s="82" t="s">
        <v>172</v>
      </c>
      <c r="N142" s="86" t="s">
        <v>128</v>
      </c>
      <c r="O142" s="87">
        <v>70.334299999999999</v>
      </c>
      <c r="P142" s="87" t="s">
        <v>324</v>
      </c>
    </row>
    <row r="143" spans="1:16" x14ac:dyDescent="0.3">
      <c r="A143" s="84">
        <v>15</v>
      </c>
      <c r="B143" s="85">
        <v>45761</v>
      </c>
      <c r="C143" s="82" t="s">
        <v>171</v>
      </c>
      <c r="D143" s="86" t="s">
        <v>128</v>
      </c>
      <c r="E143" s="87">
        <v>42.914299999999997</v>
      </c>
      <c r="F143" s="87" t="s">
        <v>324</v>
      </c>
      <c r="K143" s="84">
        <v>15</v>
      </c>
      <c r="L143" s="85">
        <v>45761</v>
      </c>
      <c r="M143" s="82" t="s">
        <v>172</v>
      </c>
      <c r="N143" s="86" t="s">
        <v>128</v>
      </c>
      <c r="O143" s="87">
        <v>70.831699999999998</v>
      </c>
      <c r="P143" s="87" t="s">
        <v>324</v>
      </c>
    </row>
    <row r="144" spans="1:16" x14ac:dyDescent="0.3">
      <c r="A144" s="84">
        <v>16</v>
      </c>
      <c r="B144" s="85">
        <v>45768</v>
      </c>
      <c r="C144" s="82" t="s">
        <v>171</v>
      </c>
      <c r="D144" s="86" t="s">
        <v>128</v>
      </c>
      <c r="E144" s="87">
        <v>46.022199999999998</v>
      </c>
      <c r="F144" s="87" t="s">
        <v>324</v>
      </c>
      <c r="K144" s="84">
        <v>16</v>
      </c>
      <c r="L144" s="85">
        <v>45768</v>
      </c>
      <c r="M144" s="82" t="s">
        <v>172</v>
      </c>
      <c r="N144" s="86" t="s">
        <v>128</v>
      </c>
      <c r="O144" s="87">
        <v>66.549700000000001</v>
      </c>
      <c r="P144" s="87" t="s">
        <v>324</v>
      </c>
    </row>
    <row r="145" spans="1:16" x14ac:dyDescent="0.3">
      <c r="A145" s="84">
        <v>17</v>
      </c>
      <c r="B145" s="85">
        <v>45775</v>
      </c>
      <c r="C145" s="82" t="s">
        <v>171</v>
      </c>
      <c r="D145" s="86" t="s">
        <v>128</v>
      </c>
      <c r="E145" s="87">
        <v>43.631500000000003</v>
      </c>
      <c r="F145" s="87" t="s">
        <v>324</v>
      </c>
      <c r="K145" s="84">
        <v>17</v>
      </c>
      <c r="L145" s="85">
        <v>45775</v>
      </c>
      <c r="M145" s="82" t="s">
        <v>172</v>
      </c>
      <c r="N145" s="86" t="s">
        <v>128</v>
      </c>
      <c r="O145" s="87">
        <v>76.707300000000004</v>
      </c>
      <c r="P145" s="87" t="s">
        <v>324</v>
      </c>
    </row>
    <row r="146" spans="1:16" x14ac:dyDescent="0.3">
      <c r="A146" s="84">
        <v>18</v>
      </c>
      <c r="B146" s="85">
        <v>45782</v>
      </c>
      <c r="C146" s="82" t="s">
        <v>171</v>
      </c>
      <c r="D146" s="86" t="s">
        <v>128</v>
      </c>
      <c r="E146" s="87">
        <v>47.1877</v>
      </c>
      <c r="F146" s="87" t="s">
        <v>324</v>
      </c>
      <c r="K146" s="84">
        <v>18</v>
      </c>
      <c r="L146" s="85">
        <v>45782</v>
      </c>
      <c r="M146" s="82" t="s">
        <v>172</v>
      </c>
      <c r="N146" s="86" t="s">
        <v>128</v>
      </c>
      <c r="O146" s="87">
        <v>74.893000000000001</v>
      </c>
      <c r="P146" s="87" t="s">
        <v>324</v>
      </c>
    </row>
    <row r="147" spans="1:16" x14ac:dyDescent="0.3">
      <c r="A147" s="84">
        <v>19</v>
      </c>
      <c r="B147" s="85">
        <v>45789</v>
      </c>
      <c r="C147" s="82" t="s">
        <v>171</v>
      </c>
      <c r="D147" s="86" t="s">
        <v>128</v>
      </c>
      <c r="E147" s="87">
        <v>42.457900000000002</v>
      </c>
      <c r="F147" s="87" t="s">
        <v>324</v>
      </c>
      <c r="K147" s="84">
        <v>19</v>
      </c>
      <c r="L147" s="85">
        <v>45789</v>
      </c>
      <c r="M147" s="82" t="s">
        <v>172</v>
      </c>
      <c r="N147" s="86" t="s">
        <v>128</v>
      </c>
      <c r="O147" s="87">
        <v>74.750500000000002</v>
      </c>
      <c r="P147" s="87" t="s">
        <v>324</v>
      </c>
    </row>
    <row r="148" spans="1:16" x14ac:dyDescent="0.3">
      <c r="A148" s="84">
        <v>20</v>
      </c>
      <c r="B148" s="85">
        <v>45796</v>
      </c>
      <c r="C148" s="82" t="s">
        <v>171</v>
      </c>
      <c r="D148" s="86" t="s">
        <v>128</v>
      </c>
      <c r="E148" s="87">
        <v>44.724800000000002</v>
      </c>
      <c r="F148" s="87" t="s">
        <v>324</v>
      </c>
      <c r="K148" s="84">
        <v>20</v>
      </c>
      <c r="L148" s="85">
        <v>45796</v>
      </c>
      <c r="M148" s="82" t="s">
        <v>172</v>
      </c>
      <c r="N148" s="86" t="s">
        <v>128</v>
      </c>
      <c r="O148" s="87">
        <v>74.006699999999995</v>
      </c>
      <c r="P148" s="87" t="s">
        <v>324</v>
      </c>
    </row>
    <row r="149" spans="1:16" x14ac:dyDescent="0.3">
      <c r="A149" s="84">
        <v>21</v>
      </c>
      <c r="B149" s="85">
        <v>45803</v>
      </c>
      <c r="C149" s="82" t="s">
        <v>171</v>
      </c>
      <c r="D149" s="86" t="s">
        <v>128</v>
      </c>
      <c r="E149" s="87">
        <v>44.985300000000002</v>
      </c>
      <c r="F149" s="87" t="s">
        <v>324</v>
      </c>
      <c r="K149" s="84">
        <v>21</v>
      </c>
      <c r="L149" s="85">
        <v>45803</v>
      </c>
      <c r="M149" s="82" t="s">
        <v>172</v>
      </c>
      <c r="N149" s="86" t="s">
        <v>128</v>
      </c>
      <c r="O149" s="87">
        <v>72.330399999999997</v>
      </c>
      <c r="P149" s="87" t="s">
        <v>324</v>
      </c>
    </row>
    <row r="150" spans="1:16" x14ac:dyDescent="0.3">
      <c r="A150" s="84">
        <v>22</v>
      </c>
      <c r="B150" s="85">
        <v>45810</v>
      </c>
      <c r="C150" s="82" t="s">
        <v>171</v>
      </c>
      <c r="D150" s="86" t="s">
        <v>128</v>
      </c>
      <c r="E150" s="87">
        <v>42.350700000000003</v>
      </c>
      <c r="F150" s="87" t="s">
        <v>324</v>
      </c>
      <c r="K150" s="84">
        <v>22</v>
      </c>
      <c r="L150" s="85">
        <v>45810</v>
      </c>
      <c r="M150" s="82" t="s">
        <v>172</v>
      </c>
      <c r="N150" s="86" t="s">
        <v>128</v>
      </c>
      <c r="O150" s="87">
        <v>72.646500000000003</v>
      </c>
      <c r="P150" s="87" t="s">
        <v>324</v>
      </c>
    </row>
    <row r="151" spans="1:16" x14ac:dyDescent="0.3">
      <c r="A151" s="84">
        <v>23</v>
      </c>
      <c r="B151" s="85">
        <v>45817</v>
      </c>
      <c r="C151" s="82" t="s">
        <v>171</v>
      </c>
      <c r="D151" s="86" t="s">
        <v>128</v>
      </c>
      <c r="E151" s="87">
        <v>48.443899999999999</v>
      </c>
      <c r="F151" s="87" t="s">
        <v>324</v>
      </c>
      <c r="K151" s="84">
        <v>23</v>
      </c>
      <c r="L151" s="85">
        <v>45817</v>
      </c>
      <c r="M151" s="82" t="s">
        <v>172</v>
      </c>
      <c r="N151" s="86" t="s">
        <v>128</v>
      </c>
      <c r="O151" s="87">
        <v>71.244</v>
      </c>
      <c r="P151" s="87" t="s">
        <v>324</v>
      </c>
    </row>
    <row r="152" spans="1:16" x14ac:dyDescent="0.3">
      <c r="A152" s="84">
        <v>24</v>
      </c>
      <c r="B152" s="85">
        <v>45824</v>
      </c>
      <c r="C152" s="82" t="s">
        <v>171</v>
      </c>
      <c r="D152" s="86" t="s">
        <v>128</v>
      </c>
      <c r="E152" s="87">
        <v>47.9208</v>
      </c>
      <c r="F152" s="87" t="s">
        <v>324</v>
      </c>
      <c r="K152" s="84">
        <v>24</v>
      </c>
      <c r="L152" s="85">
        <v>45824</v>
      </c>
      <c r="M152" s="82" t="s">
        <v>172</v>
      </c>
      <c r="N152" s="86" t="s">
        <v>128</v>
      </c>
      <c r="O152" s="87">
        <v>71.389200000000002</v>
      </c>
      <c r="P152" s="87" t="s">
        <v>324</v>
      </c>
    </row>
    <row r="153" spans="1:16" x14ac:dyDescent="0.3">
      <c r="A153" s="84">
        <v>25</v>
      </c>
      <c r="B153" s="85">
        <v>45831</v>
      </c>
      <c r="C153" s="82" t="s">
        <v>171</v>
      </c>
      <c r="D153" s="86" t="s">
        <v>128</v>
      </c>
      <c r="E153" s="87">
        <v>44.072800000000001</v>
      </c>
      <c r="F153" s="87" t="s">
        <v>324</v>
      </c>
      <c r="K153" s="84">
        <v>25</v>
      </c>
      <c r="L153" s="85">
        <v>45831</v>
      </c>
      <c r="M153" s="82" t="s">
        <v>172</v>
      </c>
      <c r="N153" s="86" t="s">
        <v>128</v>
      </c>
      <c r="O153" s="87">
        <v>72.162899999999993</v>
      </c>
      <c r="P153" s="87" t="s">
        <v>324</v>
      </c>
    </row>
    <row r="154" spans="1:16" x14ac:dyDescent="0.3">
      <c r="A154" s="84">
        <v>1</v>
      </c>
      <c r="B154" s="85">
        <v>45663</v>
      </c>
      <c r="C154" s="82" t="s">
        <v>171</v>
      </c>
      <c r="D154" s="86" t="s">
        <v>129</v>
      </c>
      <c r="E154" s="87">
        <v>110.2914</v>
      </c>
      <c r="F154" s="87" t="s">
        <v>324</v>
      </c>
      <c r="K154" s="84">
        <v>1</v>
      </c>
      <c r="L154" s="85">
        <v>45663</v>
      </c>
      <c r="M154" s="82" t="s">
        <v>172</v>
      </c>
      <c r="N154" s="86" t="s">
        <v>129</v>
      </c>
      <c r="O154" s="87">
        <v>206.24430000000001</v>
      </c>
      <c r="P154" s="87" t="s">
        <v>324</v>
      </c>
    </row>
    <row r="155" spans="1:16" x14ac:dyDescent="0.3">
      <c r="A155" s="84">
        <v>2</v>
      </c>
      <c r="B155" s="85">
        <v>45670</v>
      </c>
      <c r="C155" s="82" t="s">
        <v>171</v>
      </c>
      <c r="D155" s="86" t="s">
        <v>129</v>
      </c>
      <c r="E155" s="87">
        <v>106.9449</v>
      </c>
      <c r="F155" s="87" t="s">
        <v>324</v>
      </c>
      <c r="K155" s="84">
        <v>2</v>
      </c>
      <c r="L155" s="85">
        <v>45670</v>
      </c>
      <c r="M155" s="82" t="s">
        <v>172</v>
      </c>
      <c r="N155" s="86" t="s">
        <v>129</v>
      </c>
      <c r="O155" s="87">
        <v>204.98679999999999</v>
      </c>
      <c r="P155" s="87" t="s">
        <v>324</v>
      </c>
    </row>
    <row r="156" spans="1:16" x14ac:dyDescent="0.3">
      <c r="A156" s="84">
        <v>3</v>
      </c>
      <c r="B156" s="85">
        <v>45677</v>
      </c>
      <c r="C156" s="82" t="s">
        <v>171</v>
      </c>
      <c r="D156" s="86" t="s">
        <v>129</v>
      </c>
      <c r="E156" s="87">
        <v>104.7954</v>
      </c>
      <c r="F156" s="87" t="s">
        <v>324</v>
      </c>
      <c r="K156" s="84">
        <v>3</v>
      </c>
      <c r="L156" s="85">
        <v>45677</v>
      </c>
      <c r="M156" s="82" t="s">
        <v>172</v>
      </c>
      <c r="N156" s="86" t="s">
        <v>129</v>
      </c>
      <c r="O156" s="87">
        <v>198.54150000000001</v>
      </c>
      <c r="P156" s="87" t="s">
        <v>324</v>
      </c>
    </row>
    <row r="157" spans="1:16" x14ac:dyDescent="0.3">
      <c r="A157" s="84">
        <v>4</v>
      </c>
      <c r="B157" s="85">
        <v>45684</v>
      </c>
      <c r="C157" s="82" t="s">
        <v>171</v>
      </c>
      <c r="D157" s="86" t="s">
        <v>129</v>
      </c>
      <c r="E157" s="87">
        <v>102.9721</v>
      </c>
      <c r="F157" s="87" t="s">
        <v>324</v>
      </c>
      <c r="K157" s="84">
        <v>4</v>
      </c>
      <c r="L157" s="85">
        <v>45684</v>
      </c>
      <c r="M157" s="82" t="s">
        <v>172</v>
      </c>
      <c r="N157" s="86" t="s">
        <v>129</v>
      </c>
      <c r="O157" s="87">
        <v>207.99600000000001</v>
      </c>
      <c r="P157" s="87" t="s">
        <v>324</v>
      </c>
    </row>
    <row r="158" spans="1:16" x14ac:dyDescent="0.3">
      <c r="A158" s="84">
        <v>5</v>
      </c>
      <c r="B158" s="85">
        <v>45691</v>
      </c>
      <c r="C158" s="82" t="s">
        <v>171</v>
      </c>
      <c r="D158" s="86" t="s">
        <v>129</v>
      </c>
      <c r="E158" s="87">
        <v>102.7775</v>
      </c>
      <c r="F158" s="87" t="s">
        <v>324</v>
      </c>
      <c r="K158" s="84">
        <v>5</v>
      </c>
      <c r="L158" s="85">
        <v>45691</v>
      </c>
      <c r="M158" s="82" t="s">
        <v>172</v>
      </c>
      <c r="N158" s="86" t="s">
        <v>129</v>
      </c>
      <c r="O158" s="87">
        <v>218.1009</v>
      </c>
      <c r="P158" s="87" t="s">
        <v>324</v>
      </c>
    </row>
    <row r="159" spans="1:16" x14ac:dyDescent="0.3">
      <c r="A159" s="84">
        <v>6</v>
      </c>
      <c r="B159" s="85">
        <v>45698</v>
      </c>
      <c r="C159" s="82" t="s">
        <v>171</v>
      </c>
      <c r="D159" s="86" t="s">
        <v>129</v>
      </c>
      <c r="E159" s="87">
        <v>110.6095</v>
      </c>
      <c r="F159" s="87" t="s">
        <v>324</v>
      </c>
      <c r="K159" s="84">
        <v>6</v>
      </c>
      <c r="L159" s="85">
        <v>45698</v>
      </c>
      <c r="M159" s="82" t="s">
        <v>172</v>
      </c>
      <c r="N159" s="86" t="s">
        <v>129</v>
      </c>
      <c r="O159" s="87">
        <v>203.32230000000001</v>
      </c>
      <c r="P159" s="87" t="s">
        <v>324</v>
      </c>
    </row>
    <row r="160" spans="1:16" x14ac:dyDescent="0.3">
      <c r="A160" s="84">
        <v>7</v>
      </c>
      <c r="B160" s="85">
        <v>45705</v>
      </c>
      <c r="C160" s="82" t="s">
        <v>171</v>
      </c>
      <c r="D160" s="86" t="s">
        <v>129</v>
      </c>
      <c r="E160" s="87">
        <v>106.7734</v>
      </c>
      <c r="F160" s="87" t="s">
        <v>324</v>
      </c>
      <c r="K160" s="84">
        <v>7</v>
      </c>
      <c r="L160" s="85">
        <v>45705</v>
      </c>
      <c r="M160" s="82" t="s">
        <v>172</v>
      </c>
      <c r="N160" s="86" t="s">
        <v>129</v>
      </c>
      <c r="O160" s="87">
        <v>203.68129999999999</v>
      </c>
      <c r="P160" s="87" t="s">
        <v>324</v>
      </c>
    </row>
    <row r="161" spans="1:16" x14ac:dyDescent="0.3">
      <c r="A161" s="84">
        <v>8</v>
      </c>
      <c r="B161" s="85">
        <v>45712</v>
      </c>
      <c r="C161" s="82" t="s">
        <v>171</v>
      </c>
      <c r="D161" s="86" t="s">
        <v>129</v>
      </c>
      <c r="E161" s="87">
        <v>105.2364</v>
      </c>
      <c r="F161" s="87" t="s">
        <v>324</v>
      </c>
      <c r="K161" s="84">
        <v>8</v>
      </c>
      <c r="L161" s="85">
        <v>45712</v>
      </c>
      <c r="M161" s="82" t="s">
        <v>172</v>
      </c>
      <c r="N161" s="86" t="s">
        <v>129</v>
      </c>
      <c r="O161" s="87">
        <v>198.2079</v>
      </c>
      <c r="P161" s="87" t="s">
        <v>324</v>
      </c>
    </row>
    <row r="162" spans="1:16" x14ac:dyDescent="0.3">
      <c r="A162" s="84">
        <v>9</v>
      </c>
      <c r="B162" s="85">
        <v>45719</v>
      </c>
      <c r="C162" s="82" t="s">
        <v>171</v>
      </c>
      <c r="D162" s="86" t="s">
        <v>129</v>
      </c>
      <c r="E162" s="87">
        <v>103.7884</v>
      </c>
      <c r="F162" s="87" t="s">
        <v>324</v>
      </c>
      <c r="K162" s="84">
        <v>9</v>
      </c>
      <c r="L162" s="85">
        <v>45719</v>
      </c>
      <c r="M162" s="82" t="s">
        <v>172</v>
      </c>
      <c r="N162" s="86" t="s">
        <v>129</v>
      </c>
      <c r="O162" s="87">
        <v>207.07409999999999</v>
      </c>
      <c r="P162" s="87" t="s">
        <v>324</v>
      </c>
    </row>
    <row r="163" spans="1:16" x14ac:dyDescent="0.3">
      <c r="A163" s="84">
        <v>10</v>
      </c>
      <c r="B163" s="85">
        <v>45726</v>
      </c>
      <c r="C163" s="82" t="s">
        <v>171</v>
      </c>
      <c r="D163" s="86" t="s">
        <v>129</v>
      </c>
      <c r="E163" s="87">
        <v>101.1183</v>
      </c>
      <c r="F163" s="87" t="s">
        <v>324</v>
      </c>
      <c r="K163" s="84">
        <v>10</v>
      </c>
      <c r="L163" s="85">
        <v>45726</v>
      </c>
      <c r="M163" s="82" t="s">
        <v>172</v>
      </c>
      <c r="N163" s="86" t="s">
        <v>129</v>
      </c>
      <c r="O163" s="87">
        <v>196.8947</v>
      </c>
      <c r="P163" s="87" t="s">
        <v>324</v>
      </c>
    </row>
    <row r="164" spans="1:16" x14ac:dyDescent="0.3">
      <c r="A164" s="84">
        <v>11</v>
      </c>
      <c r="B164" s="85">
        <v>45733</v>
      </c>
      <c r="C164" s="82" t="s">
        <v>171</v>
      </c>
      <c r="D164" s="86" t="s">
        <v>129</v>
      </c>
      <c r="E164" s="87">
        <v>104.76600000000001</v>
      </c>
      <c r="F164" s="87" t="s">
        <v>324</v>
      </c>
      <c r="K164" s="84">
        <v>11</v>
      </c>
      <c r="L164" s="85">
        <v>45733</v>
      </c>
      <c r="M164" s="82" t="s">
        <v>172</v>
      </c>
      <c r="N164" s="86" t="s">
        <v>129</v>
      </c>
      <c r="O164" s="87">
        <v>197.8049</v>
      </c>
      <c r="P164" s="87" t="s">
        <v>324</v>
      </c>
    </row>
    <row r="165" spans="1:16" x14ac:dyDescent="0.3">
      <c r="A165" s="84">
        <v>12</v>
      </c>
      <c r="B165" s="85">
        <v>45740</v>
      </c>
      <c r="C165" s="82" t="s">
        <v>171</v>
      </c>
      <c r="D165" s="86" t="s">
        <v>129</v>
      </c>
      <c r="E165" s="87">
        <v>108.0578</v>
      </c>
      <c r="F165" s="87" t="s">
        <v>324</v>
      </c>
      <c r="K165" s="84">
        <v>12</v>
      </c>
      <c r="L165" s="85">
        <v>45740</v>
      </c>
      <c r="M165" s="82" t="s">
        <v>172</v>
      </c>
      <c r="N165" s="86" t="s">
        <v>129</v>
      </c>
      <c r="O165" s="87">
        <v>213.31780000000001</v>
      </c>
      <c r="P165" s="87" t="s">
        <v>324</v>
      </c>
    </row>
    <row r="166" spans="1:16" x14ac:dyDescent="0.3">
      <c r="A166" s="84">
        <v>13</v>
      </c>
      <c r="B166" s="85">
        <v>45747</v>
      </c>
      <c r="C166" s="82" t="s">
        <v>171</v>
      </c>
      <c r="D166" s="86" t="s">
        <v>129</v>
      </c>
      <c r="E166" s="87">
        <v>103.62609999999999</v>
      </c>
      <c r="F166" s="87" t="s">
        <v>324</v>
      </c>
      <c r="K166" s="84">
        <v>13</v>
      </c>
      <c r="L166" s="85">
        <v>45747</v>
      </c>
      <c r="M166" s="82" t="s">
        <v>172</v>
      </c>
      <c r="N166" s="86" t="s">
        <v>129</v>
      </c>
      <c r="O166" s="87">
        <v>199.1146</v>
      </c>
      <c r="P166" s="87" t="s">
        <v>324</v>
      </c>
    </row>
    <row r="167" spans="1:16" x14ac:dyDescent="0.3">
      <c r="A167" s="84">
        <v>14</v>
      </c>
      <c r="B167" s="85">
        <v>45754</v>
      </c>
      <c r="C167" s="82" t="s">
        <v>171</v>
      </c>
      <c r="D167" s="86" t="s">
        <v>129</v>
      </c>
      <c r="E167" s="87">
        <v>104.2047</v>
      </c>
      <c r="F167" s="87" t="s">
        <v>324</v>
      </c>
      <c r="K167" s="84">
        <v>14</v>
      </c>
      <c r="L167" s="85">
        <v>45754</v>
      </c>
      <c r="M167" s="82" t="s">
        <v>172</v>
      </c>
      <c r="N167" s="86" t="s">
        <v>129</v>
      </c>
      <c r="O167" s="87">
        <v>212.02879999999999</v>
      </c>
      <c r="P167" s="87" t="s">
        <v>324</v>
      </c>
    </row>
    <row r="168" spans="1:16" x14ac:dyDescent="0.3">
      <c r="A168" s="84">
        <v>15</v>
      </c>
      <c r="B168" s="85">
        <v>45761</v>
      </c>
      <c r="C168" s="82" t="s">
        <v>171</v>
      </c>
      <c r="D168" s="86" t="s">
        <v>129</v>
      </c>
      <c r="E168" s="87">
        <v>104.2264</v>
      </c>
      <c r="F168" s="87" t="s">
        <v>324</v>
      </c>
      <c r="K168" s="84">
        <v>15</v>
      </c>
      <c r="L168" s="85">
        <v>45761</v>
      </c>
      <c r="M168" s="82" t="s">
        <v>172</v>
      </c>
      <c r="N168" s="86" t="s">
        <v>129</v>
      </c>
      <c r="O168" s="87">
        <v>214.9083</v>
      </c>
      <c r="P168" s="87" t="s">
        <v>324</v>
      </c>
    </row>
    <row r="169" spans="1:16" x14ac:dyDescent="0.3">
      <c r="A169" s="84">
        <v>16</v>
      </c>
      <c r="B169" s="85">
        <v>45768</v>
      </c>
      <c r="C169" s="82" t="s">
        <v>171</v>
      </c>
      <c r="D169" s="86" t="s">
        <v>129</v>
      </c>
      <c r="E169" s="87">
        <v>105.3836</v>
      </c>
      <c r="F169" s="87" t="s">
        <v>324</v>
      </c>
      <c r="K169" s="84">
        <v>16</v>
      </c>
      <c r="L169" s="85">
        <v>45768</v>
      </c>
      <c r="M169" s="82" t="s">
        <v>172</v>
      </c>
      <c r="N169" s="86" t="s">
        <v>129</v>
      </c>
      <c r="O169" s="87">
        <v>206.68559999999999</v>
      </c>
      <c r="P169" s="87" t="s">
        <v>324</v>
      </c>
    </row>
    <row r="170" spans="1:16" x14ac:dyDescent="0.3">
      <c r="A170" s="84">
        <v>17</v>
      </c>
      <c r="B170" s="85">
        <v>45775</v>
      </c>
      <c r="C170" s="82" t="s">
        <v>171</v>
      </c>
      <c r="D170" s="86" t="s">
        <v>129</v>
      </c>
      <c r="E170" s="87">
        <v>99.424499999999995</v>
      </c>
      <c r="F170" s="87" t="s">
        <v>324</v>
      </c>
      <c r="K170" s="84">
        <v>17</v>
      </c>
      <c r="L170" s="85">
        <v>45775</v>
      </c>
      <c r="M170" s="82" t="s">
        <v>172</v>
      </c>
      <c r="N170" s="86" t="s">
        <v>129</v>
      </c>
      <c r="O170" s="87">
        <v>208.59700000000001</v>
      </c>
      <c r="P170" s="87" t="s">
        <v>324</v>
      </c>
    </row>
    <row r="171" spans="1:16" x14ac:dyDescent="0.3">
      <c r="A171" s="84">
        <v>18</v>
      </c>
      <c r="B171" s="85">
        <v>45782</v>
      </c>
      <c r="C171" s="82" t="s">
        <v>171</v>
      </c>
      <c r="D171" s="86" t="s">
        <v>129</v>
      </c>
      <c r="E171" s="87">
        <v>104.17610000000001</v>
      </c>
      <c r="F171" s="87" t="s">
        <v>324</v>
      </c>
      <c r="K171" s="84">
        <v>18</v>
      </c>
      <c r="L171" s="85">
        <v>45782</v>
      </c>
      <c r="M171" s="82" t="s">
        <v>172</v>
      </c>
      <c r="N171" s="86" t="s">
        <v>129</v>
      </c>
      <c r="O171" s="87">
        <v>217.68960000000001</v>
      </c>
      <c r="P171" s="87" t="s">
        <v>324</v>
      </c>
    </row>
    <row r="172" spans="1:16" x14ac:dyDescent="0.3">
      <c r="A172" s="84">
        <v>19</v>
      </c>
      <c r="B172" s="85">
        <v>45789</v>
      </c>
      <c r="C172" s="82" t="s">
        <v>171</v>
      </c>
      <c r="D172" s="86" t="s">
        <v>129</v>
      </c>
      <c r="E172" s="87">
        <v>102.00960000000001</v>
      </c>
      <c r="F172" s="87" t="s">
        <v>324</v>
      </c>
      <c r="K172" s="84">
        <v>19</v>
      </c>
      <c r="L172" s="85">
        <v>45789</v>
      </c>
      <c r="M172" s="82" t="s">
        <v>172</v>
      </c>
      <c r="N172" s="86" t="s">
        <v>129</v>
      </c>
      <c r="O172" s="87">
        <v>203.72130000000001</v>
      </c>
      <c r="P172" s="87" t="s">
        <v>324</v>
      </c>
    </row>
    <row r="173" spans="1:16" x14ac:dyDescent="0.3">
      <c r="A173" s="84">
        <v>20</v>
      </c>
      <c r="B173" s="85">
        <v>45796</v>
      </c>
      <c r="C173" s="82" t="s">
        <v>171</v>
      </c>
      <c r="D173" s="86" t="s">
        <v>129</v>
      </c>
      <c r="E173" s="87">
        <v>108.096</v>
      </c>
      <c r="F173" s="87" t="s">
        <v>324</v>
      </c>
      <c r="K173" s="84">
        <v>20</v>
      </c>
      <c r="L173" s="85">
        <v>45796</v>
      </c>
      <c r="M173" s="82" t="s">
        <v>172</v>
      </c>
      <c r="N173" s="86" t="s">
        <v>129</v>
      </c>
      <c r="O173" s="87">
        <v>201.1455</v>
      </c>
      <c r="P173" s="87" t="s">
        <v>324</v>
      </c>
    </row>
    <row r="174" spans="1:16" x14ac:dyDescent="0.3">
      <c r="A174" s="84">
        <v>21</v>
      </c>
      <c r="B174" s="85">
        <v>45803</v>
      </c>
      <c r="C174" s="82" t="s">
        <v>171</v>
      </c>
      <c r="D174" s="86" t="s">
        <v>129</v>
      </c>
      <c r="E174" s="87">
        <v>102.30289999999999</v>
      </c>
      <c r="F174" s="87" t="s">
        <v>324</v>
      </c>
      <c r="K174" s="84">
        <v>21</v>
      </c>
      <c r="L174" s="85">
        <v>45803</v>
      </c>
      <c r="M174" s="82" t="s">
        <v>172</v>
      </c>
      <c r="N174" s="86" t="s">
        <v>129</v>
      </c>
      <c r="O174" s="87">
        <v>196.20400000000001</v>
      </c>
      <c r="P174" s="87" t="s">
        <v>324</v>
      </c>
    </row>
    <row r="175" spans="1:16" x14ac:dyDescent="0.3">
      <c r="A175" s="84">
        <v>22</v>
      </c>
      <c r="B175" s="85">
        <v>45810</v>
      </c>
      <c r="C175" s="82" t="s">
        <v>171</v>
      </c>
      <c r="D175" s="86" t="s">
        <v>129</v>
      </c>
      <c r="E175" s="87">
        <v>107.0197</v>
      </c>
      <c r="F175" s="87" t="s">
        <v>324</v>
      </c>
      <c r="K175" s="84">
        <v>22</v>
      </c>
      <c r="L175" s="85">
        <v>45810</v>
      </c>
      <c r="M175" s="82" t="s">
        <v>172</v>
      </c>
      <c r="N175" s="86" t="s">
        <v>129</v>
      </c>
      <c r="O175" s="87">
        <v>205.27109999999999</v>
      </c>
      <c r="P175" s="87" t="s">
        <v>324</v>
      </c>
    </row>
    <row r="176" spans="1:16" x14ac:dyDescent="0.3">
      <c r="A176" s="84">
        <v>23</v>
      </c>
      <c r="B176" s="85">
        <v>45817</v>
      </c>
      <c r="C176" s="82" t="s">
        <v>171</v>
      </c>
      <c r="D176" s="86" t="s">
        <v>129</v>
      </c>
      <c r="E176" s="87">
        <v>110.3355</v>
      </c>
      <c r="F176" s="87" t="s">
        <v>324</v>
      </c>
      <c r="K176" s="84">
        <v>23</v>
      </c>
      <c r="L176" s="85">
        <v>45817</v>
      </c>
      <c r="M176" s="82" t="s">
        <v>172</v>
      </c>
      <c r="N176" s="86" t="s">
        <v>129</v>
      </c>
      <c r="O176" s="87">
        <v>214.61439999999999</v>
      </c>
      <c r="P176" s="87" t="s">
        <v>324</v>
      </c>
    </row>
    <row r="177" spans="1:16" x14ac:dyDescent="0.3">
      <c r="A177" s="84">
        <v>24</v>
      </c>
      <c r="B177" s="85">
        <v>45824</v>
      </c>
      <c r="C177" s="82" t="s">
        <v>171</v>
      </c>
      <c r="D177" s="86" t="s">
        <v>129</v>
      </c>
      <c r="E177" s="87">
        <v>103.9024</v>
      </c>
      <c r="F177" s="87" t="s">
        <v>324</v>
      </c>
      <c r="K177" s="84">
        <v>24</v>
      </c>
      <c r="L177" s="85">
        <v>45824</v>
      </c>
      <c r="M177" s="82" t="s">
        <v>172</v>
      </c>
      <c r="N177" s="86" t="s">
        <v>129</v>
      </c>
      <c r="O177" s="87">
        <v>211.23740000000001</v>
      </c>
      <c r="P177" s="87" t="s">
        <v>324</v>
      </c>
    </row>
    <row r="178" spans="1:16" x14ac:dyDescent="0.3">
      <c r="A178" s="84">
        <v>25</v>
      </c>
      <c r="B178" s="85">
        <v>45831</v>
      </c>
      <c r="C178" s="82" t="s">
        <v>171</v>
      </c>
      <c r="D178" s="86" t="s">
        <v>129</v>
      </c>
      <c r="E178" s="87">
        <v>102.89449999999999</v>
      </c>
      <c r="F178" s="87" t="s">
        <v>324</v>
      </c>
      <c r="K178" s="84">
        <v>25</v>
      </c>
      <c r="L178" s="85">
        <v>45831</v>
      </c>
      <c r="M178" s="82" t="s">
        <v>172</v>
      </c>
      <c r="N178" s="86" t="s">
        <v>129</v>
      </c>
      <c r="O178" s="87">
        <v>198.87639999999999</v>
      </c>
      <c r="P178" s="87" t="s">
        <v>324</v>
      </c>
    </row>
    <row r="179" spans="1:16" x14ac:dyDescent="0.3">
      <c r="A179" s="84">
        <v>1</v>
      </c>
      <c r="B179" s="85">
        <v>45663</v>
      </c>
      <c r="C179" s="82" t="s">
        <v>171</v>
      </c>
      <c r="D179" s="86" t="s">
        <v>130</v>
      </c>
      <c r="E179" s="87">
        <v>36.631399999999999</v>
      </c>
      <c r="F179" s="87" t="s">
        <v>324</v>
      </c>
      <c r="K179" s="84">
        <v>1</v>
      </c>
      <c r="L179" s="85">
        <v>45663</v>
      </c>
      <c r="M179" s="82" t="s">
        <v>172</v>
      </c>
      <c r="N179" s="86" t="s">
        <v>130</v>
      </c>
      <c r="O179" s="87">
        <v>161.28870000000001</v>
      </c>
      <c r="P179" s="87" t="s">
        <v>324</v>
      </c>
    </row>
    <row r="180" spans="1:16" x14ac:dyDescent="0.3">
      <c r="A180" s="84">
        <v>2</v>
      </c>
      <c r="B180" s="85">
        <v>45670</v>
      </c>
      <c r="C180" s="82" t="s">
        <v>171</v>
      </c>
      <c r="D180" s="86" t="s">
        <v>130</v>
      </c>
      <c r="E180" s="87">
        <v>37.193300000000001</v>
      </c>
      <c r="F180" s="87" t="s">
        <v>324</v>
      </c>
      <c r="K180" s="84">
        <v>2</v>
      </c>
      <c r="L180" s="85">
        <v>45670</v>
      </c>
      <c r="M180" s="82" t="s">
        <v>172</v>
      </c>
      <c r="N180" s="86" t="s">
        <v>130</v>
      </c>
      <c r="O180" s="87">
        <v>151.0847</v>
      </c>
      <c r="P180" s="87" t="s">
        <v>324</v>
      </c>
    </row>
    <row r="181" spans="1:16" x14ac:dyDescent="0.3">
      <c r="A181" s="84">
        <v>3</v>
      </c>
      <c r="B181" s="85">
        <v>45677</v>
      </c>
      <c r="C181" s="82" t="s">
        <v>171</v>
      </c>
      <c r="D181" s="86" t="s">
        <v>130</v>
      </c>
      <c r="E181" s="87">
        <v>38.467599999999997</v>
      </c>
      <c r="F181" s="87" t="s">
        <v>324</v>
      </c>
      <c r="K181" s="84">
        <v>3</v>
      </c>
      <c r="L181" s="85">
        <v>45677</v>
      </c>
      <c r="M181" s="82" t="s">
        <v>172</v>
      </c>
      <c r="N181" s="86" t="s">
        <v>130</v>
      </c>
      <c r="O181" s="87">
        <v>146.10339999999999</v>
      </c>
      <c r="P181" s="87" t="s">
        <v>324</v>
      </c>
    </row>
    <row r="182" spans="1:16" x14ac:dyDescent="0.3">
      <c r="A182" s="84">
        <v>4</v>
      </c>
      <c r="B182" s="85">
        <v>45684</v>
      </c>
      <c r="C182" s="82" t="s">
        <v>171</v>
      </c>
      <c r="D182" s="86" t="s">
        <v>130</v>
      </c>
      <c r="E182" s="87">
        <v>37.671500000000002</v>
      </c>
      <c r="F182" s="87" t="s">
        <v>324</v>
      </c>
      <c r="K182" s="84">
        <v>4</v>
      </c>
      <c r="L182" s="85">
        <v>45684</v>
      </c>
      <c r="M182" s="82" t="s">
        <v>172</v>
      </c>
      <c r="N182" s="86" t="s">
        <v>130</v>
      </c>
      <c r="O182" s="87">
        <v>144.1472</v>
      </c>
      <c r="P182" s="87" t="s">
        <v>324</v>
      </c>
    </row>
    <row r="183" spans="1:16" x14ac:dyDescent="0.3">
      <c r="A183" s="84">
        <v>5</v>
      </c>
      <c r="B183" s="85">
        <v>45691</v>
      </c>
      <c r="C183" s="82" t="s">
        <v>171</v>
      </c>
      <c r="D183" s="86" t="s">
        <v>130</v>
      </c>
      <c r="E183" s="87">
        <v>38.3431</v>
      </c>
      <c r="F183" s="87" t="s">
        <v>324</v>
      </c>
      <c r="K183" s="84">
        <v>5</v>
      </c>
      <c r="L183" s="85">
        <v>45691</v>
      </c>
      <c r="M183" s="82" t="s">
        <v>172</v>
      </c>
      <c r="N183" s="86" t="s">
        <v>130</v>
      </c>
      <c r="O183" s="87">
        <v>149.71950000000001</v>
      </c>
      <c r="P183" s="87" t="s">
        <v>324</v>
      </c>
    </row>
    <row r="184" spans="1:16" x14ac:dyDescent="0.3">
      <c r="A184" s="84">
        <v>6</v>
      </c>
      <c r="B184" s="85">
        <v>45698</v>
      </c>
      <c r="C184" s="82" t="s">
        <v>171</v>
      </c>
      <c r="D184" s="86" t="s">
        <v>130</v>
      </c>
      <c r="E184" s="87">
        <v>38.474800000000002</v>
      </c>
      <c r="F184" s="87" t="s">
        <v>324</v>
      </c>
      <c r="K184" s="84">
        <v>6</v>
      </c>
      <c r="L184" s="85">
        <v>45698</v>
      </c>
      <c r="M184" s="82" t="s">
        <v>172</v>
      </c>
      <c r="N184" s="86" t="s">
        <v>130</v>
      </c>
      <c r="O184" s="87">
        <v>149.11600000000001</v>
      </c>
      <c r="P184" s="87" t="s">
        <v>324</v>
      </c>
    </row>
    <row r="185" spans="1:16" x14ac:dyDescent="0.3">
      <c r="A185" s="84">
        <v>7</v>
      </c>
      <c r="B185" s="85">
        <v>45705</v>
      </c>
      <c r="C185" s="82" t="s">
        <v>171</v>
      </c>
      <c r="D185" s="86" t="s">
        <v>130</v>
      </c>
      <c r="E185" s="87">
        <v>37.521999999999998</v>
      </c>
      <c r="F185" s="87" t="s">
        <v>324</v>
      </c>
      <c r="K185" s="84">
        <v>7</v>
      </c>
      <c r="L185" s="85">
        <v>45705</v>
      </c>
      <c r="M185" s="82" t="s">
        <v>172</v>
      </c>
      <c r="N185" s="86" t="s">
        <v>130</v>
      </c>
      <c r="O185" s="87">
        <v>144.2424</v>
      </c>
      <c r="P185" s="87" t="s">
        <v>324</v>
      </c>
    </row>
    <row r="186" spans="1:16" x14ac:dyDescent="0.3">
      <c r="A186" s="84">
        <v>8</v>
      </c>
      <c r="B186" s="85">
        <v>45712</v>
      </c>
      <c r="C186" s="82" t="s">
        <v>171</v>
      </c>
      <c r="D186" s="86" t="s">
        <v>130</v>
      </c>
      <c r="E186" s="87">
        <v>37.935699999999997</v>
      </c>
      <c r="F186" s="87" t="s">
        <v>324</v>
      </c>
      <c r="K186" s="84">
        <v>8</v>
      </c>
      <c r="L186" s="85">
        <v>45712</v>
      </c>
      <c r="M186" s="82" t="s">
        <v>172</v>
      </c>
      <c r="N186" s="86" t="s">
        <v>130</v>
      </c>
      <c r="O186" s="87">
        <v>150.58179999999999</v>
      </c>
      <c r="P186" s="87" t="s">
        <v>324</v>
      </c>
    </row>
    <row r="187" spans="1:16" x14ac:dyDescent="0.3">
      <c r="A187" s="84">
        <v>9</v>
      </c>
      <c r="B187" s="85">
        <v>45719</v>
      </c>
      <c r="C187" s="82" t="s">
        <v>171</v>
      </c>
      <c r="D187" s="86" t="s">
        <v>130</v>
      </c>
      <c r="E187" s="87">
        <v>38.330500000000001</v>
      </c>
      <c r="F187" s="87" t="s">
        <v>324</v>
      </c>
      <c r="K187" s="84">
        <v>9</v>
      </c>
      <c r="L187" s="85">
        <v>45719</v>
      </c>
      <c r="M187" s="82" t="s">
        <v>172</v>
      </c>
      <c r="N187" s="86" t="s">
        <v>130</v>
      </c>
      <c r="O187" s="87">
        <v>144.24539999999999</v>
      </c>
      <c r="P187" s="87" t="s">
        <v>324</v>
      </c>
    </row>
    <row r="188" spans="1:16" x14ac:dyDescent="0.3">
      <c r="A188" s="84">
        <v>10</v>
      </c>
      <c r="B188" s="85">
        <v>45726</v>
      </c>
      <c r="C188" s="82" t="s">
        <v>171</v>
      </c>
      <c r="D188" s="86" t="s">
        <v>130</v>
      </c>
      <c r="E188" s="87">
        <v>37.865600000000001</v>
      </c>
      <c r="F188" s="87" t="s">
        <v>324</v>
      </c>
      <c r="K188" s="84">
        <v>10</v>
      </c>
      <c r="L188" s="85">
        <v>45726</v>
      </c>
      <c r="M188" s="82" t="s">
        <v>172</v>
      </c>
      <c r="N188" s="86" t="s">
        <v>130</v>
      </c>
      <c r="O188" s="87">
        <v>155.56049999999999</v>
      </c>
      <c r="P188" s="87" t="s">
        <v>324</v>
      </c>
    </row>
    <row r="189" spans="1:16" x14ac:dyDescent="0.3">
      <c r="A189" s="84">
        <v>11</v>
      </c>
      <c r="B189" s="85">
        <v>45733</v>
      </c>
      <c r="C189" s="82" t="s">
        <v>171</v>
      </c>
      <c r="D189" s="86" t="s">
        <v>130</v>
      </c>
      <c r="E189" s="87">
        <v>38.805599999999998</v>
      </c>
      <c r="F189" s="87" t="s">
        <v>324</v>
      </c>
      <c r="K189" s="84">
        <v>11</v>
      </c>
      <c r="L189" s="85">
        <v>45733</v>
      </c>
      <c r="M189" s="82" t="s">
        <v>172</v>
      </c>
      <c r="N189" s="86" t="s">
        <v>130</v>
      </c>
      <c r="O189" s="87">
        <v>155.3133</v>
      </c>
      <c r="P189" s="87" t="s">
        <v>324</v>
      </c>
    </row>
    <row r="190" spans="1:16" x14ac:dyDescent="0.3">
      <c r="A190" s="84">
        <v>12</v>
      </c>
      <c r="B190" s="85">
        <v>45740</v>
      </c>
      <c r="C190" s="82" t="s">
        <v>171</v>
      </c>
      <c r="D190" s="86" t="s">
        <v>130</v>
      </c>
      <c r="E190" s="87">
        <v>40.993400000000001</v>
      </c>
      <c r="F190" s="87" t="s">
        <v>324</v>
      </c>
      <c r="K190" s="84">
        <v>12</v>
      </c>
      <c r="L190" s="85">
        <v>45740</v>
      </c>
      <c r="M190" s="82" t="s">
        <v>172</v>
      </c>
      <c r="N190" s="86" t="s">
        <v>130</v>
      </c>
      <c r="O190" s="87">
        <v>155.4238</v>
      </c>
      <c r="P190" s="87" t="s">
        <v>324</v>
      </c>
    </row>
    <row r="191" spans="1:16" x14ac:dyDescent="0.3">
      <c r="A191" s="84">
        <v>13</v>
      </c>
      <c r="B191" s="85">
        <v>45747</v>
      </c>
      <c r="C191" s="82" t="s">
        <v>171</v>
      </c>
      <c r="D191" s="86" t="s">
        <v>130</v>
      </c>
      <c r="E191" s="87">
        <v>38.947200000000002</v>
      </c>
      <c r="F191" s="87" t="s">
        <v>324</v>
      </c>
      <c r="K191" s="84">
        <v>13</v>
      </c>
      <c r="L191" s="85">
        <v>45747</v>
      </c>
      <c r="M191" s="82" t="s">
        <v>172</v>
      </c>
      <c r="N191" s="86" t="s">
        <v>130</v>
      </c>
      <c r="O191" s="87">
        <v>147.62970000000001</v>
      </c>
      <c r="P191" s="87" t="s">
        <v>324</v>
      </c>
    </row>
    <row r="192" spans="1:16" x14ac:dyDescent="0.3">
      <c r="A192" s="84">
        <v>14</v>
      </c>
      <c r="B192" s="85">
        <v>45754</v>
      </c>
      <c r="C192" s="82" t="s">
        <v>171</v>
      </c>
      <c r="D192" s="86" t="s">
        <v>130</v>
      </c>
      <c r="E192" s="87">
        <v>38.089300000000001</v>
      </c>
      <c r="F192" s="87" t="s">
        <v>324</v>
      </c>
      <c r="K192" s="84">
        <v>14</v>
      </c>
      <c r="L192" s="85">
        <v>45754</v>
      </c>
      <c r="M192" s="82" t="s">
        <v>172</v>
      </c>
      <c r="N192" s="86" t="s">
        <v>130</v>
      </c>
      <c r="O192" s="87">
        <v>152.57259999999999</v>
      </c>
      <c r="P192" s="87" t="s">
        <v>324</v>
      </c>
    </row>
    <row r="193" spans="1:16" x14ac:dyDescent="0.3">
      <c r="A193" s="84">
        <v>15</v>
      </c>
      <c r="B193" s="85">
        <v>45761</v>
      </c>
      <c r="C193" s="82" t="s">
        <v>171</v>
      </c>
      <c r="D193" s="86" t="s">
        <v>130</v>
      </c>
      <c r="E193" s="87">
        <v>35.302199999999999</v>
      </c>
      <c r="F193" s="87" t="s">
        <v>324</v>
      </c>
      <c r="K193" s="84">
        <v>15</v>
      </c>
      <c r="L193" s="85">
        <v>45761</v>
      </c>
      <c r="M193" s="82" t="s">
        <v>172</v>
      </c>
      <c r="N193" s="86" t="s">
        <v>130</v>
      </c>
      <c r="O193" s="87">
        <v>149.33969999999999</v>
      </c>
      <c r="P193" s="87" t="s">
        <v>324</v>
      </c>
    </row>
    <row r="194" spans="1:16" x14ac:dyDescent="0.3">
      <c r="A194" s="84">
        <v>16</v>
      </c>
      <c r="B194" s="85">
        <v>45768</v>
      </c>
      <c r="C194" s="82" t="s">
        <v>171</v>
      </c>
      <c r="D194" s="86" t="s">
        <v>130</v>
      </c>
      <c r="E194" s="87">
        <v>38.620699999999999</v>
      </c>
      <c r="F194" s="87" t="s">
        <v>324</v>
      </c>
      <c r="K194" s="84">
        <v>16</v>
      </c>
      <c r="L194" s="85">
        <v>45768</v>
      </c>
      <c r="M194" s="82" t="s">
        <v>172</v>
      </c>
      <c r="N194" s="86" t="s">
        <v>130</v>
      </c>
      <c r="O194" s="87">
        <v>148.05590000000001</v>
      </c>
      <c r="P194" s="87" t="s">
        <v>324</v>
      </c>
    </row>
    <row r="195" spans="1:16" x14ac:dyDescent="0.3">
      <c r="A195" s="84">
        <v>17</v>
      </c>
      <c r="B195" s="85">
        <v>45775</v>
      </c>
      <c r="C195" s="82" t="s">
        <v>171</v>
      </c>
      <c r="D195" s="86" t="s">
        <v>130</v>
      </c>
      <c r="E195" s="87">
        <v>34.885300000000001</v>
      </c>
      <c r="F195" s="87" t="s">
        <v>324</v>
      </c>
      <c r="K195" s="84">
        <v>17</v>
      </c>
      <c r="L195" s="85">
        <v>45775</v>
      </c>
      <c r="M195" s="82" t="s">
        <v>172</v>
      </c>
      <c r="N195" s="86" t="s">
        <v>130</v>
      </c>
      <c r="O195" s="87">
        <v>148.30430000000001</v>
      </c>
      <c r="P195" s="87" t="s">
        <v>324</v>
      </c>
    </row>
    <row r="196" spans="1:16" x14ac:dyDescent="0.3">
      <c r="A196" s="84">
        <v>18</v>
      </c>
      <c r="B196" s="85">
        <v>45782</v>
      </c>
      <c r="C196" s="82" t="s">
        <v>171</v>
      </c>
      <c r="D196" s="86" t="s">
        <v>130</v>
      </c>
      <c r="E196" s="87">
        <v>35.7455</v>
      </c>
      <c r="F196" s="87" t="s">
        <v>324</v>
      </c>
      <c r="K196" s="84">
        <v>18</v>
      </c>
      <c r="L196" s="85">
        <v>45782</v>
      </c>
      <c r="M196" s="82" t="s">
        <v>172</v>
      </c>
      <c r="N196" s="86" t="s">
        <v>130</v>
      </c>
      <c r="O196" s="87">
        <v>143.50139999999999</v>
      </c>
      <c r="P196" s="87" t="s">
        <v>324</v>
      </c>
    </row>
    <row r="197" spans="1:16" x14ac:dyDescent="0.3">
      <c r="A197" s="84">
        <v>19</v>
      </c>
      <c r="B197" s="85">
        <v>45789</v>
      </c>
      <c r="C197" s="82" t="s">
        <v>171</v>
      </c>
      <c r="D197" s="86" t="s">
        <v>130</v>
      </c>
      <c r="E197" s="87">
        <v>39.367400000000004</v>
      </c>
      <c r="F197" s="87" t="s">
        <v>324</v>
      </c>
      <c r="K197" s="84">
        <v>19</v>
      </c>
      <c r="L197" s="85">
        <v>45789</v>
      </c>
      <c r="M197" s="82" t="s">
        <v>172</v>
      </c>
      <c r="N197" s="86" t="s">
        <v>130</v>
      </c>
      <c r="O197" s="87">
        <v>142.7807</v>
      </c>
      <c r="P197" s="87" t="s">
        <v>324</v>
      </c>
    </row>
    <row r="198" spans="1:16" x14ac:dyDescent="0.3">
      <c r="A198" s="84">
        <v>20</v>
      </c>
      <c r="B198" s="85">
        <v>45796</v>
      </c>
      <c r="C198" s="82" t="s">
        <v>171</v>
      </c>
      <c r="D198" s="86" t="s">
        <v>130</v>
      </c>
      <c r="E198" s="87">
        <v>39.130000000000003</v>
      </c>
      <c r="F198" s="87" t="s">
        <v>324</v>
      </c>
      <c r="K198" s="84">
        <v>20</v>
      </c>
      <c r="L198" s="85">
        <v>45796</v>
      </c>
      <c r="M198" s="82" t="s">
        <v>172</v>
      </c>
      <c r="N198" s="86" t="s">
        <v>130</v>
      </c>
      <c r="O198" s="87">
        <v>153.9716</v>
      </c>
      <c r="P198" s="87" t="s">
        <v>324</v>
      </c>
    </row>
    <row r="199" spans="1:16" x14ac:dyDescent="0.3">
      <c r="A199" s="84">
        <v>21</v>
      </c>
      <c r="B199" s="85">
        <v>45803</v>
      </c>
      <c r="C199" s="82" t="s">
        <v>171</v>
      </c>
      <c r="D199" s="86" t="s">
        <v>130</v>
      </c>
      <c r="E199" s="87">
        <v>37.760100000000001</v>
      </c>
      <c r="F199" s="87" t="s">
        <v>324</v>
      </c>
      <c r="K199" s="84">
        <v>21</v>
      </c>
      <c r="L199" s="85">
        <v>45803</v>
      </c>
      <c r="M199" s="82" t="s">
        <v>172</v>
      </c>
      <c r="N199" s="86" t="s">
        <v>130</v>
      </c>
      <c r="O199" s="87">
        <v>149.0438</v>
      </c>
      <c r="P199" s="87" t="s">
        <v>324</v>
      </c>
    </row>
    <row r="200" spans="1:16" x14ac:dyDescent="0.3">
      <c r="A200" s="84">
        <v>22</v>
      </c>
      <c r="B200" s="85">
        <v>45810</v>
      </c>
      <c r="C200" s="82" t="s">
        <v>171</v>
      </c>
      <c r="D200" s="86" t="s">
        <v>130</v>
      </c>
      <c r="E200" s="87">
        <v>35.264000000000003</v>
      </c>
      <c r="F200" s="87" t="s">
        <v>324</v>
      </c>
      <c r="K200" s="84">
        <v>22</v>
      </c>
      <c r="L200" s="85">
        <v>45810</v>
      </c>
      <c r="M200" s="82" t="s">
        <v>172</v>
      </c>
      <c r="N200" s="86" t="s">
        <v>130</v>
      </c>
      <c r="O200" s="87">
        <v>151.0821</v>
      </c>
      <c r="P200" s="87" t="s">
        <v>324</v>
      </c>
    </row>
    <row r="201" spans="1:16" x14ac:dyDescent="0.3">
      <c r="A201" s="84">
        <v>23</v>
      </c>
      <c r="B201" s="85">
        <v>45817</v>
      </c>
      <c r="C201" s="82" t="s">
        <v>171</v>
      </c>
      <c r="D201" s="86" t="s">
        <v>130</v>
      </c>
      <c r="E201" s="87">
        <v>37.405799999999999</v>
      </c>
      <c r="F201" s="87" t="s">
        <v>324</v>
      </c>
      <c r="K201" s="84">
        <v>23</v>
      </c>
      <c r="L201" s="85">
        <v>45817</v>
      </c>
      <c r="M201" s="82" t="s">
        <v>172</v>
      </c>
      <c r="N201" s="86" t="s">
        <v>130</v>
      </c>
      <c r="O201" s="87">
        <v>155.0086</v>
      </c>
      <c r="P201" s="87" t="s">
        <v>324</v>
      </c>
    </row>
    <row r="202" spans="1:16" x14ac:dyDescent="0.3">
      <c r="A202" s="84">
        <v>24</v>
      </c>
      <c r="B202" s="85">
        <v>45824</v>
      </c>
      <c r="C202" s="82" t="s">
        <v>171</v>
      </c>
      <c r="D202" s="86" t="s">
        <v>130</v>
      </c>
      <c r="E202" s="87">
        <v>36.914000000000001</v>
      </c>
      <c r="F202" s="87" t="s">
        <v>324</v>
      </c>
      <c r="K202" s="84">
        <v>24</v>
      </c>
      <c r="L202" s="85">
        <v>45824</v>
      </c>
      <c r="M202" s="82" t="s">
        <v>172</v>
      </c>
      <c r="N202" s="86" t="s">
        <v>130</v>
      </c>
      <c r="O202" s="87">
        <v>141.33430000000001</v>
      </c>
      <c r="P202" s="87" t="s">
        <v>324</v>
      </c>
    </row>
    <row r="203" spans="1:16" x14ac:dyDescent="0.3">
      <c r="A203" s="84">
        <v>25</v>
      </c>
      <c r="B203" s="85">
        <v>45831</v>
      </c>
      <c r="C203" s="82" t="s">
        <v>171</v>
      </c>
      <c r="D203" s="86" t="s">
        <v>130</v>
      </c>
      <c r="E203" s="87">
        <v>39.018900000000002</v>
      </c>
      <c r="F203" s="87" t="s">
        <v>324</v>
      </c>
      <c r="K203" s="84">
        <v>25</v>
      </c>
      <c r="L203" s="85">
        <v>45831</v>
      </c>
      <c r="M203" s="82" t="s">
        <v>172</v>
      </c>
      <c r="N203" s="86" t="s">
        <v>130</v>
      </c>
      <c r="O203" s="87">
        <v>146.07929999999999</v>
      </c>
      <c r="P203" s="87" t="s">
        <v>324</v>
      </c>
    </row>
    <row r="204" spans="1:16" x14ac:dyDescent="0.3">
      <c r="A204" s="84">
        <v>1</v>
      </c>
      <c r="B204" s="85">
        <v>45663</v>
      </c>
      <c r="C204" s="82" t="s">
        <v>171</v>
      </c>
      <c r="D204" s="86" t="s">
        <v>132</v>
      </c>
      <c r="E204" s="87">
        <v>40.315600000000003</v>
      </c>
      <c r="F204" s="87" t="s">
        <v>324</v>
      </c>
      <c r="K204" s="84">
        <v>1</v>
      </c>
      <c r="L204" s="85">
        <v>45663</v>
      </c>
      <c r="M204" s="82" t="s">
        <v>172</v>
      </c>
      <c r="N204" s="86" t="s">
        <v>132</v>
      </c>
      <c r="O204" s="87">
        <v>157.57560000000001</v>
      </c>
      <c r="P204" s="87" t="s">
        <v>324</v>
      </c>
    </row>
    <row r="205" spans="1:16" x14ac:dyDescent="0.3">
      <c r="A205" s="84">
        <v>2</v>
      </c>
      <c r="B205" s="85">
        <v>45670</v>
      </c>
      <c r="C205" s="82" t="s">
        <v>171</v>
      </c>
      <c r="D205" s="86" t="s">
        <v>132</v>
      </c>
      <c r="E205" s="87">
        <v>40.705800000000004</v>
      </c>
      <c r="F205" s="87" t="s">
        <v>324</v>
      </c>
      <c r="K205" s="84">
        <v>2</v>
      </c>
      <c r="L205" s="85">
        <v>45670</v>
      </c>
      <c r="M205" s="82" t="s">
        <v>172</v>
      </c>
      <c r="N205" s="86" t="s">
        <v>132</v>
      </c>
      <c r="O205" s="87">
        <v>153.75360000000001</v>
      </c>
      <c r="P205" s="87" t="s">
        <v>324</v>
      </c>
    </row>
    <row r="206" spans="1:16" x14ac:dyDescent="0.3">
      <c r="A206" s="84">
        <v>3</v>
      </c>
      <c r="B206" s="85">
        <v>45677</v>
      </c>
      <c r="C206" s="82" t="s">
        <v>171</v>
      </c>
      <c r="D206" s="86" t="s">
        <v>132</v>
      </c>
      <c r="E206" s="87">
        <v>39.321300000000001</v>
      </c>
      <c r="F206" s="87" t="s">
        <v>324</v>
      </c>
      <c r="K206" s="84">
        <v>3</v>
      </c>
      <c r="L206" s="85">
        <v>45677</v>
      </c>
      <c r="M206" s="82" t="s">
        <v>172</v>
      </c>
      <c r="N206" s="86" t="s">
        <v>132</v>
      </c>
      <c r="O206" s="87">
        <v>146.57149999999999</v>
      </c>
      <c r="P206" s="87" t="s">
        <v>324</v>
      </c>
    </row>
    <row r="207" spans="1:16" x14ac:dyDescent="0.3">
      <c r="A207" s="84">
        <v>4</v>
      </c>
      <c r="B207" s="85">
        <v>45684</v>
      </c>
      <c r="C207" s="82" t="s">
        <v>171</v>
      </c>
      <c r="D207" s="86" t="s">
        <v>132</v>
      </c>
      <c r="E207" s="87">
        <v>41.852499999999999</v>
      </c>
      <c r="F207" s="87" t="s">
        <v>324</v>
      </c>
      <c r="K207" s="84">
        <v>4</v>
      </c>
      <c r="L207" s="85">
        <v>45684</v>
      </c>
      <c r="M207" s="82" t="s">
        <v>172</v>
      </c>
      <c r="N207" s="86" t="s">
        <v>132</v>
      </c>
      <c r="O207" s="87">
        <v>149.39169999999999</v>
      </c>
      <c r="P207" s="87" t="s">
        <v>324</v>
      </c>
    </row>
    <row r="208" spans="1:16" x14ac:dyDescent="0.3">
      <c r="A208" s="84">
        <v>5</v>
      </c>
      <c r="B208" s="85">
        <v>45691</v>
      </c>
      <c r="C208" s="82" t="s">
        <v>171</v>
      </c>
      <c r="D208" s="86" t="s">
        <v>132</v>
      </c>
      <c r="E208" s="87">
        <v>40.378700000000002</v>
      </c>
      <c r="F208" s="87" t="s">
        <v>324</v>
      </c>
      <c r="K208" s="84">
        <v>5</v>
      </c>
      <c r="L208" s="85">
        <v>45691</v>
      </c>
      <c r="M208" s="82" t="s">
        <v>172</v>
      </c>
      <c r="N208" s="86" t="s">
        <v>132</v>
      </c>
      <c r="O208" s="87">
        <v>149.6129</v>
      </c>
      <c r="P208" s="87" t="s">
        <v>324</v>
      </c>
    </row>
    <row r="209" spans="1:16" x14ac:dyDescent="0.3">
      <c r="A209" s="84">
        <v>6</v>
      </c>
      <c r="B209" s="85">
        <v>45698</v>
      </c>
      <c r="C209" s="82" t="s">
        <v>171</v>
      </c>
      <c r="D209" s="86" t="s">
        <v>132</v>
      </c>
      <c r="E209" s="87">
        <v>37.815899999999999</v>
      </c>
      <c r="F209" s="87" t="s">
        <v>324</v>
      </c>
      <c r="K209" s="84">
        <v>6</v>
      </c>
      <c r="L209" s="85">
        <v>45698</v>
      </c>
      <c r="M209" s="82" t="s">
        <v>172</v>
      </c>
      <c r="N209" s="86" t="s">
        <v>132</v>
      </c>
      <c r="O209" s="87">
        <v>151.74250000000001</v>
      </c>
      <c r="P209" s="87" t="s">
        <v>324</v>
      </c>
    </row>
    <row r="210" spans="1:16" x14ac:dyDescent="0.3">
      <c r="A210" s="84">
        <v>7</v>
      </c>
      <c r="B210" s="85">
        <v>45705</v>
      </c>
      <c r="C210" s="82" t="s">
        <v>171</v>
      </c>
      <c r="D210" s="86" t="s">
        <v>132</v>
      </c>
      <c r="E210" s="87">
        <v>38.324599999999997</v>
      </c>
      <c r="F210" s="87" t="s">
        <v>324</v>
      </c>
      <c r="K210" s="84">
        <v>7</v>
      </c>
      <c r="L210" s="85">
        <v>45705</v>
      </c>
      <c r="M210" s="82" t="s">
        <v>172</v>
      </c>
      <c r="N210" s="86" t="s">
        <v>132</v>
      </c>
      <c r="O210" s="87">
        <v>149.21209999999999</v>
      </c>
      <c r="P210" s="87" t="s">
        <v>324</v>
      </c>
    </row>
    <row r="211" spans="1:16" x14ac:dyDescent="0.3">
      <c r="A211" s="84">
        <v>8</v>
      </c>
      <c r="B211" s="85">
        <v>45712</v>
      </c>
      <c r="C211" s="82" t="s">
        <v>171</v>
      </c>
      <c r="D211" s="86" t="s">
        <v>132</v>
      </c>
      <c r="E211" s="87">
        <v>41.449800000000003</v>
      </c>
      <c r="F211" s="87" t="s">
        <v>324</v>
      </c>
      <c r="K211" s="84">
        <v>8</v>
      </c>
      <c r="L211" s="85">
        <v>45712</v>
      </c>
      <c r="M211" s="82" t="s">
        <v>172</v>
      </c>
      <c r="N211" s="86" t="s">
        <v>132</v>
      </c>
      <c r="O211" s="87">
        <v>147.69810000000001</v>
      </c>
      <c r="P211" s="87" t="s">
        <v>324</v>
      </c>
    </row>
    <row r="212" spans="1:16" x14ac:dyDescent="0.3">
      <c r="A212" s="84">
        <v>9</v>
      </c>
      <c r="B212" s="85">
        <v>45719</v>
      </c>
      <c r="C212" s="82" t="s">
        <v>171</v>
      </c>
      <c r="D212" s="86" t="s">
        <v>132</v>
      </c>
      <c r="E212" s="87">
        <v>40.834899999999998</v>
      </c>
      <c r="F212" s="87" t="s">
        <v>324</v>
      </c>
      <c r="K212" s="84">
        <v>9</v>
      </c>
      <c r="L212" s="85">
        <v>45719</v>
      </c>
      <c r="M212" s="82" t="s">
        <v>172</v>
      </c>
      <c r="N212" s="86" t="s">
        <v>132</v>
      </c>
      <c r="O212" s="87">
        <v>150.4161</v>
      </c>
      <c r="P212" s="87" t="s">
        <v>324</v>
      </c>
    </row>
    <row r="213" spans="1:16" x14ac:dyDescent="0.3">
      <c r="A213" s="84">
        <v>10</v>
      </c>
      <c r="B213" s="85">
        <v>45726</v>
      </c>
      <c r="C213" s="82" t="s">
        <v>171</v>
      </c>
      <c r="D213" s="86" t="s">
        <v>132</v>
      </c>
      <c r="E213" s="87">
        <v>36.581699999999998</v>
      </c>
      <c r="F213" s="87" t="s">
        <v>324</v>
      </c>
      <c r="K213" s="84">
        <v>10</v>
      </c>
      <c r="L213" s="85">
        <v>45726</v>
      </c>
      <c r="M213" s="82" t="s">
        <v>172</v>
      </c>
      <c r="N213" s="86" t="s">
        <v>132</v>
      </c>
      <c r="O213" s="87">
        <v>146.6602</v>
      </c>
      <c r="P213" s="87" t="s">
        <v>324</v>
      </c>
    </row>
    <row r="214" spans="1:16" x14ac:dyDescent="0.3">
      <c r="A214" s="84">
        <v>11</v>
      </c>
      <c r="B214" s="85">
        <v>45733</v>
      </c>
      <c r="C214" s="82" t="s">
        <v>171</v>
      </c>
      <c r="D214" s="86" t="s">
        <v>132</v>
      </c>
      <c r="E214" s="87">
        <v>42.425899999999999</v>
      </c>
      <c r="F214" s="87" t="s">
        <v>324</v>
      </c>
      <c r="K214" s="84">
        <v>11</v>
      </c>
      <c r="L214" s="85">
        <v>45733</v>
      </c>
      <c r="M214" s="82" t="s">
        <v>172</v>
      </c>
      <c r="N214" s="86" t="s">
        <v>132</v>
      </c>
      <c r="O214" s="87">
        <v>145.2945</v>
      </c>
      <c r="P214" s="87" t="s">
        <v>324</v>
      </c>
    </row>
    <row r="215" spans="1:16" x14ac:dyDescent="0.3">
      <c r="A215" s="84">
        <v>12</v>
      </c>
      <c r="B215" s="85">
        <v>45740</v>
      </c>
      <c r="C215" s="82" t="s">
        <v>171</v>
      </c>
      <c r="D215" s="86" t="s">
        <v>132</v>
      </c>
      <c r="E215" s="87">
        <v>41.0764</v>
      </c>
      <c r="F215" s="87" t="s">
        <v>324</v>
      </c>
      <c r="K215" s="84">
        <v>12</v>
      </c>
      <c r="L215" s="85">
        <v>45740</v>
      </c>
      <c r="M215" s="82" t="s">
        <v>172</v>
      </c>
      <c r="N215" s="86" t="s">
        <v>132</v>
      </c>
      <c r="O215" s="87">
        <v>151.74950000000001</v>
      </c>
      <c r="P215" s="87" t="s">
        <v>324</v>
      </c>
    </row>
    <row r="216" spans="1:16" x14ac:dyDescent="0.3">
      <c r="A216" s="84">
        <v>13</v>
      </c>
      <c r="B216" s="85">
        <v>45747</v>
      </c>
      <c r="C216" s="82" t="s">
        <v>171</v>
      </c>
      <c r="D216" s="86" t="s">
        <v>132</v>
      </c>
      <c r="E216" s="87">
        <v>42.417999999999999</v>
      </c>
      <c r="F216" s="87" t="s">
        <v>324</v>
      </c>
      <c r="K216" s="84">
        <v>13</v>
      </c>
      <c r="L216" s="85">
        <v>45747</v>
      </c>
      <c r="M216" s="82" t="s">
        <v>172</v>
      </c>
      <c r="N216" s="86" t="s">
        <v>132</v>
      </c>
      <c r="O216" s="87">
        <v>156.5909</v>
      </c>
      <c r="P216" s="87" t="s">
        <v>324</v>
      </c>
    </row>
    <row r="217" spans="1:16" x14ac:dyDescent="0.3">
      <c r="A217" s="84">
        <v>14</v>
      </c>
      <c r="B217" s="85">
        <v>45754</v>
      </c>
      <c r="C217" s="82" t="s">
        <v>171</v>
      </c>
      <c r="D217" s="86" t="s">
        <v>132</v>
      </c>
      <c r="E217" s="87">
        <v>39.3093</v>
      </c>
      <c r="F217" s="87" t="s">
        <v>324</v>
      </c>
      <c r="K217" s="84">
        <v>14</v>
      </c>
      <c r="L217" s="85">
        <v>45754</v>
      </c>
      <c r="M217" s="82" t="s">
        <v>172</v>
      </c>
      <c r="N217" s="86" t="s">
        <v>132</v>
      </c>
      <c r="O217" s="87">
        <v>144.04730000000001</v>
      </c>
      <c r="P217" s="87" t="s">
        <v>324</v>
      </c>
    </row>
    <row r="218" spans="1:16" x14ac:dyDescent="0.3">
      <c r="A218" s="84">
        <v>15</v>
      </c>
      <c r="B218" s="85">
        <v>45761</v>
      </c>
      <c r="C218" s="82" t="s">
        <v>171</v>
      </c>
      <c r="D218" s="86" t="s">
        <v>132</v>
      </c>
      <c r="E218" s="87">
        <v>39.467700000000001</v>
      </c>
      <c r="F218" s="87" t="s">
        <v>324</v>
      </c>
      <c r="K218" s="84">
        <v>15</v>
      </c>
      <c r="L218" s="85">
        <v>45761</v>
      </c>
      <c r="M218" s="82" t="s">
        <v>172</v>
      </c>
      <c r="N218" s="86" t="s">
        <v>132</v>
      </c>
      <c r="O218" s="87">
        <v>152.01820000000001</v>
      </c>
      <c r="P218" s="87" t="s">
        <v>324</v>
      </c>
    </row>
    <row r="219" spans="1:16" x14ac:dyDescent="0.3">
      <c r="A219" s="84">
        <v>16</v>
      </c>
      <c r="B219" s="85">
        <v>45768</v>
      </c>
      <c r="C219" s="82" t="s">
        <v>171</v>
      </c>
      <c r="D219" s="86" t="s">
        <v>132</v>
      </c>
      <c r="E219" s="87">
        <v>37.9724</v>
      </c>
      <c r="F219" s="87" t="s">
        <v>324</v>
      </c>
      <c r="K219" s="84">
        <v>16</v>
      </c>
      <c r="L219" s="85">
        <v>45768</v>
      </c>
      <c r="M219" s="82" t="s">
        <v>172</v>
      </c>
      <c r="N219" s="86" t="s">
        <v>132</v>
      </c>
      <c r="O219" s="87">
        <v>148.62020000000001</v>
      </c>
      <c r="P219" s="87" t="s">
        <v>324</v>
      </c>
    </row>
    <row r="220" spans="1:16" x14ac:dyDescent="0.3">
      <c r="A220" s="84">
        <v>17</v>
      </c>
      <c r="B220" s="85">
        <v>45775</v>
      </c>
      <c r="C220" s="82" t="s">
        <v>171</v>
      </c>
      <c r="D220" s="86" t="s">
        <v>132</v>
      </c>
      <c r="E220" s="87">
        <v>44.566499999999998</v>
      </c>
      <c r="F220" s="87" t="s">
        <v>324</v>
      </c>
      <c r="K220" s="84">
        <v>17</v>
      </c>
      <c r="L220" s="85">
        <v>45775</v>
      </c>
      <c r="M220" s="82" t="s">
        <v>172</v>
      </c>
      <c r="N220" s="86" t="s">
        <v>132</v>
      </c>
      <c r="O220" s="87">
        <v>146.9188</v>
      </c>
      <c r="P220" s="87" t="s">
        <v>324</v>
      </c>
    </row>
    <row r="221" spans="1:16" x14ac:dyDescent="0.3">
      <c r="A221" s="84">
        <v>18</v>
      </c>
      <c r="B221" s="85">
        <v>45782</v>
      </c>
      <c r="C221" s="82" t="s">
        <v>171</v>
      </c>
      <c r="D221" s="86" t="s">
        <v>132</v>
      </c>
      <c r="E221" s="87">
        <v>39.684199999999997</v>
      </c>
      <c r="F221" s="87" t="s">
        <v>324</v>
      </c>
      <c r="K221" s="84">
        <v>18</v>
      </c>
      <c r="L221" s="85">
        <v>45782</v>
      </c>
      <c r="M221" s="82" t="s">
        <v>172</v>
      </c>
      <c r="N221" s="86" t="s">
        <v>132</v>
      </c>
      <c r="O221" s="87">
        <v>156.43790000000001</v>
      </c>
      <c r="P221" s="87" t="s">
        <v>324</v>
      </c>
    </row>
    <row r="222" spans="1:16" x14ac:dyDescent="0.3">
      <c r="A222" s="84">
        <v>19</v>
      </c>
      <c r="B222" s="85">
        <v>45789</v>
      </c>
      <c r="C222" s="82" t="s">
        <v>171</v>
      </c>
      <c r="D222" s="86" t="s">
        <v>132</v>
      </c>
      <c r="E222" s="87">
        <v>42.857599999999998</v>
      </c>
      <c r="F222" s="87" t="s">
        <v>324</v>
      </c>
      <c r="K222" s="84">
        <v>19</v>
      </c>
      <c r="L222" s="85">
        <v>45789</v>
      </c>
      <c r="M222" s="82" t="s">
        <v>172</v>
      </c>
      <c r="N222" s="86" t="s">
        <v>132</v>
      </c>
      <c r="O222" s="87">
        <v>149.30549999999999</v>
      </c>
      <c r="P222" s="87" t="s">
        <v>324</v>
      </c>
    </row>
    <row r="223" spans="1:16" x14ac:dyDescent="0.3">
      <c r="A223" s="84">
        <v>20</v>
      </c>
      <c r="B223" s="85">
        <v>45796</v>
      </c>
      <c r="C223" s="82" t="s">
        <v>171</v>
      </c>
      <c r="D223" s="86" t="s">
        <v>132</v>
      </c>
      <c r="E223" s="87">
        <v>38.834899999999998</v>
      </c>
      <c r="F223" s="87" t="s">
        <v>324</v>
      </c>
      <c r="K223" s="84">
        <v>20</v>
      </c>
      <c r="L223" s="85">
        <v>45796</v>
      </c>
      <c r="M223" s="82" t="s">
        <v>172</v>
      </c>
      <c r="N223" s="86" t="s">
        <v>132</v>
      </c>
      <c r="O223" s="87">
        <v>159.7912</v>
      </c>
      <c r="P223" s="87" t="s">
        <v>324</v>
      </c>
    </row>
    <row r="224" spans="1:16" x14ac:dyDescent="0.3">
      <c r="A224" s="84">
        <v>21</v>
      </c>
      <c r="B224" s="85">
        <v>45803</v>
      </c>
      <c r="C224" s="82" t="s">
        <v>171</v>
      </c>
      <c r="D224" s="86" t="s">
        <v>132</v>
      </c>
      <c r="E224" s="87">
        <v>40.294899999999998</v>
      </c>
      <c r="F224" s="87" t="s">
        <v>324</v>
      </c>
      <c r="K224" s="84">
        <v>21</v>
      </c>
      <c r="L224" s="85">
        <v>45803</v>
      </c>
      <c r="M224" s="82" t="s">
        <v>172</v>
      </c>
      <c r="N224" s="86" t="s">
        <v>132</v>
      </c>
      <c r="O224" s="87">
        <v>147.94479999999999</v>
      </c>
      <c r="P224" s="87" t="s">
        <v>324</v>
      </c>
    </row>
    <row r="225" spans="1:16" x14ac:dyDescent="0.3">
      <c r="A225" s="84">
        <v>22</v>
      </c>
      <c r="B225" s="85">
        <v>45810</v>
      </c>
      <c r="C225" s="82" t="s">
        <v>171</v>
      </c>
      <c r="D225" s="86" t="s">
        <v>132</v>
      </c>
      <c r="E225" s="87">
        <v>36.991599999999998</v>
      </c>
      <c r="F225" s="87" t="s">
        <v>324</v>
      </c>
      <c r="K225" s="84">
        <v>22</v>
      </c>
      <c r="L225" s="85">
        <v>45810</v>
      </c>
      <c r="M225" s="82" t="s">
        <v>172</v>
      </c>
      <c r="N225" s="86" t="s">
        <v>132</v>
      </c>
      <c r="O225" s="87">
        <v>154.00980000000001</v>
      </c>
      <c r="P225" s="87" t="s">
        <v>324</v>
      </c>
    </row>
    <row r="226" spans="1:16" x14ac:dyDescent="0.3">
      <c r="A226" s="84">
        <v>23</v>
      </c>
      <c r="B226" s="85">
        <v>45817</v>
      </c>
      <c r="C226" s="82" t="s">
        <v>171</v>
      </c>
      <c r="D226" s="86" t="s">
        <v>132</v>
      </c>
      <c r="E226" s="87">
        <v>39.3108</v>
      </c>
      <c r="F226" s="87" t="s">
        <v>324</v>
      </c>
      <c r="K226" s="84">
        <v>23</v>
      </c>
      <c r="L226" s="85">
        <v>45817</v>
      </c>
      <c r="M226" s="82" t="s">
        <v>172</v>
      </c>
      <c r="N226" s="86" t="s">
        <v>132</v>
      </c>
      <c r="O226" s="87">
        <v>150.81809999999999</v>
      </c>
      <c r="P226" s="87" t="s">
        <v>324</v>
      </c>
    </row>
    <row r="227" spans="1:16" x14ac:dyDescent="0.3">
      <c r="A227" s="84">
        <v>24</v>
      </c>
      <c r="B227" s="85">
        <v>45824</v>
      </c>
      <c r="C227" s="82" t="s">
        <v>171</v>
      </c>
      <c r="D227" s="86" t="s">
        <v>132</v>
      </c>
      <c r="E227" s="87">
        <v>41.770800000000001</v>
      </c>
      <c r="F227" s="87" t="s">
        <v>324</v>
      </c>
      <c r="K227" s="84">
        <v>24</v>
      </c>
      <c r="L227" s="85">
        <v>45824</v>
      </c>
      <c r="M227" s="82" t="s">
        <v>172</v>
      </c>
      <c r="N227" s="86" t="s">
        <v>132</v>
      </c>
      <c r="O227" s="87">
        <v>148.07910000000001</v>
      </c>
      <c r="P227" s="87" t="s">
        <v>324</v>
      </c>
    </row>
    <row r="228" spans="1:16" x14ac:dyDescent="0.3">
      <c r="A228" s="84">
        <v>25</v>
      </c>
      <c r="B228" s="85">
        <v>45831</v>
      </c>
      <c r="C228" s="82" t="s">
        <v>171</v>
      </c>
      <c r="D228" s="86" t="s">
        <v>132</v>
      </c>
      <c r="E228" s="87">
        <v>37.746899999999997</v>
      </c>
      <c r="F228" s="87" t="s">
        <v>324</v>
      </c>
      <c r="K228" s="84">
        <v>25</v>
      </c>
      <c r="L228" s="85">
        <v>45831</v>
      </c>
      <c r="M228" s="82" t="s">
        <v>172</v>
      </c>
      <c r="N228" s="86" t="s">
        <v>132</v>
      </c>
      <c r="O228" s="87">
        <v>155.05590000000001</v>
      </c>
      <c r="P228" s="87" t="s">
        <v>324</v>
      </c>
    </row>
    <row r="229" spans="1:16" x14ac:dyDescent="0.3">
      <c r="A229" s="84">
        <v>1</v>
      </c>
      <c r="B229" s="85">
        <v>45663</v>
      </c>
      <c r="C229" s="82" t="s">
        <v>171</v>
      </c>
      <c r="D229" s="86" t="s">
        <v>133</v>
      </c>
      <c r="E229" s="87">
        <v>89.457599999999999</v>
      </c>
      <c r="F229" s="87" t="s">
        <v>324</v>
      </c>
      <c r="K229" s="84">
        <v>1</v>
      </c>
      <c r="L229" s="85">
        <v>45663</v>
      </c>
      <c r="M229" s="82" t="s">
        <v>172</v>
      </c>
      <c r="N229" s="86" t="s">
        <v>133</v>
      </c>
      <c r="O229" s="87">
        <v>310.28609999999998</v>
      </c>
      <c r="P229" s="87" t="s">
        <v>324</v>
      </c>
    </row>
    <row r="230" spans="1:16" x14ac:dyDescent="0.3">
      <c r="A230" s="84">
        <v>2</v>
      </c>
      <c r="B230" s="85">
        <v>45670</v>
      </c>
      <c r="C230" s="82" t="s">
        <v>171</v>
      </c>
      <c r="D230" s="86" t="s">
        <v>133</v>
      </c>
      <c r="E230" s="87">
        <v>92.111199999999997</v>
      </c>
      <c r="F230" s="87" t="s">
        <v>324</v>
      </c>
      <c r="K230" s="84">
        <v>2</v>
      </c>
      <c r="L230" s="85">
        <v>45670</v>
      </c>
      <c r="M230" s="82" t="s">
        <v>172</v>
      </c>
      <c r="N230" s="86" t="s">
        <v>133</v>
      </c>
      <c r="O230" s="87">
        <v>307.87860000000001</v>
      </c>
      <c r="P230" s="87" t="s">
        <v>324</v>
      </c>
    </row>
    <row r="231" spans="1:16" x14ac:dyDescent="0.3">
      <c r="A231" s="84">
        <v>3</v>
      </c>
      <c r="B231" s="85">
        <v>45677</v>
      </c>
      <c r="C231" s="82" t="s">
        <v>171</v>
      </c>
      <c r="D231" s="86" t="s">
        <v>133</v>
      </c>
      <c r="E231" s="87">
        <v>89.834500000000006</v>
      </c>
      <c r="F231" s="87" t="s">
        <v>324</v>
      </c>
      <c r="K231" s="84">
        <v>3</v>
      </c>
      <c r="L231" s="85">
        <v>45677</v>
      </c>
      <c r="M231" s="82" t="s">
        <v>172</v>
      </c>
      <c r="N231" s="86" t="s">
        <v>133</v>
      </c>
      <c r="O231" s="87">
        <v>301.64550000000003</v>
      </c>
      <c r="P231" s="87" t="s">
        <v>324</v>
      </c>
    </row>
    <row r="232" spans="1:16" x14ac:dyDescent="0.3">
      <c r="A232" s="84">
        <v>4</v>
      </c>
      <c r="B232" s="85">
        <v>45684</v>
      </c>
      <c r="C232" s="82" t="s">
        <v>171</v>
      </c>
      <c r="D232" s="86" t="s">
        <v>133</v>
      </c>
      <c r="E232" s="87">
        <v>86.199600000000004</v>
      </c>
      <c r="F232" s="87" t="s">
        <v>324</v>
      </c>
      <c r="K232" s="84">
        <v>4</v>
      </c>
      <c r="L232" s="85">
        <v>45684</v>
      </c>
      <c r="M232" s="82" t="s">
        <v>172</v>
      </c>
      <c r="N232" s="86" t="s">
        <v>133</v>
      </c>
      <c r="O232" s="87">
        <v>338.61200000000002</v>
      </c>
      <c r="P232" s="87" t="s">
        <v>324</v>
      </c>
    </row>
    <row r="233" spans="1:16" x14ac:dyDescent="0.3">
      <c r="A233" s="84">
        <v>5</v>
      </c>
      <c r="B233" s="85">
        <v>45691</v>
      </c>
      <c r="C233" s="82" t="s">
        <v>171</v>
      </c>
      <c r="D233" s="86" t="s">
        <v>133</v>
      </c>
      <c r="E233" s="87">
        <v>89.642799999999994</v>
      </c>
      <c r="F233" s="87" t="s">
        <v>324</v>
      </c>
      <c r="K233" s="84">
        <v>5</v>
      </c>
      <c r="L233" s="85">
        <v>45691</v>
      </c>
      <c r="M233" s="82" t="s">
        <v>172</v>
      </c>
      <c r="N233" s="86" t="s">
        <v>133</v>
      </c>
      <c r="O233" s="87">
        <v>316.79739999999998</v>
      </c>
      <c r="P233" s="87" t="s">
        <v>324</v>
      </c>
    </row>
    <row r="234" spans="1:16" x14ac:dyDescent="0.3">
      <c r="A234" s="84">
        <v>6</v>
      </c>
      <c r="B234" s="85">
        <v>45698</v>
      </c>
      <c r="C234" s="82" t="s">
        <v>171</v>
      </c>
      <c r="D234" s="86" t="s">
        <v>133</v>
      </c>
      <c r="E234" s="87">
        <v>90.181799999999996</v>
      </c>
      <c r="F234" s="87" t="s">
        <v>324</v>
      </c>
      <c r="K234" s="84">
        <v>6</v>
      </c>
      <c r="L234" s="85">
        <v>45698</v>
      </c>
      <c r="M234" s="82" t="s">
        <v>172</v>
      </c>
      <c r="N234" s="86" t="s">
        <v>133</v>
      </c>
      <c r="O234" s="87">
        <v>322.4393</v>
      </c>
      <c r="P234" s="87" t="s">
        <v>324</v>
      </c>
    </row>
    <row r="235" spans="1:16" x14ac:dyDescent="0.3">
      <c r="A235" s="84">
        <v>7</v>
      </c>
      <c r="B235" s="85">
        <v>45705</v>
      </c>
      <c r="C235" s="82" t="s">
        <v>171</v>
      </c>
      <c r="D235" s="86" t="s">
        <v>133</v>
      </c>
      <c r="E235" s="87">
        <v>93.354600000000005</v>
      </c>
      <c r="F235" s="87" t="s">
        <v>324</v>
      </c>
      <c r="K235" s="84">
        <v>7</v>
      </c>
      <c r="L235" s="85">
        <v>45705</v>
      </c>
      <c r="M235" s="82" t="s">
        <v>172</v>
      </c>
      <c r="N235" s="86" t="s">
        <v>133</v>
      </c>
      <c r="O235" s="87">
        <v>319.68950000000001</v>
      </c>
      <c r="P235" s="87" t="s">
        <v>324</v>
      </c>
    </row>
    <row r="236" spans="1:16" x14ac:dyDescent="0.3">
      <c r="A236" s="84">
        <v>8</v>
      </c>
      <c r="B236" s="85">
        <v>45712</v>
      </c>
      <c r="C236" s="82" t="s">
        <v>171</v>
      </c>
      <c r="D236" s="86" t="s">
        <v>133</v>
      </c>
      <c r="E236" s="87">
        <v>86.828100000000006</v>
      </c>
      <c r="F236" s="87" t="s">
        <v>324</v>
      </c>
      <c r="K236" s="84">
        <v>8</v>
      </c>
      <c r="L236" s="85">
        <v>45712</v>
      </c>
      <c r="M236" s="82" t="s">
        <v>172</v>
      </c>
      <c r="N236" s="86" t="s">
        <v>133</v>
      </c>
      <c r="O236" s="87">
        <v>321.59960000000001</v>
      </c>
      <c r="P236" s="87" t="s">
        <v>324</v>
      </c>
    </row>
    <row r="237" spans="1:16" x14ac:dyDescent="0.3">
      <c r="A237" s="84">
        <v>9</v>
      </c>
      <c r="B237" s="85">
        <v>45719</v>
      </c>
      <c r="C237" s="82" t="s">
        <v>171</v>
      </c>
      <c r="D237" s="86" t="s">
        <v>133</v>
      </c>
      <c r="E237" s="87">
        <v>89.862300000000005</v>
      </c>
      <c r="F237" s="87" t="s">
        <v>324</v>
      </c>
      <c r="K237" s="84">
        <v>9</v>
      </c>
      <c r="L237" s="85">
        <v>45719</v>
      </c>
      <c r="M237" s="82" t="s">
        <v>172</v>
      </c>
      <c r="N237" s="86" t="s">
        <v>133</v>
      </c>
      <c r="O237" s="87">
        <v>320.49689999999998</v>
      </c>
      <c r="P237" s="87" t="s">
        <v>324</v>
      </c>
    </row>
    <row r="238" spans="1:16" x14ac:dyDescent="0.3">
      <c r="A238" s="84">
        <v>10</v>
      </c>
      <c r="B238" s="85">
        <v>45726</v>
      </c>
      <c r="C238" s="82" t="s">
        <v>171</v>
      </c>
      <c r="D238" s="86" t="s">
        <v>133</v>
      </c>
      <c r="E238" s="87">
        <v>83.973399999999998</v>
      </c>
      <c r="F238" s="87" t="s">
        <v>324</v>
      </c>
      <c r="K238" s="84">
        <v>10</v>
      </c>
      <c r="L238" s="85">
        <v>45726</v>
      </c>
      <c r="M238" s="82" t="s">
        <v>172</v>
      </c>
      <c r="N238" s="86" t="s">
        <v>133</v>
      </c>
      <c r="O238" s="87">
        <v>339.0822</v>
      </c>
      <c r="P238" s="87" t="s">
        <v>324</v>
      </c>
    </row>
    <row r="239" spans="1:16" x14ac:dyDescent="0.3">
      <c r="A239" s="84">
        <v>11</v>
      </c>
      <c r="B239" s="85">
        <v>45733</v>
      </c>
      <c r="C239" s="82" t="s">
        <v>171</v>
      </c>
      <c r="D239" s="86" t="s">
        <v>133</v>
      </c>
      <c r="E239" s="87">
        <v>92.280199999999994</v>
      </c>
      <c r="F239" s="87" t="s">
        <v>324</v>
      </c>
      <c r="K239" s="84">
        <v>11</v>
      </c>
      <c r="L239" s="85">
        <v>45733</v>
      </c>
      <c r="M239" s="82" t="s">
        <v>172</v>
      </c>
      <c r="N239" s="86" t="s">
        <v>133</v>
      </c>
      <c r="O239" s="87">
        <v>309.61070000000001</v>
      </c>
      <c r="P239" s="87" t="s">
        <v>324</v>
      </c>
    </row>
    <row r="240" spans="1:16" x14ac:dyDescent="0.3">
      <c r="A240" s="84">
        <v>12</v>
      </c>
      <c r="B240" s="85">
        <v>45740</v>
      </c>
      <c r="C240" s="82" t="s">
        <v>171</v>
      </c>
      <c r="D240" s="86" t="s">
        <v>133</v>
      </c>
      <c r="E240" s="87">
        <v>86.214799999999997</v>
      </c>
      <c r="F240" s="87" t="s">
        <v>324</v>
      </c>
      <c r="K240" s="84">
        <v>12</v>
      </c>
      <c r="L240" s="85">
        <v>45740</v>
      </c>
      <c r="M240" s="82" t="s">
        <v>172</v>
      </c>
      <c r="N240" s="86" t="s">
        <v>133</v>
      </c>
      <c r="O240" s="87">
        <v>304.42540000000002</v>
      </c>
      <c r="P240" s="87" t="s">
        <v>324</v>
      </c>
    </row>
    <row r="241" spans="1:16" x14ac:dyDescent="0.3">
      <c r="A241" s="84">
        <v>13</v>
      </c>
      <c r="B241" s="85">
        <v>45747</v>
      </c>
      <c r="C241" s="82" t="s">
        <v>171</v>
      </c>
      <c r="D241" s="86" t="s">
        <v>133</v>
      </c>
      <c r="E241" s="87">
        <v>83.677700000000002</v>
      </c>
      <c r="F241" s="87" t="s">
        <v>324</v>
      </c>
      <c r="K241" s="84">
        <v>13</v>
      </c>
      <c r="L241" s="85">
        <v>45747</v>
      </c>
      <c r="M241" s="82" t="s">
        <v>172</v>
      </c>
      <c r="N241" s="86" t="s">
        <v>133</v>
      </c>
      <c r="O241" s="87">
        <v>309.88040000000001</v>
      </c>
      <c r="P241" s="87" t="s">
        <v>324</v>
      </c>
    </row>
    <row r="242" spans="1:16" x14ac:dyDescent="0.3">
      <c r="A242" s="84">
        <v>14</v>
      </c>
      <c r="B242" s="85">
        <v>45754</v>
      </c>
      <c r="C242" s="82" t="s">
        <v>171</v>
      </c>
      <c r="D242" s="86" t="s">
        <v>133</v>
      </c>
      <c r="E242" s="87">
        <v>89.792699999999996</v>
      </c>
      <c r="F242" s="87" t="s">
        <v>324</v>
      </c>
      <c r="K242" s="84">
        <v>14</v>
      </c>
      <c r="L242" s="85">
        <v>45754</v>
      </c>
      <c r="M242" s="82" t="s">
        <v>172</v>
      </c>
      <c r="N242" s="86" t="s">
        <v>133</v>
      </c>
      <c r="O242" s="87">
        <v>306.65289999999999</v>
      </c>
      <c r="P242" s="87" t="s">
        <v>324</v>
      </c>
    </row>
    <row r="243" spans="1:16" x14ac:dyDescent="0.3">
      <c r="A243" s="84">
        <v>15</v>
      </c>
      <c r="B243" s="85">
        <v>45761</v>
      </c>
      <c r="C243" s="82" t="s">
        <v>171</v>
      </c>
      <c r="D243" s="86" t="s">
        <v>133</v>
      </c>
      <c r="E243" s="87">
        <v>93.869900000000001</v>
      </c>
      <c r="F243" s="87" t="s">
        <v>324</v>
      </c>
      <c r="K243" s="84">
        <v>15</v>
      </c>
      <c r="L243" s="85">
        <v>45761</v>
      </c>
      <c r="M243" s="82" t="s">
        <v>172</v>
      </c>
      <c r="N243" s="86" t="s">
        <v>133</v>
      </c>
      <c r="O243" s="87">
        <v>327.46960000000001</v>
      </c>
      <c r="P243" s="87" t="s">
        <v>324</v>
      </c>
    </row>
    <row r="244" spans="1:16" x14ac:dyDescent="0.3">
      <c r="A244" s="84">
        <v>16</v>
      </c>
      <c r="B244" s="85">
        <v>45768</v>
      </c>
      <c r="C244" s="82" t="s">
        <v>171</v>
      </c>
      <c r="D244" s="86" t="s">
        <v>133</v>
      </c>
      <c r="E244" s="87">
        <v>84.664400000000001</v>
      </c>
      <c r="F244" s="87" t="s">
        <v>324</v>
      </c>
      <c r="K244" s="84">
        <v>16</v>
      </c>
      <c r="L244" s="85">
        <v>45768</v>
      </c>
      <c r="M244" s="82" t="s">
        <v>172</v>
      </c>
      <c r="N244" s="86" t="s">
        <v>133</v>
      </c>
      <c r="O244" s="87">
        <v>328.2038</v>
      </c>
      <c r="P244" s="87" t="s">
        <v>324</v>
      </c>
    </row>
    <row r="245" spans="1:16" x14ac:dyDescent="0.3">
      <c r="A245" s="84">
        <v>17</v>
      </c>
      <c r="B245" s="85">
        <v>45775</v>
      </c>
      <c r="C245" s="82" t="s">
        <v>171</v>
      </c>
      <c r="D245" s="86" t="s">
        <v>133</v>
      </c>
      <c r="E245" s="87">
        <v>86.191900000000004</v>
      </c>
      <c r="F245" s="87" t="s">
        <v>324</v>
      </c>
      <c r="K245" s="84">
        <v>17</v>
      </c>
      <c r="L245" s="85">
        <v>45775</v>
      </c>
      <c r="M245" s="82" t="s">
        <v>172</v>
      </c>
      <c r="N245" s="86" t="s">
        <v>133</v>
      </c>
      <c r="O245" s="87">
        <v>310.38679999999999</v>
      </c>
      <c r="P245" s="87" t="s">
        <v>324</v>
      </c>
    </row>
    <row r="246" spans="1:16" x14ac:dyDescent="0.3">
      <c r="A246" s="84">
        <v>18</v>
      </c>
      <c r="B246" s="85">
        <v>45782</v>
      </c>
      <c r="C246" s="82" t="s">
        <v>171</v>
      </c>
      <c r="D246" s="86" t="s">
        <v>133</v>
      </c>
      <c r="E246" s="87">
        <v>87.398499999999999</v>
      </c>
      <c r="F246" s="87" t="s">
        <v>324</v>
      </c>
      <c r="K246" s="84">
        <v>18</v>
      </c>
      <c r="L246" s="85">
        <v>45782</v>
      </c>
      <c r="M246" s="82" t="s">
        <v>172</v>
      </c>
      <c r="N246" s="86" t="s">
        <v>133</v>
      </c>
      <c r="O246" s="87">
        <v>306.09559999999999</v>
      </c>
      <c r="P246" s="87" t="s">
        <v>324</v>
      </c>
    </row>
    <row r="247" spans="1:16" x14ac:dyDescent="0.3">
      <c r="A247" s="84">
        <v>19</v>
      </c>
      <c r="B247" s="85">
        <v>45789</v>
      </c>
      <c r="C247" s="82" t="s">
        <v>171</v>
      </c>
      <c r="D247" s="86" t="s">
        <v>133</v>
      </c>
      <c r="E247" s="87">
        <v>86.046800000000005</v>
      </c>
      <c r="F247" s="87" t="s">
        <v>324</v>
      </c>
      <c r="K247" s="84">
        <v>19</v>
      </c>
      <c r="L247" s="85">
        <v>45789</v>
      </c>
      <c r="M247" s="82" t="s">
        <v>172</v>
      </c>
      <c r="N247" s="86" t="s">
        <v>133</v>
      </c>
      <c r="O247" s="87">
        <v>316.452</v>
      </c>
      <c r="P247" s="87" t="s">
        <v>324</v>
      </c>
    </row>
    <row r="248" spans="1:16" x14ac:dyDescent="0.3">
      <c r="A248" s="84">
        <v>20</v>
      </c>
      <c r="B248" s="85">
        <v>45796</v>
      </c>
      <c r="C248" s="82" t="s">
        <v>171</v>
      </c>
      <c r="D248" s="86" t="s">
        <v>133</v>
      </c>
      <c r="E248" s="87">
        <v>91.328000000000003</v>
      </c>
      <c r="F248" s="87" t="s">
        <v>324</v>
      </c>
      <c r="K248" s="84">
        <v>20</v>
      </c>
      <c r="L248" s="85">
        <v>45796</v>
      </c>
      <c r="M248" s="82" t="s">
        <v>172</v>
      </c>
      <c r="N248" s="86" t="s">
        <v>133</v>
      </c>
      <c r="O248" s="87">
        <v>333.91120000000001</v>
      </c>
      <c r="P248" s="87" t="s">
        <v>324</v>
      </c>
    </row>
    <row r="249" spans="1:16" x14ac:dyDescent="0.3">
      <c r="A249" s="84">
        <v>21</v>
      </c>
      <c r="B249" s="85">
        <v>45803</v>
      </c>
      <c r="C249" s="82" t="s">
        <v>171</v>
      </c>
      <c r="D249" s="86" t="s">
        <v>133</v>
      </c>
      <c r="E249" s="87">
        <v>87.174199999999999</v>
      </c>
      <c r="F249" s="87" t="s">
        <v>324</v>
      </c>
      <c r="K249" s="84">
        <v>21</v>
      </c>
      <c r="L249" s="85">
        <v>45803</v>
      </c>
      <c r="M249" s="82" t="s">
        <v>172</v>
      </c>
      <c r="N249" s="86" t="s">
        <v>133</v>
      </c>
      <c r="O249" s="87">
        <v>291.80430000000001</v>
      </c>
      <c r="P249" s="87" t="s">
        <v>324</v>
      </c>
    </row>
    <row r="250" spans="1:16" x14ac:dyDescent="0.3">
      <c r="A250" s="84">
        <v>22</v>
      </c>
      <c r="B250" s="85">
        <v>45810</v>
      </c>
      <c r="C250" s="82" t="s">
        <v>171</v>
      </c>
      <c r="D250" s="86" t="s">
        <v>133</v>
      </c>
      <c r="E250" s="87">
        <v>87.474699999999999</v>
      </c>
      <c r="F250" s="87" t="s">
        <v>324</v>
      </c>
      <c r="K250" s="84">
        <v>22</v>
      </c>
      <c r="L250" s="85">
        <v>45810</v>
      </c>
      <c r="M250" s="82" t="s">
        <v>172</v>
      </c>
      <c r="N250" s="86" t="s">
        <v>133</v>
      </c>
      <c r="O250" s="87">
        <v>325.2663</v>
      </c>
      <c r="P250" s="87" t="s">
        <v>324</v>
      </c>
    </row>
    <row r="251" spans="1:16" x14ac:dyDescent="0.3">
      <c r="A251" s="84">
        <v>23</v>
      </c>
      <c r="B251" s="85">
        <v>45817</v>
      </c>
      <c r="C251" s="82" t="s">
        <v>171</v>
      </c>
      <c r="D251" s="86" t="s">
        <v>133</v>
      </c>
      <c r="E251" s="87">
        <v>92.041600000000003</v>
      </c>
      <c r="F251" s="87" t="s">
        <v>324</v>
      </c>
      <c r="K251" s="84">
        <v>23</v>
      </c>
      <c r="L251" s="85">
        <v>45817</v>
      </c>
      <c r="M251" s="82" t="s">
        <v>172</v>
      </c>
      <c r="N251" s="86" t="s">
        <v>133</v>
      </c>
      <c r="O251" s="87">
        <v>309.24239999999998</v>
      </c>
      <c r="P251" s="87" t="s">
        <v>324</v>
      </c>
    </row>
    <row r="252" spans="1:16" x14ac:dyDescent="0.3">
      <c r="A252" s="84">
        <v>24</v>
      </c>
      <c r="B252" s="85">
        <v>45824</v>
      </c>
      <c r="C252" s="82" t="s">
        <v>171</v>
      </c>
      <c r="D252" s="86" t="s">
        <v>133</v>
      </c>
      <c r="E252" s="87">
        <v>87.355699999999999</v>
      </c>
      <c r="F252" s="87" t="s">
        <v>324</v>
      </c>
      <c r="K252" s="84">
        <v>24</v>
      </c>
      <c r="L252" s="85">
        <v>45824</v>
      </c>
      <c r="M252" s="82" t="s">
        <v>172</v>
      </c>
      <c r="N252" s="86" t="s">
        <v>133</v>
      </c>
      <c r="O252" s="87">
        <v>330.40370000000001</v>
      </c>
      <c r="P252" s="87" t="s">
        <v>324</v>
      </c>
    </row>
    <row r="253" spans="1:16" x14ac:dyDescent="0.3">
      <c r="A253" s="84">
        <v>25</v>
      </c>
      <c r="B253" s="85">
        <v>45831</v>
      </c>
      <c r="C253" s="82" t="s">
        <v>171</v>
      </c>
      <c r="D253" s="86" t="s">
        <v>133</v>
      </c>
      <c r="E253" s="87">
        <v>91.514700000000005</v>
      </c>
      <c r="F253" s="87" t="s">
        <v>324</v>
      </c>
      <c r="K253" s="84">
        <v>25</v>
      </c>
      <c r="L253" s="85">
        <v>45831</v>
      </c>
      <c r="M253" s="82" t="s">
        <v>172</v>
      </c>
      <c r="N253" s="86" t="s">
        <v>133</v>
      </c>
      <c r="O253" s="87">
        <v>309.2208</v>
      </c>
      <c r="P253" s="87" t="s">
        <v>324</v>
      </c>
    </row>
    <row r="254" spans="1:16" x14ac:dyDescent="0.3">
      <c r="A254" s="84">
        <v>1</v>
      </c>
      <c r="B254" s="85">
        <v>45663</v>
      </c>
      <c r="C254" s="82" t="s">
        <v>171</v>
      </c>
      <c r="D254" s="86" t="s">
        <v>134</v>
      </c>
      <c r="E254" s="87">
        <v>34.543300000000002</v>
      </c>
      <c r="F254" s="87" t="s">
        <v>324</v>
      </c>
      <c r="K254" s="84">
        <v>1</v>
      </c>
      <c r="L254" s="85">
        <v>45663</v>
      </c>
      <c r="M254" s="82" t="s">
        <v>172</v>
      </c>
      <c r="N254" s="86" t="s">
        <v>134</v>
      </c>
      <c r="O254" s="87">
        <v>159.37649999999999</v>
      </c>
      <c r="P254" s="87" t="s">
        <v>324</v>
      </c>
    </row>
    <row r="255" spans="1:16" x14ac:dyDescent="0.3">
      <c r="A255" s="84">
        <v>2</v>
      </c>
      <c r="B255" s="85">
        <v>45670</v>
      </c>
      <c r="C255" s="82" t="s">
        <v>171</v>
      </c>
      <c r="D255" s="86" t="s">
        <v>134</v>
      </c>
      <c r="E255" s="87">
        <v>32.590000000000003</v>
      </c>
      <c r="F255" s="87" t="s">
        <v>324</v>
      </c>
      <c r="K255" s="84">
        <v>2</v>
      </c>
      <c r="L255" s="85">
        <v>45670</v>
      </c>
      <c r="M255" s="82" t="s">
        <v>172</v>
      </c>
      <c r="N255" s="86" t="s">
        <v>134</v>
      </c>
      <c r="O255" s="87">
        <v>161.5</v>
      </c>
      <c r="P255" s="87" t="s">
        <v>324</v>
      </c>
    </row>
    <row r="256" spans="1:16" x14ac:dyDescent="0.3">
      <c r="A256" s="84">
        <v>3</v>
      </c>
      <c r="B256" s="85">
        <v>45677</v>
      </c>
      <c r="C256" s="82" t="s">
        <v>171</v>
      </c>
      <c r="D256" s="86" t="s">
        <v>134</v>
      </c>
      <c r="E256" s="87">
        <v>33.436399999999999</v>
      </c>
      <c r="F256" s="87" t="s">
        <v>324</v>
      </c>
      <c r="K256" s="84">
        <v>3</v>
      </c>
      <c r="L256" s="85">
        <v>45677</v>
      </c>
      <c r="M256" s="82" t="s">
        <v>172</v>
      </c>
      <c r="N256" s="86" t="s">
        <v>134</v>
      </c>
      <c r="O256" s="87">
        <v>158.9024</v>
      </c>
      <c r="P256" s="87" t="s">
        <v>324</v>
      </c>
    </row>
    <row r="257" spans="1:16" x14ac:dyDescent="0.3">
      <c r="A257" s="84">
        <v>4</v>
      </c>
      <c r="B257" s="85">
        <v>45684</v>
      </c>
      <c r="C257" s="82" t="s">
        <v>171</v>
      </c>
      <c r="D257" s="86" t="s">
        <v>134</v>
      </c>
      <c r="E257" s="87">
        <v>37.217300000000002</v>
      </c>
      <c r="F257" s="87" t="s">
        <v>324</v>
      </c>
      <c r="K257" s="84">
        <v>4</v>
      </c>
      <c r="L257" s="85">
        <v>45684</v>
      </c>
      <c r="M257" s="82" t="s">
        <v>172</v>
      </c>
      <c r="N257" s="86" t="s">
        <v>134</v>
      </c>
      <c r="O257" s="87">
        <v>155.63650000000001</v>
      </c>
      <c r="P257" s="87" t="s">
        <v>324</v>
      </c>
    </row>
    <row r="258" spans="1:16" x14ac:dyDescent="0.3">
      <c r="A258" s="84">
        <v>5</v>
      </c>
      <c r="B258" s="85">
        <v>45691</v>
      </c>
      <c r="C258" s="82" t="s">
        <v>171</v>
      </c>
      <c r="D258" s="86" t="s">
        <v>134</v>
      </c>
      <c r="E258" s="87">
        <v>36.312899999999999</v>
      </c>
      <c r="F258" s="87" t="s">
        <v>324</v>
      </c>
      <c r="K258" s="84">
        <v>5</v>
      </c>
      <c r="L258" s="85">
        <v>45691</v>
      </c>
      <c r="M258" s="82" t="s">
        <v>172</v>
      </c>
      <c r="N258" s="86" t="s">
        <v>134</v>
      </c>
      <c r="O258" s="87">
        <v>154.31219999999999</v>
      </c>
      <c r="P258" s="87" t="s">
        <v>324</v>
      </c>
    </row>
    <row r="259" spans="1:16" x14ac:dyDescent="0.3">
      <c r="A259" s="84">
        <v>6</v>
      </c>
      <c r="B259" s="85">
        <v>45698</v>
      </c>
      <c r="C259" s="82" t="s">
        <v>171</v>
      </c>
      <c r="D259" s="86" t="s">
        <v>134</v>
      </c>
      <c r="E259" s="87">
        <v>34.357300000000002</v>
      </c>
      <c r="F259" s="87" t="s">
        <v>324</v>
      </c>
      <c r="K259" s="84">
        <v>6</v>
      </c>
      <c r="L259" s="85">
        <v>45698</v>
      </c>
      <c r="M259" s="82" t="s">
        <v>172</v>
      </c>
      <c r="N259" s="86" t="s">
        <v>134</v>
      </c>
      <c r="O259" s="87">
        <v>158.5763</v>
      </c>
      <c r="P259" s="87" t="s">
        <v>324</v>
      </c>
    </row>
    <row r="260" spans="1:16" x14ac:dyDescent="0.3">
      <c r="A260" s="84">
        <v>7</v>
      </c>
      <c r="B260" s="85">
        <v>45705</v>
      </c>
      <c r="C260" s="82" t="s">
        <v>171</v>
      </c>
      <c r="D260" s="86" t="s">
        <v>134</v>
      </c>
      <c r="E260" s="87">
        <v>33.607700000000001</v>
      </c>
      <c r="F260" s="87" t="s">
        <v>324</v>
      </c>
      <c r="K260" s="84">
        <v>7</v>
      </c>
      <c r="L260" s="85">
        <v>45705</v>
      </c>
      <c r="M260" s="82" t="s">
        <v>172</v>
      </c>
      <c r="N260" s="86" t="s">
        <v>134</v>
      </c>
      <c r="O260" s="87">
        <v>156.70740000000001</v>
      </c>
      <c r="P260" s="87" t="s">
        <v>324</v>
      </c>
    </row>
    <row r="261" spans="1:16" x14ac:dyDescent="0.3">
      <c r="A261" s="84">
        <v>8</v>
      </c>
      <c r="B261" s="85">
        <v>45712</v>
      </c>
      <c r="C261" s="82" t="s">
        <v>171</v>
      </c>
      <c r="D261" s="86" t="s">
        <v>134</v>
      </c>
      <c r="E261" s="87">
        <v>31.969899999999999</v>
      </c>
      <c r="F261" s="87" t="s">
        <v>324</v>
      </c>
      <c r="K261" s="84">
        <v>8</v>
      </c>
      <c r="L261" s="85">
        <v>45712</v>
      </c>
      <c r="M261" s="82" t="s">
        <v>172</v>
      </c>
      <c r="N261" s="86" t="s">
        <v>134</v>
      </c>
      <c r="O261" s="87">
        <v>161.4034</v>
      </c>
      <c r="P261" s="87" t="s">
        <v>324</v>
      </c>
    </row>
    <row r="262" spans="1:16" x14ac:dyDescent="0.3">
      <c r="A262" s="84">
        <v>9</v>
      </c>
      <c r="B262" s="85">
        <v>45719</v>
      </c>
      <c r="C262" s="82" t="s">
        <v>171</v>
      </c>
      <c r="D262" s="86" t="s">
        <v>134</v>
      </c>
      <c r="E262" s="87">
        <v>34.370100000000001</v>
      </c>
      <c r="F262" s="87" t="s">
        <v>324</v>
      </c>
      <c r="K262" s="84">
        <v>9</v>
      </c>
      <c r="L262" s="85">
        <v>45719</v>
      </c>
      <c r="M262" s="82" t="s">
        <v>172</v>
      </c>
      <c r="N262" s="86" t="s">
        <v>134</v>
      </c>
      <c r="O262" s="87">
        <v>159.9734</v>
      </c>
      <c r="P262" s="87" t="s">
        <v>324</v>
      </c>
    </row>
    <row r="263" spans="1:16" x14ac:dyDescent="0.3">
      <c r="A263" s="84">
        <v>10</v>
      </c>
      <c r="B263" s="85">
        <v>45726</v>
      </c>
      <c r="C263" s="82" t="s">
        <v>171</v>
      </c>
      <c r="D263" s="86" t="s">
        <v>134</v>
      </c>
      <c r="E263" s="87">
        <v>34.950600000000001</v>
      </c>
      <c r="F263" s="87" t="s">
        <v>324</v>
      </c>
      <c r="K263" s="84">
        <v>10</v>
      </c>
      <c r="L263" s="85">
        <v>45726</v>
      </c>
      <c r="M263" s="82" t="s">
        <v>172</v>
      </c>
      <c r="N263" s="86" t="s">
        <v>134</v>
      </c>
      <c r="O263" s="87">
        <v>151.8262</v>
      </c>
      <c r="P263" s="87" t="s">
        <v>324</v>
      </c>
    </row>
    <row r="264" spans="1:16" x14ac:dyDescent="0.3">
      <c r="A264" s="84">
        <v>11</v>
      </c>
      <c r="B264" s="85">
        <v>45733</v>
      </c>
      <c r="C264" s="82" t="s">
        <v>171</v>
      </c>
      <c r="D264" s="86" t="s">
        <v>134</v>
      </c>
      <c r="E264" s="87">
        <v>34.865499999999997</v>
      </c>
      <c r="F264" s="87" t="s">
        <v>324</v>
      </c>
      <c r="K264" s="84">
        <v>11</v>
      </c>
      <c r="L264" s="85">
        <v>45733</v>
      </c>
      <c r="M264" s="82" t="s">
        <v>172</v>
      </c>
      <c r="N264" s="86" t="s">
        <v>134</v>
      </c>
      <c r="O264" s="87">
        <v>160.40270000000001</v>
      </c>
      <c r="P264" s="87" t="s">
        <v>324</v>
      </c>
    </row>
    <row r="265" spans="1:16" x14ac:dyDescent="0.3">
      <c r="A265" s="84">
        <v>12</v>
      </c>
      <c r="B265" s="85">
        <v>45740</v>
      </c>
      <c r="C265" s="82" t="s">
        <v>171</v>
      </c>
      <c r="D265" s="86" t="s">
        <v>134</v>
      </c>
      <c r="E265" s="87">
        <v>34.849899999999998</v>
      </c>
      <c r="F265" s="87" t="s">
        <v>324</v>
      </c>
      <c r="K265" s="84">
        <v>12</v>
      </c>
      <c r="L265" s="85">
        <v>45740</v>
      </c>
      <c r="M265" s="82" t="s">
        <v>172</v>
      </c>
      <c r="N265" s="86" t="s">
        <v>134</v>
      </c>
      <c r="O265" s="87">
        <v>151.94280000000001</v>
      </c>
      <c r="P265" s="87" t="s">
        <v>324</v>
      </c>
    </row>
    <row r="266" spans="1:16" x14ac:dyDescent="0.3">
      <c r="A266" s="84">
        <v>13</v>
      </c>
      <c r="B266" s="85">
        <v>45747</v>
      </c>
      <c r="C266" s="82" t="s">
        <v>171</v>
      </c>
      <c r="D266" s="86" t="s">
        <v>134</v>
      </c>
      <c r="E266" s="87">
        <v>33.205100000000002</v>
      </c>
      <c r="F266" s="87" t="s">
        <v>324</v>
      </c>
      <c r="K266" s="84">
        <v>13</v>
      </c>
      <c r="L266" s="85">
        <v>45747</v>
      </c>
      <c r="M266" s="82" t="s">
        <v>172</v>
      </c>
      <c r="N266" s="86" t="s">
        <v>134</v>
      </c>
      <c r="O266" s="87">
        <v>156.30109999999999</v>
      </c>
      <c r="P266" s="87" t="s">
        <v>324</v>
      </c>
    </row>
    <row r="267" spans="1:16" x14ac:dyDescent="0.3">
      <c r="A267" s="84">
        <v>14</v>
      </c>
      <c r="B267" s="85">
        <v>45754</v>
      </c>
      <c r="C267" s="82" t="s">
        <v>171</v>
      </c>
      <c r="D267" s="86" t="s">
        <v>134</v>
      </c>
      <c r="E267" s="87">
        <v>34.893999999999998</v>
      </c>
      <c r="F267" s="87" t="s">
        <v>324</v>
      </c>
      <c r="K267" s="84">
        <v>14</v>
      </c>
      <c r="L267" s="85">
        <v>45754</v>
      </c>
      <c r="M267" s="82" t="s">
        <v>172</v>
      </c>
      <c r="N267" s="86" t="s">
        <v>134</v>
      </c>
      <c r="O267" s="87">
        <v>158.23390000000001</v>
      </c>
      <c r="P267" s="87" t="s">
        <v>324</v>
      </c>
    </row>
    <row r="268" spans="1:16" x14ac:dyDescent="0.3">
      <c r="A268" s="84">
        <v>15</v>
      </c>
      <c r="B268" s="85">
        <v>45761</v>
      </c>
      <c r="C268" s="82" t="s">
        <v>171</v>
      </c>
      <c r="D268" s="86" t="s">
        <v>134</v>
      </c>
      <c r="E268" s="87">
        <v>34.938099999999999</v>
      </c>
      <c r="F268" s="87" t="s">
        <v>324</v>
      </c>
      <c r="K268" s="84">
        <v>15</v>
      </c>
      <c r="L268" s="85">
        <v>45761</v>
      </c>
      <c r="M268" s="82" t="s">
        <v>172</v>
      </c>
      <c r="N268" s="86" t="s">
        <v>134</v>
      </c>
      <c r="O268" s="87">
        <v>147.54839999999999</v>
      </c>
      <c r="P268" s="87" t="s">
        <v>324</v>
      </c>
    </row>
    <row r="269" spans="1:16" x14ac:dyDescent="0.3">
      <c r="A269" s="84">
        <v>16</v>
      </c>
      <c r="B269" s="85">
        <v>45768</v>
      </c>
      <c r="C269" s="82" t="s">
        <v>171</v>
      </c>
      <c r="D269" s="86" t="s">
        <v>134</v>
      </c>
      <c r="E269" s="87">
        <v>37.064900000000002</v>
      </c>
      <c r="F269" s="87" t="s">
        <v>324</v>
      </c>
      <c r="K269" s="84">
        <v>16</v>
      </c>
      <c r="L269" s="85">
        <v>45768</v>
      </c>
      <c r="M269" s="82" t="s">
        <v>172</v>
      </c>
      <c r="N269" s="86" t="s">
        <v>134</v>
      </c>
      <c r="O269" s="87">
        <v>160.54900000000001</v>
      </c>
      <c r="P269" s="87" t="s">
        <v>324</v>
      </c>
    </row>
    <row r="270" spans="1:16" x14ac:dyDescent="0.3">
      <c r="A270" s="84">
        <v>17</v>
      </c>
      <c r="B270" s="85">
        <v>45775</v>
      </c>
      <c r="C270" s="82" t="s">
        <v>171</v>
      </c>
      <c r="D270" s="86" t="s">
        <v>134</v>
      </c>
      <c r="E270" s="87">
        <v>37.986800000000002</v>
      </c>
      <c r="F270" s="87" t="s">
        <v>324</v>
      </c>
      <c r="K270" s="84">
        <v>17</v>
      </c>
      <c r="L270" s="85">
        <v>45775</v>
      </c>
      <c r="M270" s="82" t="s">
        <v>172</v>
      </c>
      <c r="N270" s="86" t="s">
        <v>134</v>
      </c>
      <c r="O270" s="87">
        <v>160.9059</v>
      </c>
      <c r="P270" s="87" t="s">
        <v>324</v>
      </c>
    </row>
    <row r="271" spans="1:16" x14ac:dyDescent="0.3">
      <c r="A271" s="84">
        <v>18</v>
      </c>
      <c r="B271" s="85">
        <v>45782</v>
      </c>
      <c r="C271" s="82" t="s">
        <v>171</v>
      </c>
      <c r="D271" s="86" t="s">
        <v>134</v>
      </c>
      <c r="E271" s="87">
        <v>34.780799999999999</v>
      </c>
      <c r="F271" s="87" t="s">
        <v>324</v>
      </c>
      <c r="K271" s="84">
        <v>18</v>
      </c>
      <c r="L271" s="85">
        <v>45782</v>
      </c>
      <c r="M271" s="82" t="s">
        <v>172</v>
      </c>
      <c r="N271" s="86" t="s">
        <v>134</v>
      </c>
      <c r="O271" s="87">
        <v>159.05189999999999</v>
      </c>
      <c r="P271" s="87" t="s">
        <v>324</v>
      </c>
    </row>
    <row r="272" spans="1:16" x14ac:dyDescent="0.3">
      <c r="A272" s="84">
        <v>19</v>
      </c>
      <c r="B272" s="85">
        <v>45789</v>
      </c>
      <c r="C272" s="82" t="s">
        <v>171</v>
      </c>
      <c r="D272" s="86" t="s">
        <v>134</v>
      </c>
      <c r="E272" s="87">
        <v>33.773899999999998</v>
      </c>
      <c r="F272" s="87" t="s">
        <v>324</v>
      </c>
      <c r="K272" s="84">
        <v>19</v>
      </c>
      <c r="L272" s="85">
        <v>45789</v>
      </c>
      <c r="M272" s="82" t="s">
        <v>172</v>
      </c>
      <c r="N272" s="86" t="s">
        <v>134</v>
      </c>
      <c r="O272" s="87">
        <v>157.45410000000001</v>
      </c>
      <c r="P272" s="87" t="s">
        <v>324</v>
      </c>
    </row>
    <row r="273" spans="1:16" x14ac:dyDescent="0.3">
      <c r="A273" s="84">
        <v>20</v>
      </c>
      <c r="B273" s="85">
        <v>45796</v>
      </c>
      <c r="C273" s="82" t="s">
        <v>171</v>
      </c>
      <c r="D273" s="86" t="s">
        <v>134</v>
      </c>
      <c r="E273" s="87">
        <v>34.896000000000001</v>
      </c>
      <c r="F273" s="87" t="s">
        <v>324</v>
      </c>
      <c r="K273" s="84">
        <v>20</v>
      </c>
      <c r="L273" s="85">
        <v>45796</v>
      </c>
      <c r="M273" s="82" t="s">
        <v>172</v>
      </c>
      <c r="N273" s="86" t="s">
        <v>134</v>
      </c>
      <c r="O273" s="87">
        <v>157.75839999999999</v>
      </c>
      <c r="P273" s="87" t="s">
        <v>324</v>
      </c>
    </row>
    <row r="274" spans="1:16" x14ac:dyDescent="0.3">
      <c r="A274" s="84">
        <v>21</v>
      </c>
      <c r="B274" s="85">
        <v>45803</v>
      </c>
      <c r="C274" s="82" t="s">
        <v>171</v>
      </c>
      <c r="D274" s="86" t="s">
        <v>134</v>
      </c>
      <c r="E274" s="87">
        <v>34.027799999999999</v>
      </c>
      <c r="F274" s="87" t="s">
        <v>324</v>
      </c>
      <c r="K274" s="84">
        <v>21</v>
      </c>
      <c r="L274" s="85">
        <v>45803</v>
      </c>
      <c r="M274" s="82" t="s">
        <v>172</v>
      </c>
      <c r="N274" s="86" t="s">
        <v>134</v>
      </c>
      <c r="O274" s="87">
        <v>154.14080000000001</v>
      </c>
      <c r="P274" s="87" t="s">
        <v>324</v>
      </c>
    </row>
    <row r="275" spans="1:16" x14ac:dyDescent="0.3">
      <c r="A275" s="84">
        <v>22</v>
      </c>
      <c r="B275" s="85">
        <v>45810</v>
      </c>
      <c r="C275" s="82" t="s">
        <v>171</v>
      </c>
      <c r="D275" s="86" t="s">
        <v>134</v>
      </c>
      <c r="E275" s="87">
        <v>33.812100000000001</v>
      </c>
      <c r="F275" s="87" t="s">
        <v>324</v>
      </c>
      <c r="K275" s="84">
        <v>22</v>
      </c>
      <c r="L275" s="85">
        <v>45810</v>
      </c>
      <c r="M275" s="82" t="s">
        <v>172</v>
      </c>
      <c r="N275" s="86" t="s">
        <v>134</v>
      </c>
      <c r="O275" s="87">
        <v>158.3818</v>
      </c>
      <c r="P275" s="87" t="s">
        <v>324</v>
      </c>
    </row>
    <row r="276" spans="1:16" x14ac:dyDescent="0.3">
      <c r="A276" s="84">
        <v>23</v>
      </c>
      <c r="B276" s="85">
        <v>45817</v>
      </c>
      <c r="C276" s="82" t="s">
        <v>171</v>
      </c>
      <c r="D276" s="86" t="s">
        <v>134</v>
      </c>
      <c r="E276" s="87">
        <v>34.906199999999998</v>
      </c>
      <c r="F276" s="87" t="s">
        <v>324</v>
      </c>
      <c r="K276" s="84">
        <v>23</v>
      </c>
      <c r="L276" s="85">
        <v>45817</v>
      </c>
      <c r="M276" s="82" t="s">
        <v>172</v>
      </c>
      <c r="N276" s="86" t="s">
        <v>134</v>
      </c>
      <c r="O276" s="87">
        <v>156.68430000000001</v>
      </c>
      <c r="P276" s="87" t="s">
        <v>324</v>
      </c>
    </row>
    <row r="277" spans="1:16" x14ac:dyDescent="0.3">
      <c r="A277" s="84">
        <v>24</v>
      </c>
      <c r="B277" s="85">
        <v>45824</v>
      </c>
      <c r="C277" s="82" t="s">
        <v>171</v>
      </c>
      <c r="D277" s="86" t="s">
        <v>134</v>
      </c>
      <c r="E277" s="87">
        <v>33.3307</v>
      </c>
      <c r="F277" s="87" t="s">
        <v>324</v>
      </c>
      <c r="K277" s="84">
        <v>24</v>
      </c>
      <c r="L277" s="85">
        <v>45824</v>
      </c>
      <c r="M277" s="82" t="s">
        <v>172</v>
      </c>
      <c r="N277" s="86" t="s">
        <v>134</v>
      </c>
      <c r="O277" s="87">
        <v>160.55009999999999</v>
      </c>
      <c r="P277" s="87" t="s">
        <v>324</v>
      </c>
    </row>
    <row r="278" spans="1:16" x14ac:dyDescent="0.3">
      <c r="A278" s="84">
        <v>25</v>
      </c>
      <c r="B278" s="85">
        <v>45831</v>
      </c>
      <c r="C278" s="82" t="s">
        <v>171</v>
      </c>
      <c r="D278" s="86" t="s">
        <v>134</v>
      </c>
      <c r="E278" s="87">
        <v>35.969799999999999</v>
      </c>
      <c r="F278" s="87" t="s">
        <v>324</v>
      </c>
      <c r="K278" s="84">
        <v>25</v>
      </c>
      <c r="L278" s="85">
        <v>45831</v>
      </c>
      <c r="M278" s="82" t="s">
        <v>172</v>
      </c>
      <c r="N278" s="86" t="s">
        <v>134</v>
      </c>
      <c r="O278" s="87">
        <v>152.77520000000001</v>
      </c>
      <c r="P278" s="87" t="s">
        <v>324</v>
      </c>
    </row>
    <row r="279" spans="1:16" x14ac:dyDescent="0.3">
      <c r="A279" s="84">
        <v>1</v>
      </c>
      <c r="B279" s="85">
        <v>45663</v>
      </c>
      <c r="C279" s="82" t="s">
        <v>171</v>
      </c>
      <c r="D279" s="86" t="s">
        <v>135</v>
      </c>
      <c r="E279" s="87">
        <v>1.0141</v>
      </c>
      <c r="F279" s="87" t="s">
        <v>324</v>
      </c>
      <c r="K279" s="84">
        <v>1</v>
      </c>
      <c r="L279" s="85">
        <v>45663</v>
      </c>
      <c r="M279" s="82" t="s">
        <v>172</v>
      </c>
      <c r="N279" s="86" t="s">
        <v>135</v>
      </c>
      <c r="O279" s="87">
        <v>4.6717000000000004</v>
      </c>
      <c r="P279" s="87" t="s">
        <v>324</v>
      </c>
    </row>
    <row r="280" spans="1:16" x14ac:dyDescent="0.3">
      <c r="A280" s="84">
        <v>2</v>
      </c>
      <c r="B280" s="85">
        <v>45670</v>
      </c>
      <c r="C280" s="82" t="s">
        <v>171</v>
      </c>
      <c r="D280" s="86" t="s">
        <v>135</v>
      </c>
      <c r="E280" s="87">
        <v>1.0085999999999999</v>
      </c>
      <c r="F280" s="87" t="s">
        <v>324</v>
      </c>
      <c r="K280" s="84">
        <v>2</v>
      </c>
      <c r="L280" s="85">
        <v>45670</v>
      </c>
      <c r="M280" s="82" t="s">
        <v>172</v>
      </c>
      <c r="N280" s="86" t="s">
        <v>135</v>
      </c>
      <c r="O280" s="87">
        <v>4.7148000000000003</v>
      </c>
      <c r="P280" s="87" t="s">
        <v>324</v>
      </c>
    </row>
    <row r="281" spans="1:16" x14ac:dyDescent="0.3">
      <c r="A281" s="84">
        <v>3</v>
      </c>
      <c r="B281" s="85">
        <v>45677</v>
      </c>
      <c r="C281" s="82" t="s">
        <v>171</v>
      </c>
      <c r="D281" s="86" t="s">
        <v>135</v>
      </c>
      <c r="E281" s="87">
        <v>0.99150000000000005</v>
      </c>
      <c r="F281" s="87" t="s">
        <v>324</v>
      </c>
      <c r="K281" s="84">
        <v>3</v>
      </c>
      <c r="L281" s="85">
        <v>45677</v>
      </c>
      <c r="M281" s="82" t="s">
        <v>172</v>
      </c>
      <c r="N281" s="86" t="s">
        <v>135</v>
      </c>
      <c r="O281" s="87">
        <v>4.8602999999999996</v>
      </c>
      <c r="P281" s="87" t="s">
        <v>324</v>
      </c>
    </row>
    <row r="282" spans="1:16" x14ac:dyDescent="0.3">
      <c r="A282" s="84">
        <v>4</v>
      </c>
      <c r="B282" s="85">
        <v>45684</v>
      </c>
      <c r="C282" s="82" t="s">
        <v>171</v>
      </c>
      <c r="D282" s="86" t="s">
        <v>135</v>
      </c>
      <c r="E282" s="87">
        <v>0.97360000000000002</v>
      </c>
      <c r="F282" s="87" t="s">
        <v>324</v>
      </c>
      <c r="K282" s="84">
        <v>4</v>
      </c>
      <c r="L282" s="85">
        <v>45684</v>
      </c>
      <c r="M282" s="82" t="s">
        <v>172</v>
      </c>
      <c r="N282" s="86" t="s">
        <v>135</v>
      </c>
      <c r="O282" s="87">
        <v>5.28</v>
      </c>
      <c r="P282" s="87" t="s">
        <v>324</v>
      </c>
    </row>
    <row r="283" spans="1:16" x14ac:dyDescent="0.3">
      <c r="A283" s="84">
        <v>5</v>
      </c>
      <c r="B283" s="85">
        <v>45691</v>
      </c>
      <c r="C283" s="82" t="s">
        <v>171</v>
      </c>
      <c r="D283" s="86" t="s">
        <v>135</v>
      </c>
      <c r="E283" s="87">
        <v>1.0330999999999999</v>
      </c>
      <c r="F283" s="87" t="s">
        <v>324</v>
      </c>
      <c r="K283" s="84">
        <v>5</v>
      </c>
      <c r="L283" s="85">
        <v>45691</v>
      </c>
      <c r="M283" s="82" t="s">
        <v>172</v>
      </c>
      <c r="N283" s="86" t="s">
        <v>135</v>
      </c>
      <c r="O283" s="87">
        <v>4.9184000000000001</v>
      </c>
      <c r="P283" s="87" t="s">
        <v>324</v>
      </c>
    </row>
    <row r="284" spans="1:16" x14ac:dyDescent="0.3">
      <c r="A284" s="84">
        <v>6</v>
      </c>
      <c r="B284" s="85">
        <v>45698</v>
      </c>
      <c r="C284" s="82" t="s">
        <v>171</v>
      </c>
      <c r="D284" s="86" t="s">
        <v>135</v>
      </c>
      <c r="E284" s="87">
        <v>0.90010000000000001</v>
      </c>
      <c r="F284" s="87" t="s">
        <v>324</v>
      </c>
      <c r="K284" s="84">
        <v>6</v>
      </c>
      <c r="L284" s="85">
        <v>45698</v>
      </c>
      <c r="M284" s="82" t="s">
        <v>172</v>
      </c>
      <c r="N284" s="86" t="s">
        <v>135</v>
      </c>
      <c r="O284" s="87">
        <v>5.0595999999999997</v>
      </c>
      <c r="P284" s="87" t="s">
        <v>324</v>
      </c>
    </row>
    <row r="285" spans="1:16" x14ac:dyDescent="0.3">
      <c r="A285" s="84">
        <v>7</v>
      </c>
      <c r="B285" s="85">
        <v>45705</v>
      </c>
      <c r="C285" s="82" t="s">
        <v>171</v>
      </c>
      <c r="D285" s="86" t="s">
        <v>135</v>
      </c>
      <c r="E285" s="87">
        <v>1.0276000000000001</v>
      </c>
      <c r="F285" s="87" t="s">
        <v>324</v>
      </c>
      <c r="K285" s="84">
        <v>7</v>
      </c>
      <c r="L285" s="85">
        <v>45705</v>
      </c>
      <c r="M285" s="82" t="s">
        <v>172</v>
      </c>
      <c r="N285" s="86" t="s">
        <v>135</v>
      </c>
      <c r="O285" s="87">
        <v>5.3845999999999998</v>
      </c>
      <c r="P285" s="87" t="s">
        <v>324</v>
      </c>
    </row>
    <row r="286" spans="1:16" x14ac:dyDescent="0.3">
      <c r="A286" s="84">
        <v>8</v>
      </c>
      <c r="B286" s="85">
        <v>45712</v>
      </c>
      <c r="C286" s="82" t="s">
        <v>171</v>
      </c>
      <c r="D286" s="86" t="s">
        <v>135</v>
      </c>
      <c r="E286" s="87">
        <v>1.0145999999999999</v>
      </c>
      <c r="F286" s="87" t="s">
        <v>324</v>
      </c>
      <c r="K286" s="84">
        <v>8</v>
      </c>
      <c r="L286" s="85">
        <v>45712</v>
      </c>
      <c r="M286" s="82" t="s">
        <v>172</v>
      </c>
      <c r="N286" s="86" t="s">
        <v>135</v>
      </c>
      <c r="O286" s="87">
        <v>5.3506999999999998</v>
      </c>
      <c r="P286" s="87" t="s">
        <v>324</v>
      </c>
    </row>
    <row r="287" spans="1:16" x14ac:dyDescent="0.3">
      <c r="A287" s="84">
        <v>9</v>
      </c>
      <c r="B287" s="85">
        <v>45719</v>
      </c>
      <c r="C287" s="82" t="s">
        <v>171</v>
      </c>
      <c r="D287" s="86" t="s">
        <v>135</v>
      </c>
      <c r="E287" s="87">
        <v>1.0169999999999999</v>
      </c>
      <c r="F287" s="87" t="s">
        <v>324</v>
      </c>
      <c r="K287" s="84">
        <v>9</v>
      </c>
      <c r="L287" s="85">
        <v>45719</v>
      </c>
      <c r="M287" s="82" t="s">
        <v>172</v>
      </c>
      <c r="N287" s="86" t="s">
        <v>135</v>
      </c>
      <c r="O287" s="87">
        <v>4.9772999999999996</v>
      </c>
      <c r="P287" s="87" t="s">
        <v>324</v>
      </c>
    </row>
    <row r="288" spans="1:16" x14ac:dyDescent="0.3">
      <c r="A288" s="84">
        <v>10</v>
      </c>
      <c r="B288" s="85">
        <v>45726</v>
      </c>
      <c r="C288" s="82" t="s">
        <v>171</v>
      </c>
      <c r="D288" s="86" t="s">
        <v>135</v>
      </c>
      <c r="E288" s="87">
        <v>1.0229999999999999</v>
      </c>
      <c r="F288" s="87" t="s">
        <v>324</v>
      </c>
      <c r="K288" s="84">
        <v>10</v>
      </c>
      <c r="L288" s="85">
        <v>45726</v>
      </c>
      <c r="M288" s="82" t="s">
        <v>172</v>
      </c>
      <c r="N288" s="86" t="s">
        <v>135</v>
      </c>
      <c r="O288" s="87">
        <v>4.9469000000000003</v>
      </c>
      <c r="P288" s="87" t="s">
        <v>324</v>
      </c>
    </row>
    <row r="289" spans="1:16" x14ac:dyDescent="0.3">
      <c r="A289" s="84">
        <v>11</v>
      </c>
      <c r="B289" s="85">
        <v>45733</v>
      </c>
      <c r="C289" s="82" t="s">
        <v>171</v>
      </c>
      <c r="D289" s="86" t="s">
        <v>135</v>
      </c>
      <c r="E289" s="87">
        <v>0.96079999999999999</v>
      </c>
      <c r="F289" s="87" t="s">
        <v>324</v>
      </c>
      <c r="K289" s="84">
        <v>11</v>
      </c>
      <c r="L289" s="85">
        <v>45733</v>
      </c>
      <c r="M289" s="82" t="s">
        <v>172</v>
      </c>
      <c r="N289" s="86" t="s">
        <v>135</v>
      </c>
      <c r="O289" s="87">
        <v>4.7225999999999999</v>
      </c>
      <c r="P289" s="87" t="s">
        <v>324</v>
      </c>
    </row>
    <row r="290" spans="1:16" x14ac:dyDescent="0.3">
      <c r="A290" s="84">
        <v>12</v>
      </c>
      <c r="B290" s="85">
        <v>45740</v>
      </c>
      <c r="C290" s="82" t="s">
        <v>171</v>
      </c>
      <c r="D290" s="86" t="s">
        <v>135</v>
      </c>
      <c r="E290" s="87">
        <v>0.98440000000000005</v>
      </c>
      <c r="F290" s="87" t="s">
        <v>324</v>
      </c>
      <c r="K290" s="84">
        <v>12</v>
      </c>
      <c r="L290" s="85">
        <v>45740</v>
      </c>
      <c r="M290" s="82" t="s">
        <v>172</v>
      </c>
      <c r="N290" s="86" t="s">
        <v>135</v>
      </c>
      <c r="O290" s="87">
        <v>4.8472</v>
      </c>
      <c r="P290" s="87" t="s">
        <v>324</v>
      </c>
    </row>
    <row r="291" spans="1:16" x14ac:dyDescent="0.3">
      <c r="A291" s="84">
        <v>13</v>
      </c>
      <c r="B291" s="85">
        <v>45747</v>
      </c>
      <c r="C291" s="82" t="s">
        <v>171</v>
      </c>
      <c r="D291" s="86" t="s">
        <v>135</v>
      </c>
      <c r="E291" s="87">
        <v>1.0382</v>
      </c>
      <c r="F291" s="87" t="s">
        <v>324</v>
      </c>
      <c r="K291" s="84">
        <v>13</v>
      </c>
      <c r="L291" s="85">
        <v>45747</v>
      </c>
      <c r="M291" s="82" t="s">
        <v>172</v>
      </c>
      <c r="N291" s="86" t="s">
        <v>135</v>
      </c>
      <c r="O291" s="87">
        <v>5.0936000000000003</v>
      </c>
      <c r="P291" s="87" t="s">
        <v>324</v>
      </c>
    </row>
    <row r="292" spans="1:16" x14ac:dyDescent="0.3">
      <c r="A292" s="84">
        <v>14</v>
      </c>
      <c r="B292" s="85">
        <v>45754</v>
      </c>
      <c r="C292" s="82" t="s">
        <v>171</v>
      </c>
      <c r="D292" s="86" t="s">
        <v>135</v>
      </c>
      <c r="E292" s="87">
        <v>1.0258</v>
      </c>
      <c r="F292" s="87" t="s">
        <v>324</v>
      </c>
      <c r="K292" s="84">
        <v>14</v>
      </c>
      <c r="L292" s="85">
        <v>45754</v>
      </c>
      <c r="M292" s="82" t="s">
        <v>172</v>
      </c>
      <c r="N292" s="86" t="s">
        <v>135</v>
      </c>
      <c r="O292" s="87">
        <v>5.0871000000000004</v>
      </c>
      <c r="P292" s="87" t="s">
        <v>324</v>
      </c>
    </row>
    <row r="293" spans="1:16" x14ac:dyDescent="0.3">
      <c r="A293" s="84">
        <v>15</v>
      </c>
      <c r="B293" s="85">
        <v>45761</v>
      </c>
      <c r="C293" s="82" t="s">
        <v>171</v>
      </c>
      <c r="D293" s="86" t="s">
        <v>135</v>
      </c>
      <c r="E293" s="87">
        <v>1.0124</v>
      </c>
      <c r="F293" s="87" t="s">
        <v>324</v>
      </c>
      <c r="K293" s="84">
        <v>15</v>
      </c>
      <c r="L293" s="85">
        <v>45761</v>
      </c>
      <c r="M293" s="82" t="s">
        <v>172</v>
      </c>
      <c r="N293" s="86" t="s">
        <v>135</v>
      </c>
      <c r="O293" s="87">
        <v>5.0243000000000002</v>
      </c>
      <c r="P293" s="87" t="s">
        <v>324</v>
      </c>
    </row>
    <row r="294" spans="1:16" x14ac:dyDescent="0.3">
      <c r="A294" s="84">
        <v>16</v>
      </c>
      <c r="B294" s="85">
        <v>45768</v>
      </c>
      <c r="C294" s="82" t="s">
        <v>171</v>
      </c>
      <c r="D294" s="86" t="s">
        <v>135</v>
      </c>
      <c r="E294" s="87">
        <v>0.90910000000000002</v>
      </c>
      <c r="F294" s="87" t="s">
        <v>324</v>
      </c>
      <c r="K294" s="84">
        <v>16</v>
      </c>
      <c r="L294" s="85">
        <v>45768</v>
      </c>
      <c r="M294" s="82" t="s">
        <v>172</v>
      </c>
      <c r="N294" s="86" t="s">
        <v>135</v>
      </c>
      <c r="O294" s="87">
        <v>5.2188999999999997</v>
      </c>
      <c r="P294" s="87" t="s">
        <v>324</v>
      </c>
    </row>
    <row r="295" spans="1:16" x14ac:dyDescent="0.3">
      <c r="A295" s="84">
        <v>17</v>
      </c>
      <c r="B295" s="85">
        <v>45775</v>
      </c>
      <c r="C295" s="82" t="s">
        <v>171</v>
      </c>
      <c r="D295" s="86" t="s">
        <v>135</v>
      </c>
      <c r="E295" s="87">
        <v>1.0323</v>
      </c>
      <c r="F295" s="87" t="s">
        <v>324</v>
      </c>
      <c r="K295" s="84">
        <v>17</v>
      </c>
      <c r="L295" s="85">
        <v>45775</v>
      </c>
      <c r="M295" s="82" t="s">
        <v>172</v>
      </c>
      <c r="N295" s="86" t="s">
        <v>135</v>
      </c>
      <c r="O295" s="87">
        <v>4.8300999999999998</v>
      </c>
      <c r="P295" s="87" t="s">
        <v>324</v>
      </c>
    </row>
    <row r="296" spans="1:16" x14ac:dyDescent="0.3">
      <c r="A296" s="84">
        <v>18</v>
      </c>
      <c r="B296" s="85">
        <v>45782</v>
      </c>
      <c r="C296" s="82" t="s">
        <v>171</v>
      </c>
      <c r="D296" s="86" t="s">
        <v>135</v>
      </c>
      <c r="E296" s="87">
        <v>1.0702</v>
      </c>
      <c r="F296" s="87" t="s">
        <v>324</v>
      </c>
      <c r="K296" s="84">
        <v>18</v>
      </c>
      <c r="L296" s="85">
        <v>45782</v>
      </c>
      <c r="M296" s="82" t="s">
        <v>172</v>
      </c>
      <c r="N296" s="86" t="s">
        <v>135</v>
      </c>
      <c r="O296" s="87">
        <v>4.9877000000000002</v>
      </c>
      <c r="P296" s="87" t="s">
        <v>324</v>
      </c>
    </row>
    <row r="297" spans="1:16" x14ac:dyDescent="0.3">
      <c r="A297" s="84">
        <v>19</v>
      </c>
      <c r="B297" s="85">
        <v>45789</v>
      </c>
      <c r="C297" s="82" t="s">
        <v>171</v>
      </c>
      <c r="D297" s="86" t="s">
        <v>135</v>
      </c>
      <c r="E297" s="87">
        <v>1.0606</v>
      </c>
      <c r="F297" s="87" t="s">
        <v>324</v>
      </c>
      <c r="K297" s="84">
        <v>19</v>
      </c>
      <c r="L297" s="85">
        <v>45789</v>
      </c>
      <c r="M297" s="82" t="s">
        <v>172</v>
      </c>
      <c r="N297" s="86" t="s">
        <v>135</v>
      </c>
      <c r="O297" s="87">
        <v>5.1608999999999998</v>
      </c>
      <c r="P297" s="87" t="s">
        <v>324</v>
      </c>
    </row>
    <row r="298" spans="1:16" x14ac:dyDescent="0.3">
      <c r="A298" s="84">
        <v>20</v>
      </c>
      <c r="B298" s="85">
        <v>45796</v>
      </c>
      <c r="C298" s="82" t="s">
        <v>171</v>
      </c>
      <c r="D298" s="86" t="s">
        <v>135</v>
      </c>
      <c r="E298" s="87">
        <v>1.014</v>
      </c>
      <c r="F298" s="87" t="s">
        <v>324</v>
      </c>
      <c r="K298" s="84">
        <v>20</v>
      </c>
      <c r="L298" s="85">
        <v>45796</v>
      </c>
      <c r="M298" s="82" t="s">
        <v>172</v>
      </c>
      <c r="N298" s="86" t="s">
        <v>135</v>
      </c>
      <c r="O298" s="87">
        <v>5.1284999999999998</v>
      </c>
      <c r="P298" s="87" t="s">
        <v>324</v>
      </c>
    </row>
    <row r="299" spans="1:16" x14ac:dyDescent="0.3">
      <c r="A299" s="84">
        <v>21</v>
      </c>
      <c r="B299" s="85">
        <v>45803</v>
      </c>
      <c r="C299" s="82" t="s">
        <v>171</v>
      </c>
      <c r="D299" s="86" t="s">
        <v>135</v>
      </c>
      <c r="E299" s="87">
        <v>0.90649999999999997</v>
      </c>
      <c r="F299" s="87" t="s">
        <v>324</v>
      </c>
      <c r="K299" s="84">
        <v>21</v>
      </c>
      <c r="L299" s="85">
        <v>45803</v>
      </c>
      <c r="M299" s="82" t="s">
        <v>172</v>
      </c>
      <c r="N299" s="86" t="s">
        <v>135</v>
      </c>
      <c r="O299" s="87">
        <v>5.2355999999999998</v>
      </c>
      <c r="P299" s="87" t="s">
        <v>324</v>
      </c>
    </row>
    <row r="300" spans="1:16" x14ac:dyDescent="0.3">
      <c r="A300" s="84">
        <v>22</v>
      </c>
      <c r="B300" s="85">
        <v>45810</v>
      </c>
      <c r="C300" s="82" t="s">
        <v>171</v>
      </c>
      <c r="D300" s="86" t="s">
        <v>135</v>
      </c>
      <c r="E300" s="87">
        <v>1.0566</v>
      </c>
      <c r="F300" s="87" t="s">
        <v>324</v>
      </c>
      <c r="K300" s="84">
        <v>22</v>
      </c>
      <c r="L300" s="85">
        <v>45810</v>
      </c>
      <c r="M300" s="82" t="s">
        <v>172</v>
      </c>
      <c r="N300" s="86" t="s">
        <v>135</v>
      </c>
      <c r="O300" s="87">
        <v>5.0872999999999999</v>
      </c>
      <c r="P300" s="87" t="s">
        <v>324</v>
      </c>
    </row>
    <row r="301" spans="1:16" x14ac:dyDescent="0.3">
      <c r="A301" s="84">
        <v>23</v>
      </c>
      <c r="B301" s="85">
        <v>45817</v>
      </c>
      <c r="C301" s="82" t="s">
        <v>171</v>
      </c>
      <c r="D301" s="86" t="s">
        <v>135</v>
      </c>
      <c r="E301" s="87">
        <v>0.99119999999999997</v>
      </c>
      <c r="F301" s="87" t="s">
        <v>324</v>
      </c>
      <c r="K301" s="84">
        <v>23</v>
      </c>
      <c r="L301" s="85">
        <v>45817</v>
      </c>
      <c r="M301" s="82" t="s">
        <v>172</v>
      </c>
      <c r="N301" s="86" t="s">
        <v>135</v>
      </c>
      <c r="O301" s="87">
        <v>4.9318999999999997</v>
      </c>
      <c r="P301" s="87" t="s">
        <v>324</v>
      </c>
    </row>
    <row r="302" spans="1:16" x14ac:dyDescent="0.3">
      <c r="A302" s="84">
        <v>24</v>
      </c>
      <c r="B302" s="85">
        <v>45824</v>
      </c>
      <c r="C302" s="82" t="s">
        <v>171</v>
      </c>
      <c r="D302" s="86" t="s">
        <v>135</v>
      </c>
      <c r="E302" s="87">
        <v>0.84799999999999998</v>
      </c>
      <c r="F302" s="87" t="s">
        <v>324</v>
      </c>
      <c r="K302" s="84">
        <v>24</v>
      </c>
      <c r="L302" s="85">
        <v>45824</v>
      </c>
      <c r="M302" s="82" t="s">
        <v>172</v>
      </c>
      <c r="N302" s="86" t="s">
        <v>135</v>
      </c>
      <c r="O302" s="87">
        <v>5.0796999999999999</v>
      </c>
      <c r="P302" s="87" t="s">
        <v>324</v>
      </c>
    </row>
    <row r="303" spans="1:16" x14ac:dyDescent="0.3">
      <c r="A303" s="84">
        <v>25</v>
      </c>
      <c r="B303" s="85">
        <v>45831</v>
      </c>
      <c r="C303" s="82" t="s">
        <v>171</v>
      </c>
      <c r="D303" s="86" t="s">
        <v>135</v>
      </c>
      <c r="E303" s="87">
        <v>1.0226</v>
      </c>
      <c r="F303" s="87" t="s">
        <v>324</v>
      </c>
      <c r="K303" s="84">
        <v>25</v>
      </c>
      <c r="L303" s="85">
        <v>45831</v>
      </c>
      <c r="M303" s="82" t="s">
        <v>172</v>
      </c>
      <c r="N303" s="86" t="s">
        <v>135</v>
      </c>
      <c r="O303" s="87">
        <v>4.7793999999999999</v>
      </c>
      <c r="P303" s="87" t="s">
        <v>324</v>
      </c>
    </row>
    <row r="304" spans="1:16" x14ac:dyDescent="0.3">
      <c r="A304" s="84">
        <v>1</v>
      </c>
      <c r="B304" s="85">
        <v>45663</v>
      </c>
      <c r="C304" s="82" t="s">
        <v>171</v>
      </c>
      <c r="D304" s="86" t="s">
        <v>136</v>
      </c>
      <c r="E304" s="87">
        <v>6.2541000000000002</v>
      </c>
      <c r="F304" s="87" t="s">
        <v>324</v>
      </c>
      <c r="K304" s="84">
        <v>1</v>
      </c>
      <c r="L304" s="85">
        <v>45663</v>
      </c>
      <c r="M304" s="82" t="s">
        <v>172</v>
      </c>
      <c r="N304" s="86" t="s">
        <v>136</v>
      </c>
      <c r="O304" s="87">
        <v>8.4911999999999992</v>
      </c>
      <c r="P304" s="87" t="s">
        <v>324</v>
      </c>
    </row>
    <row r="305" spans="1:16" x14ac:dyDescent="0.3">
      <c r="A305" s="84">
        <v>2</v>
      </c>
      <c r="B305" s="85">
        <v>45670</v>
      </c>
      <c r="C305" s="82" t="s">
        <v>171</v>
      </c>
      <c r="D305" s="86" t="s">
        <v>136</v>
      </c>
      <c r="E305" s="87">
        <v>6.5871000000000004</v>
      </c>
      <c r="F305" s="87" t="s">
        <v>324</v>
      </c>
      <c r="K305" s="84">
        <v>2</v>
      </c>
      <c r="L305" s="85">
        <v>45670</v>
      </c>
      <c r="M305" s="82" t="s">
        <v>172</v>
      </c>
      <c r="N305" s="86" t="s">
        <v>136</v>
      </c>
      <c r="O305" s="87">
        <v>8.6994000000000007</v>
      </c>
      <c r="P305" s="87" t="s">
        <v>324</v>
      </c>
    </row>
    <row r="306" spans="1:16" x14ac:dyDescent="0.3">
      <c r="A306" s="84">
        <v>3</v>
      </c>
      <c r="B306" s="85">
        <v>45677</v>
      </c>
      <c r="C306" s="82" t="s">
        <v>171</v>
      </c>
      <c r="D306" s="86" t="s">
        <v>136</v>
      </c>
      <c r="E306" s="87">
        <v>6.4916999999999998</v>
      </c>
      <c r="F306" s="87" t="s">
        <v>324</v>
      </c>
      <c r="K306" s="84">
        <v>3</v>
      </c>
      <c r="L306" s="85">
        <v>45677</v>
      </c>
      <c r="M306" s="82" t="s">
        <v>172</v>
      </c>
      <c r="N306" s="86" t="s">
        <v>136</v>
      </c>
      <c r="O306" s="87">
        <v>8.9306000000000001</v>
      </c>
      <c r="P306" s="87" t="s">
        <v>324</v>
      </c>
    </row>
    <row r="307" spans="1:16" x14ac:dyDescent="0.3">
      <c r="A307" s="84">
        <v>4</v>
      </c>
      <c r="B307" s="85">
        <v>45684</v>
      </c>
      <c r="C307" s="82" t="s">
        <v>171</v>
      </c>
      <c r="D307" s="86" t="s">
        <v>136</v>
      </c>
      <c r="E307" s="87">
        <v>6.5462999999999996</v>
      </c>
      <c r="F307" s="87" t="s">
        <v>324</v>
      </c>
      <c r="K307" s="84">
        <v>4</v>
      </c>
      <c r="L307" s="85">
        <v>45684</v>
      </c>
      <c r="M307" s="82" t="s">
        <v>172</v>
      </c>
      <c r="N307" s="86" t="s">
        <v>136</v>
      </c>
      <c r="O307" s="87">
        <v>8.4649999999999999</v>
      </c>
      <c r="P307" s="87" t="s">
        <v>324</v>
      </c>
    </row>
    <row r="308" spans="1:16" x14ac:dyDescent="0.3">
      <c r="A308" s="84">
        <v>5</v>
      </c>
      <c r="B308" s="85">
        <v>45691</v>
      </c>
      <c r="C308" s="82" t="s">
        <v>171</v>
      </c>
      <c r="D308" s="86" t="s">
        <v>136</v>
      </c>
      <c r="E308" s="87">
        <v>6.2453000000000003</v>
      </c>
      <c r="F308" s="87" t="s">
        <v>324</v>
      </c>
      <c r="K308" s="84">
        <v>5</v>
      </c>
      <c r="L308" s="85">
        <v>45691</v>
      </c>
      <c r="M308" s="82" t="s">
        <v>172</v>
      </c>
      <c r="N308" s="86" t="s">
        <v>136</v>
      </c>
      <c r="O308" s="87">
        <v>8.4893999999999998</v>
      </c>
      <c r="P308" s="87" t="s">
        <v>324</v>
      </c>
    </row>
    <row r="309" spans="1:16" x14ac:dyDescent="0.3">
      <c r="A309" s="84">
        <v>6</v>
      </c>
      <c r="B309" s="85">
        <v>45698</v>
      </c>
      <c r="C309" s="82" t="s">
        <v>171</v>
      </c>
      <c r="D309" s="86" t="s">
        <v>136</v>
      </c>
      <c r="E309" s="87">
        <v>6.4451999999999998</v>
      </c>
      <c r="F309" s="87" t="s">
        <v>324</v>
      </c>
      <c r="K309" s="84">
        <v>6</v>
      </c>
      <c r="L309" s="85">
        <v>45698</v>
      </c>
      <c r="M309" s="82" t="s">
        <v>172</v>
      </c>
      <c r="N309" s="86" t="s">
        <v>136</v>
      </c>
      <c r="O309" s="87">
        <v>8.5436999999999994</v>
      </c>
      <c r="P309" s="87" t="s">
        <v>324</v>
      </c>
    </row>
    <row r="310" spans="1:16" x14ac:dyDescent="0.3">
      <c r="A310" s="84">
        <v>7</v>
      </c>
      <c r="B310" s="85">
        <v>45705</v>
      </c>
      <c r="C310" s="82" t="s">
        <v>171</v>
      </c>
      <c r="D310" s="86" t="s">
        <v>136</v>
      </c>
      <c r="E310" s="87">
        <v>6.41</v>
      </c>
      <c r="F310" s="87" t="s">
        <v>324</v>
      </c>
      <c r="K310" s="84">
        <v>7</v>
      </c>
      <c r="L310" s="85">
        <v>45705</v>
      </c>
      <c r="M310" s="82" t="s">
        <v>172</v>
      </c>
      <c r="N310" s="86" t="s">
        <v>136</v>
      </c>
      <c r="O310" s="87">
        <v>8.7955000000000005</v>
      </c>
      <c r="P310" s="87" t="s">
        <v>324</v>
      </c>
    </row>
    <row r="311" spans="1:16" x14ac:dyDescent="0.3">
      <c r="A311" s="84">
        <v>8</v>
      </c>
      <c r="B311" s="85">
        <v>45712</v>
      </c>
      <c r="C311" s="82" t="s">
        <v>171</v>
      </c>
      <c r="D311" s="86" t="s">
        <v>136</v>
      </c>
      <c r="E311" s="87">
        <v>6.3704000000000001</v>
      </c>
      <c r="F311" s="87" t="s">
        <v>324</v>
      </c>
      <c r="K311" s="84">
        <v>8</v>
      </c>
      <c r="L311" s="85">
        <v>45712</v>
      </c>
      <c r="M311" s="82" t="s">
        <v>172</v>
      </c>
      <c r="N311" s="86" t="s">
        <v>136</v>
      </c>
      <c r="O311" s="87">
        <v>8.4932999999999996</v>
      </c>
      <c r="P311" s="87" t="s">
        <v>324</v>
      </c>
    </row>
    <row r="312" spans="1:16" x14ac:dyDescent="0.3">
      <c r="A312" s="84">
        <v>9</v>
      </c>
      <c r="B312" s="85">
        <v>45719</v>
      </c>
      <c r="C312" s="82" t="s">
        <v>171</v>
      </c>
      <c r="D312" s="86" t="s">
        <v>136</v>
      </c>
      <c r="E312" s="87">
        <v>6.1616999999999997</v>
      </c>
      <c r="F312" s="87" t="s">
        <v>324</v>
      </c>
      <c r="K312" s="84">
        <v>9</v>
      </c>
      <c r="L312" s="85">
        <v>45719</v>
      </c>
      <c r="M312" s="82" t="s">
        <v>172</v>
      </c>
      <c r="N312" s="86" t="s">
        <v>136</v>
      </c>
      <c r="O312" s="87">
        <v>8.8232999999999997</v>
      </c>
      <c r="P312" s="87" t="s">
        <v>324</v>
      </c>
    </row>
    <row r="313" spans="1:16" x14ac:dyDescent="0.3">
      <c r="A313" s="84">
        <v>10</v>
      </c>
      <c r="B313" s="85">
        <v>45726</v>
      </c>
      <c r="C313" s="82" t="s">
        <v>171</v>
      </c>
      <c r="D313" s="86" t="s">
        <v>136</v>
      </c>
      <c r="E313" s="87">
        <v>6.4497999999999998</v>
      </c>
      <c r="F313" s="87" t="s">
        <v>324</v>
      </c>
      <c r="K313" s="84">
        <v>10</v>
      </c>
      <c r="L313" s="85">
        <v>45726</v>
      </c>
      <c r="M313" s="82" t="s">
        <v>172</v>
      </c>
      <c r="N313" s="86" t="s">
        <v>136</v>
      </c>
      <c r="O313" s="87">
        <v>8.2873000000000001</v>
      </c>
      <c r="P313" s="87" t="s">
        <v>324</v>
      </c>
    </row>
    <row r="314" spans="1:16" x14ac:dyDescent="0.3">
      <c r="A314" s="84">
        <v>11</v>
      </c>
      <c r="B314" s="85">
        <v>45733</v>
      </c>
      <c r="C314" s="82" t="s">
        <v>171</v>
      </c>
      <c r="D314" s="86" t="s">
        <v>136</v>
      </c>
      <c r="E314" s="87">
        <v>6.6345999999999998</v>
      </c>
      <c r="F314" s="87" t="s">
        <v>324</v>
      </c>
      <c r="K314" s="84">
        <v>11</v>
      </c>
      <c r="L314" s="85">
        <v>45733</v>
      </c>
      <c r="M314" s="82" t="s">
        <v>172</v>
      </c>
      <c r="N314" s="86" t="s">
        <v>136</v>
      </c>
      <c r="O314" s="87">
        <v>8.4590999999999994</v>
      </c>
      <c r="P314" s="87" t="s">
        <v>324</v>
      </c>
    </row>
    <row r="315" spans="1:16" x14ac:dyDescent="0.3">
      <c r="A315" s="84">
        <v>12</v>
      </c>
      <c r="B315" s="85">
        <v>45740</v>
      </c>
      <c r="C315" s="82" t="s">
        <v>171</v>
      </c>
      <c r="D315" s="86" t="s">
        <v>136</v>
      </c>
      <c r="E315" s="87">
        <v>6.5571000000000002</v>
      </c>
      <c r="F315" s="87" t="s">
        <v>324</v>
      </c>
      <c r="K315" s="84">
        <v>12</v>
      </c>
      <c r="L315" s="85">
        <v>45740</v>
      </c>
      <c r="M315" s="82" t="s">
        <v>172</v>
      </c>
      <c r="N315" s="86" t="s">
        <v>136</v>
      </c>
      <c r="O315" s="87">
        <v>8.4564000000000004</v>
      </c>
      <c r="P315" s="87" t="s">
        <v>324</v>
      </c>
    </row>
    <row r="316" spans="1:16" x14ac:dyDescent="0.3">
      <c r="A316" s="84">
        <v>13</v>
      </c>
      <c r="B316" s="85">
        <v>45747</v>
      </c>
      <c r="C316" s="82" t="s">
        <v>171</v>
      </c>
      <c r="D316" s="86" t="s">
        <v>136</v>
      </c>
      <c r="E316" s="87">
        <v>6.4099000000000004</v>
      </c>
      <c r="F316" s="87" t="s">
        <v>324</v>
      </c>
      <c r="K316" s="84">
        <v>13</v>
      </c>
      <c r="L316" s="85">
        <v>45747</v>
      </c>
      <c r="M316" s="82" t="s">
        <v>172</v>
      </c>
      <c r="N316" s="86" t="s">
        <v>136</v>
      </c>
      <c r="O316" s="87">
        <v>8.673</v>
      </c>
      <c r="P316" s="87" t="s">
        <v>324</v>
      </c>
    </row>
    <row r="317" spans="1:16" x14ac:dyDescent="0.3">
      <c r="A317" s="84">
        <v>14</v>
      </c>
      <c r="B317" s="85">
        <v>45754</v>
      </c>
      <c r="C317" s="82" t="s">
        <v>171</v>
      </c>
      <c r="D317" s="86" t="s">
        <v>136</v>
      </c>
      <c r="E317" s="87">
        <v>6.4977999999999998</v>
      </c>
      <c r="F317" s="87" t="s">
        <v>324</v>
      </c>
      <c r="K317" s="84">
        <v>14</v>
      </c>
      <c r="L317" s="85">
        <v>45754</v>
      </c>
      <c r="M317" s="82" t="s">
        <v>172</v>
      </c>
      <c r="N317" s="86" t="s">
        <v>136</v>
      </c>
      <c r="O317" s="87">
        <v>8.73</v>
      </c>
      <c r="P317" s="87" t="s">
        <v>324</v>
      </c>
    </row>
    <row r="318" spans="1:16" x14ac:dyDescent="0.3">
      <c r="A318" s="84">
        <v>15</v>
      </c>
      <c r="B318" s="85">
        <v>45761</v>
      </c>
      <c r="C318" s="82" t="s">
        <v>171</v>
      </c>
      <c r="D318" s="86" t="s">
        <v>136</v>
      </c>
      <c r="E318" s="87">
        <v>6.6135000000000002</v>
      </c>
      <c r="F318" s="87" t="s">
        <v>324</v>
      </c>
      <c r="K318" s="84">
        <v>15</v>
      </c>
      <c r="L318" s="85">
        <v>45761</v>
      </c>
      <c r="M318" s="82" t="s">
        <v>172</v>
      </c>
      <c r="N318" s="86" t="s">
        <v>136</v>
      </c>
      <c r="O318" s="87">
        <v>8.1678999999999995</v>
      </c>
      <c r="P318" s="87" t="s">
        <v>324</v>
      </c>
    </row>
    <row r="319" spans="1:16" x14ac:dyDescent="0.3">
      <c r="A319" s="84">
        <v>16</v>
      </c>
      <c r="B319" s="85">
        <v>45768</v>
      </c>
      <c r="C319" s="82" t="s">
        <v>171</v>
      </c>
      <c r="D319" s="86" t="s">
        <v>136</v>
      </c>
      <c r="E319" s="87">
        <v>6.0858999999999996</v>
      </c>
      <c r="F319" s="87" t="s">
        <v>324</v>
      </c>
      <c r="K319" s="84">
        <v>16</v>
      </c>
      <c r="L319" s="85">
        <v>45768</v>
      </c>
      <c r="M319" s="82" t="s">
        <v>172</v>
      </c>
      <c r="N319" s="86" t="s">
        <v>136</v>
      </c>
      <c r="O319" s="87">
        <v>8.2987000000000002</v>
      </c>
      <c r="P319" s="87" t="s">
        <v>324</v>
      </c>
    </row>
    <row r="320" spans="1:16" x14ac:dyDescent="0.3">
      <c r="A320" s="84">
        <v>17</v>
      </c>
      <c r="B320" s="85">
        <v>45775</v>
      </c>
      <c r="C320" s="82" t="s">
        <v>171</v>
      </c>
      <c r="D320" s="86" t="s">
        <v>136</v>
      </c>
      <c r="E320" s="87">
        <v>6.4813000000000001</v>
      </c>
      <c r="F320" s="87" t="s">
        <v>324</v>
      </c>
      <c r="K320" s="84">
        <v>17</v>
      </c>
      <c r="L320" s="85">
        <v>45775</v>
      </c>
      <c r="M320" s="82" t="s">
        <v>172</v>
      </c>
      <c r="N320" s="86" t="s">
        <v>136</v>
      </c>
      <c r="O320" s="87">
        <v>8.5740999999999996</v>
      </c>
      <c r="P320" s="87" t="s">
        <v>324</v>
      </c>
    </row>
    <row r="321" spans="1:16" x14ac:dyDescent="0.3">
      <c r="A321" s="84">
        <v>18</v>
      </c>
      <c r="B321" s="85">
        <v>45782</v>
      </c>
      <c r="C321" s="82" t="s">
        <v>171</v>
      </c>
      <c r="D321" s="86" t="s">
        <v>136</v>
      </c>
      <c r="E321" s="87">
        <v>6.5815000000000001</v>
      </c>
      <c r="F321" s="87" t="s">
        <v>324</v>
      </c>
      <c r="K321" s="84">
        <v>18</v>
      </c>
      <c r="L321" s="85">
        <v>45782</v>
      </c>
      <c r="M321" s="82" t="s">
        <v>172</v>
      </c>
      <c r="N321" s="86" t="s">
        <v>136</v>
      </c>
      <c r="O321" s="87">
        <v>8.3551000000000002</v>
      </c>
      <c r="P321" s="87" t="s">
        <v>324</v>
      </c>
    </row>
    <row r="322" spans="1:16" x14ac:dyDescent="0.3">
      <c r="A322" s="84">
        <v>19</v>
      </c>
      <c r="B322" s="85">
        <v>45789</v>
      </c>
      <c r="C322" s="82" t="s">
        <v>171</v>
      </c>
      <c r="D322" s="86" t="s">
        <v>136</v>
      </c>
      <c r="E322" s="87">
        <v>6.6022999999999996</v>
      </c>
      <c r="F322" s="87" t="s">
        <v>324</v>
      </c>
      <c r="K322" s="84">
        <v>19</v>
      </c>
      <c r="L322" s="85">
        <v>45789</v>
      </c>
      <c r="M322" s="82" t="s">
        <v>172</v>
      </c>
      <c r="N322" s="86" t="s">
        <v>136</v>
      </c>
      <c r="O322" s="87">
        <v>8.1651000000000007</v>
      </c>
      <c r="P322" s="87" t="s">
        <v>324</v>
      </c>
    </row>
    <row r="323" spans="1:16" x14ac:dyDescent="0.3">
      <c r="A323" s="84">
        <v>20</v>
      </c>
      <c r="B323" s="85">
        <v>45796</v>
      </c>
      <c r="C323" s="82" t="s">
        <v>171</v>
      </c>
      <c r="D323" s="86" t="s">
        <v>136</v>
      </c>
      <c r="E323" s="87">
        <v>6.7550999999999997</v>
      </c>
      <c r="F323" s="87" t="s">
        <v>324</v>
      </c>
      <c r="K323" s="84">
        <v>20</v>
      </c>
      <c r="L323" s="85">
        <v>45796</v>
      </c>
      <c r="M323" s="82" t="s">
        <v>172</v>
      </c>
      <c r="N323" s="86" t="s">
        <v>136</v>
      </c>
      <c r="O323" s="87">
        <v>8.7285000000000004</v>
      </c>
      <c r="P323" s="87" t="s">
        <v>324</v>
      </c>
    </row>
    <row r="324" spans="1:16" x14ac:dyDescent="0.3">
      <c r="A324" s="84">
        <v>21</v>
      </c>
      <c r="B324" s="85">
        <v>45803</v>
      </c>
      <c r="C324" s="82" t="s">
        <v>171</v>
      </c>
      <c r="D324" s="86" t="s">
        <v>136</v>
      </c>
      <c r="E324" s="87">
        <v>6.6703000000000001</v>
      </c>
      <c r="F324" s="87" t="s">
        <v>324</v>
      </c>
      <c r="K324" s="84">
        <v>21</v>
      </c>
      <c r="L324" s="85">
        <v>45803</v>
      </c>
      <c r="M324" s="82" t="s">
        <v>172</v>
      </c>
      <c r="N324" s="86" t="s">
        <v>136</v>
      </c>
      <c r="O324" s="87">
        <v>8.6087000000000007</v>
      </c>
      <c r="P324" s="87" t="s">
        <v>324</v>
      </c>
    </row>
    <row r="325" spans="1:16" x14ac:dyDescent="0.3">
      <c r="A325" s="84">
        <v>22</v>
      </c>
      <c r="B325" s="85">
        <v>45810</v>
      </c>
      <c r="C325" s="82" t="s">
        <v>171</v>
      </c>
      <c r="D325" s="86" t="s">
        <v>136</v>
      </c>
      <c r="E325" s="87">
        <v>6.5468999999999999</v>
      </c>
      <c r="F325" s="87" t="s">
        <v>324</v>
      </c>
      <c r="K325" s="84">
        <v>22</v>
      </c>
      <c r="L325" s="85">
        <v>45810</v>
      </c>
      <c r="M325" s="82" t="s">
        <v>172</v>
      </c>
      <c r="N325" s="86" t="s">
        <v>136</v>
      </c>
      <c r="O325" s="87">
        <v>8.6084999999999994</v>
      </c>
      <c r="P325" s="87" t="s">
        <v>324</v>
      </c>
    </row>
    <row r="326" spans="1:16" x14ac:dyDescent="0.3">
      <c r="A326" s="84">
        <v>23</v>
      </c>
      <c r="B326" s="85">
        <v>45817</v>
      </c>
      <c r="C326" s="82" t="s">
        <v>171</v>
      </c>
      <c r="D326" s="86" t="s">
        <v>136</v>
      </c>
      <c r="E326" s="87">
        <v>6.5453000000000001</v>
      </c>
      <c r="F326" s="87" t="s">
        <v>324</v>
      </c>
      <c r="K326" s="84">
        <v>23</v>
      </c>
      <c r="L326" s="85">
        <v>45817</v>
      </c>
      <c r="M326" s="82" t="s">
        <v>172</v>
      </c>
      <c r="N326" s="86" t="s">
        <v>136</v>
      </c>
      <c r="O326" s="87">
        <v>8.3954000000000004</v>
      </c>
      <c r="P326" s="87" t="s">
        <v>324</v>
      </c>
    </row>
    <row r="327" spans="1:16" x14ac:dyDescent="0.3">
      <c r="A327" s="84">
        <v>24</v>
      </c>
      <c r="B327" s="85">
        <v>45824</v>
      </c>
      <c r="C327" s="82" t="s">
        <v>171</v>
      </c>
      <c r="D327" s="86" t="s">
        <v>136</v>
      </c>
      <c r="E327" s="87">
        <v>6.6180000000000003</v>
      </c>
      <c r="F327" s="87" t="s">
        <v>324</v>
      </c>
      <c r="K327" s="84">
        <v>24</v>
      </c>
      <c r="L327" s="85">
        <v>45824</v>
      </c>
      <c r="M327" s="82" t="s">
        <v>172</v>
      </c>
      <c r="N327" s="86" t="s">
        <v>136</v>
      </c>
      <c r="O327" s="87">
        <v>8.7263999999999999</v>
      </c>
      <c r="P327" s="87" t="s">
        <v>324</v>
      </c>
    </row>
    <row r="328" spans="1:16" x14ac:dyDescent="0.3">
      <c r="A328" s="84">
        <v>25</v>
      </c>
      <c r="B328" s="85">
        <v>45831</v>
      </c>
      <c r="C328" s="82" t="s">
        <v>171</v>
      </c>
      <c r="D328" s="86" t="s">
        <v>136</v>
      </c>
      <c r="E328" s="87">
        <v>6.4191000000000003</v>
      </c>
      <c r="F328" s="87" t="s">
        <v>324</v>
      </c>
      <c r="K328" s="84">
        <v>25</v>
      </c>
      <c r="L328" s="85">
        <v>45831</v>
      </c>
      <c r="M328" s="82" t="s">
        <v>172</v>
      </c>
      <c r="N328" s="86" t="s">
        <v>136</v>
      </c>
      <c r="O328" s="87">
        <v>8.4472000000000005</v>
      </c>
      <c r="P328" s="87" t="s">
        <v>324</v>
      </c>
    </row>
    <row r="329" spans="1:16" x14ac:dyDescent="0.3">
      <c r="A329" s="84">
        <v>1</v>
      </c>
      <c r="B329" s="85">
        <v>45663</v>
      </c>
      <c r="C329" s="82" t="s">
        <v>171</v>
      </c>
      <c r="D329" s="86" t="s">
        <v>138</v>
      </c>
      <c r="E329" s="87">
        <v>3.9316</v>
      </c>
      <c r="F329" s="87" t="s">
        <v>324</v>
      </c>
      <c r="K329" s="84">
        <v>1</v>
      </c>
      <c r="L329" s="85">
        <v>45663</v>
      </c>
      <c r="M329" s="82" t="s">
        <v>172</v>
      </c>
      <c r="N329" s="86" t="s">
        <v>138</v>
      </c>
      <c r="O329" s="87">
        <v>4.9701000000000004</v>
      </c>
      <c r="P329" s="87" t="s">
        <v>324</v>
      </c>
    </row>
    <row r="330" spans="1:16" x14ac:dyDescent="0.3">
      <c r="A330" s="84">
        <v>2</v>
      </c>
      <c r="B330" s="85">
        <v>45670</v>
      </c>
      <c r="C330" s="82" t="s">
        <v>171</v>
      </c>
      <c r="D330" s="86" t="s">
        <v>138</v>
      </c>
      <c r="E330" s="87">
        <v>3.6905999999999999</v>
      </c>
      <c r="F330" s="87" t="s">
        <v>324</v>
      </c>
      <c r="K330" s="84">
        <v>2</v>
      </c>
      <c r="L330" s="85">
        <v>45670</v>
      </c>
      <c r="M330" s="82" t="s">
        <v>172</v>
      </c>
      <c r="N330" s="86" t="s">
        <v>138</v>
      </c>
      <c r="O330" s="87">
        <v>5.3064999999999998</v>
      </c>
      <c r="P330" s="87" t="s">
        <v>324</v>
      </c>
    </row>
    <row r="331" spans="1:16" x14ac:dyDescent="0.3">
      <c r="A331" s="84">
        <v>3</v>
      </c>
      <c r="B331" s="85">
        <v>45677</v>
      </c>
      <c r="C331" s="82" t="s">
        <v>171</v>
      </c>
      <c r="D331" s="86" t="s">
        <v>138</v>
      </c>
      <c r="E331" s="87">
        <v>3.6974999999999998</v>
      </c>
      <c r="F331" s="87" t="s">
        <v>324</v>
      </c>
      <c r="K331" s="84">
        <v>3</v>
      </c>
      <c r="L331" s="85">
        <v>45677</v>
      </c>
      <c r="M331" s="82" t="s">
        <v>172</v>
      </c>
      <c r="N331" s="86" t="s">
        <v>138</v>
      </c>
      <c r="O331" s="87">
        <v>5.0787000000000004</v>
      </c>
      <c r="P331" s="87" t="s">
        <v>324</v>
      </c>
    </row>
    <row r="332" spans="1:16" x14ac:dyDescent="0.3">
      <c r="A332" s="84">
        <v>4</v>
      </c>
      <c r="B332" s="85">
        <v>45684</v>
      </c>
      <c r="C332" s="82" t="s">
        <v>171</v>
      </c>
      <c r="D332" s="86" t="s">
        <v>138</v>
      </c>
      <c r="E332" s="87">
        <v>3.8246000000000002</v>
      </c>
      <c r="F332" s="87" t="s">
        <v>324</v>
      </c>
      <c r="K332" s="84">
        <v>4</v>
      </c>
      <c r="L332" s="85">
        <v>45684</v>
      </c>
      <c r="M332" s="82" t="s">
        <v>172</v>
      </c>
      <c r="N332" s="86" t="s">
        <v>138</v>
      </c>
      <c r="O332" s="87">
        <v>5.1773999999999996</v>
      </c>
      <c r="P332" s="87" t="s">
        <v>324</v>
      </c>
    </row>
    <row r="333" spans="1:16" x14ac:dyDescent="0.3">
      <c r="A333" s="84">
        <v>5</v>
      </c>
      <c r="B333" s="85">
        <v>45691</v>
      </c>
      <c r="C333" s="82" t="s">
        <v>171</v>
      </c>
      <c r="D333" s="86" t="s">
        <v>138</v>
      </c>
      <c r="E333" s="87">
        <v>3.7157</v>
      </c>
      <c r="F333" s="87" t="s">
        <v>324</v>
      </c>
      <c r="K333" s="84">
        <v>5</v>
      </c>
      <c r="L333" s="85">
        <v>45691</v>
      </c>
      <c r="M333" s="82" t="s">
        <v>172</v>
      </c>
      <c r="N333" s="86" t="s">
        <v>138</v>
      </c>
      <c r="O333" s="87">
        <v>5.234</v>
      </c>
      <c r="P333" s="87" t="s">
        <v>324</v>
      </c>
    </row>
    <row r="334" spans="1:16" x14ac:dyDescent="0.3">
      <c r="A334" s="84">
        <v>6</v>
      </c>
      <c r="B334" s="85">
        <v>45698</v>
      </c>
      <c r="C334" s="82" t="s">
        <v>171</v>
      </c>
      <c r="D334" s="86" t="s">
        <v>138</v>
      </c>
      <c r="E334" s="87">
        <v>3.8811</v>
      </c>
      <c r="F334" s="87" t="s">
        <v>324</v>
      </c>
      <c r="K334" s="84">
        <v>6</v>
      </c>
      <c r="L334" s="85">
        <v>45698</v>
      </c>
      <c r="M334" s="82" t="s">
        <v>172</v>
      </c>
      <c r="N334" s="86" t="s">
        <v>138</v>
      </c>
      <c r="O334" s="87">
        <v>5.2991000000000001</v>
      </c>
      <c r="P334" s="87" t="s">
        <v>324</v>
      </c>
    </row>
    <row r="335" spans="1:16" x14ac:dyDescent="0.3">
      <c r="A335" s="84">
        <v>7</v>
      </c>
      <c r="B335" s="85">
        <v>45705</v>
      </c>
      <c r="C335" s="82" t="s">
        <v>171</v>
      </c>
      <c r="D335" s="86" t="s">
        <v>138</v>
      </c>
      <c r="E335" s="87">
        <v>3.8311999999999999</v>
      </c>
      <c r="F335" s="87" t="s">
        <v>324</v>
      </c>
      <c r="K335" s="84">
        <v>7</v>
      </c>
      <c r="L335" s="85">
        <v>45705</v>
      </c>
      <c r="M335" s="82" t="s">
        <v>172</v>
      </c>
      <c r="N335" s="86" t="s">
        <v>138</v>
      </c>
      <c r="O335" s="87">
        <v>5.1463999999999999</v>
      </c>
      <c r="P335" s="87" t="s">
        <v>324</v>
      </c>
    </row>
    <row r="336" spans="1:16" x14ac:dyDescent="0.3">
      <c r="A336" s="84">
        <v>8</v>
      </c>
      <c r="B336" s="85">
        <v>45712</v>
      </c>
      <c r="C336" s="82" t="s">
        <v>171</v>
      </c>
      <c r="D336" s="86" t="s">
        <v>138</v>
      </c>
      <c r="E336" s="87">
        <v>3.6892</v>
      </c>
      <c r="F336" s="87" t="s">
        <v>324</v>
      </c>
      <c r="K336" s="84">
        <v>8</v>
      </c>
      <c r="L336" s="85">
        <v>45712</v>
      </c>
      <c r="M336" s="82" t="s">
        <v>172</v>
      </c>
      <c r="N336" s="86" t="s">
        <v>138</v>
      </c>
      <c r="O336" s="87">
        <v>5.2797999999999998</v>
      </c>
      <c r="P336" s="87" t="s">
        <v>324</v>
      </c>
    </row>
    <row r="337" spans="1:16" x14ac:dyDescent="0.3">
      <c r="A337" s="84">
        <v>9</v>
      </c>
      <c r="B337" s="85">
        <v>45719</v>
      </c>
      <c r="C337" s="82" t="s">
        <v>171</v>
      </c>
      <c r="D337" s="86" t="s">
        <v>138</v>
      </c>
      <c r="E337" s="87">
        <v>3.8087</v>
      </c>
      <c r="F337" s="87" t="s">
        <v>324</v>
      </c>
      <c r="K337" s="84">
        <v>9</v>
      </c>
      <c r="L337" s="85">
        <v>45719</v>
      </c>
      <c r="M337" s="82" t="s">
        <v>172</v>
      </c>
      <c r="N337" s="86" t="s">
        <v>138</v>
      </c>
      <c r="O337" s="87">
        <v>5.0575999999999999</v>
      </c>
      <c r="P337" s="87" t="s">
        <v>324</v>
      </c>
    </row>
    <row r="338" spans="1:16" x14ac:dyDescent="0.3">
      <c r="A338" s="84">
        <v>10</v>
      </c>
      <c r="B338" s="85">
        <v>45726</v>
      </c>
      <c r="C338" s="82" t="s">
        <v>171</v>
      </c>
      <c r="D338" s="86" t="s">
        <v>138</v>
      </c>
      <c r="E338" s="87">
        <v>3.7578</v>
      </c>
      <c r="F338" s="87" t="s">
        <v>324</v>
      </c>
      <c r="K338" s="84">
        <v>10</v>
      </c>
      <c r="L338" s="85">
        <v>45726</v>
      </c>
      <c r="M338" s="82" t="s">
        <v>172</v>
      </c>
      <c r="N338" s="86" t="s">
        <v>138</v>
      </c>
      <c r="O338" s="87">
        <v>5.1421000000000001</v>
      </c>
      <c r="P338" s="87" t="s">
        <v>324</v>
      </c>
    </row>
    <row r="339" spans="1:16" x14ac:dyDescent="0.3">
      <c r="A339" s="84">
        <v>11</v>
      </c>
      <c r="B339" s="85">
        <v>45733</v>
      </c>
      <c r="C339" s="82" t="s">
        <v>171</v>
      </c>
      <c r="D339" s="86" t="s">
        <v>138</v>
      </c>
      <c r="E339" s="87">
        <v>3.9098999999999999</v>
      </c>
      <c r="F339" s="87" t="s">
        <v>324</v>
      </c>
      <c r="K339" s="84">
        <v>11</v>
      </c>
      <c r="L339" s="85">
        <v>45733</v>
      </c>
      <c r="M339" s="82" t="s">
        <v>172</v>
      </c>
      <c r="N339" s="86" t="s">
        <v>138</v>
      </c>
      <c r="O339" s="87">
        <v>5.0361000000000002</v>
      </c>
      <c r="P339" s="87" t="s">
        <v>324</v>
      </c>
    </row>
    <row r="340" spans="1:16" x14ac:dyDescent="0.3">
      <c r="A340" s="84">
        <v>12</v>
      </c>
      <c r="B340" s="85">
        <v>45740</v>
      </c>
      <c r="C340" s="82" t="s">
        <v>171</v>
      </c>
      <c r="D340" s="86" t="s">
        <v>138</v>
      </c>
      <c r="E340" s="87">
        <v>3.7241</v>
      </c>
      <c r="F340" s="87" t="s">
        <v>324</v>
      </c>
      <c r="K340" s="84">
        <v>12</v>
      </c>
      <c r="L340" s="85">
        <v>45740</v>
      </c>
      <c r="M340" s="82" t="s">
        <v>172</v>
      </c>
      <c r="N340" s="86" t="s">
        <v>138</v>
      </c>
      <c r="O340" s="87">
        <v>5.3811</v>
      </c>
      <c r="P340" s="87" t="s">
        <v>324</v>
      </c>
    </row>
    <row r="341" spans="1:16" x14ac:dyDescent="0.3">
      <c r="A341" s="84">
        <v>13</v>
      </c>
      <c r="B341" s="85">
        <v>45747</v>
      </c>
      <c r="C341" s="82" t="s">
        <v>171</v>
      </c>
      <c r="D341" s="86" t="s">
        <v>138</v>
      </c>
      <c r="E341" s="87">
        <v>3.7473000000000001</v>
      </c>
      <c r="F341" s="87" t="s">
        <v>324</v>
      </c>
      <c r="K341" s="84">
        <v>13</v>
      </c>
      <c r="L341" s="85">
        <v>45747</v>
      </c>
      <c r="M341" s="82" t="s">
        <v>172</v>
      </c>
      <c r="N341" s="86" t="s">
        <v>138</v>
      </c>
      <c r="O341" s="87">
        <v>5.1957000000000004</v>
      </c>
      <c r="P341" s="87" t="s">
        <v>324</v>
      </c>
    </row>
    <row r="342" spans="1:16" x14ac:dyDescent="0.3">
      <c r="A342" s="84">
        <v>14</v>
      </c>
      <c r="B342" s="85">
        <v>45754</v>
      </c>
      <c r="C342" s="82" t="s">
        <v>171</v>
      </c>
      <c r="D342" s="86" t="s">
        <v>138</v>
      </c>
      <c r="E342" s="87">
        <v>3.9453</v>
      </c>
      <c r="F342" s="87" t="s">
        <v>324</v>
      </c>
      <c r="K342" s="84">
        <v>14</v>
      </c>
      <c r="L342" s="85">
        <v>45754</v>
      </c>
      <c r="M342" s="82" t="s">
        <v>172</v>
      </c>
      <c r="N342" s="86" t="s">
        <v>138</v>
      </c>
      <c r="O342" s="87">
        <v>5.0816999999999997</v>
      </c>
      <c r="P342" s="87" t="s">
        <v>324</v>
      </c>
    </row>
    <row r="343" spans="1:16" x14ac:dyDescent="0.3">
      <c r="A343" s="84">
        <v>15</v>
      </c>
      <c r="B343" s="85">
        <v>45761</v>
      </c>
      <c r="C343" s="82" t="s">
        <v>171</v>
      </c>
      <c r="D343" s="86" t="s">
        <v>138</v>
      </c>
      <c r="E343" s="87">
        <v>4.0686</v>
      </c>
      <c r="F343" s="87" t="s">
        <v>324</v>
      </c>
      <c r="K343" s="84">
        <v>15</v>
      </c>
      <c r="L343" s="85">
        <v>45761</v>
      </c>
      <c r="M343" s="82" t="s">
        <v>172</v>
      </c>
      <c r="N343" s="86" t="s">
        <v>138</v>
      </c>
      <c r="O343" s="87">
        <v>5.1436000000000002</v>
      </c>
      <c r="P343" s="87" t="s">
        <v>324</v>
      </c>
    </row>
    <row r="344" spans="1:16" x14ac:dyDescent="0.3">
      <c r="A344" s="84">
        <v>16</v>
      </c>
      <c r="B344" s="85">
        <v>45768</v>
      </c>
      <c r="C344" s="82" t="s">
        <v>171</v>
      </c>
      <c r="D344" s="86" t="s">
        <v>138</v>
      </c>
      <c r="E344" s="87">
        <v>4.0399000000000003</v>
      </c>
      <c r="F344" s="87" t="s">
        <v>324</v>
      </c>
      <c r="K344" s="84">
        <v>16</v>
      </c>
      <c r="L344" s="85">
        <v>45768</v>
      </c>
      <c r="M344" s="82" t="s">
        <v>172</v>
      </c>
      <c r="N344" s="86" t="s">
        <v>138</v>
      </c>
      <c r="O344" s="87">
        <v>5.1645000000000003</v>
      </c>
      <c r="P344" s="87" t="s">
        <v>324</v>
      </c>
    </row>
    <row r="345" spans="1:16" x14ac:dyDescent="0.3">
      <c r="A345" s="84">
        <v>17</v>
      </c>
      <c r="B345" s="85">
        <v>45775</v>
      </c>
      <c r="C345" s="82" t="s">
        <v>171</v>
      </c>
      <c r="D345" s="86" t="s">
        <v>138</v>
      </c>
      <c r="E345" s="87">
        <v>3.8075999999999999</v>
      </c>
      <c r="F345" s="87" t="s">
        <v>324</v>
      </c>
      <c r="K345" s="84">
        <v>17</v>
      </c>
      <c r="L345" s="85">
        <v>45775</v>
      </c>
      <c r="M345" s="82" t="s">
        <v>172</v>
      </c>
      <c r="N345" s="86" t="s">
        <v>138</v>
      </c>
      <c r="O345" s="87">
        <v>5.3121</v>
      </c>
      <c r="P345" s="87" t="s">
        <v>324</v>
      </c>
    </row>
    <row r="346" spans="1:16" x14ac:dyDescent="0.3">
      <c r="A346" s="84">
        <v>18</v>
      </c>
      <c r="B346" s="85">
        <v>45782</v>
      </c>
      <c r="C346" s="82" t="s">
        <v>171</v>
      </c>
      <c r="D346" s="86" t="s">
        <v>138</v>
      </c>
      <c r="E346" s="87">
        <v>3.8262999999999998</v>
      </c>
      <c r="F346" s="87" t="s">
        <v>324</v>
      </c>
      <c r="K346" s="84">
        <v>18</v>
      </c>
      <c r="L346" s="85">
        <v>45782</v>
      </c>
      <c r="M346" s="82" t="s">
        <v>172</v>
      </c>
      <c r="N346" s="86" t="s">
        <v>138</v>
      </c>
      <c r="O346" s="87">
        <v>4.9447000000000001</v>
      </c>
      <c r="P346" s="87" t="s">
        <v>324</v>
      </c>
    </row>
    <row r="347" spans="1:16" x14ac:dyDescent="0.3">
      <c r="A347" s="84">
        <v>19</v>
      </c>
      <c r="B347" s="85">
        <v>45789</v>
      </c>
      <c r="C347" s="82" t="s">
        <v>171</v>
      </c>
      <c r="D347" s="86" t="s">
        <v>138</v>
      </c>
      <c r="E347" s="87">
        <v>3.984</v>
      </c>
      <c r="F347" s="87" t="s">
        <v>324</v>
      </c>
      <c r="K347" s="84">
        <v>19</v>
      </c>
      <c r="L347" s="85">
        <v>45789</v>
      </c>
      <c r="M347" s="82" t="s">
        <v>172</v>
      </c>
      <c r="N347" s="86" t="s">
        <v>138</v>
      </c>
      <c r="O347" s="87">
        <v>5.0339999999999998</v>
      </c>
      <c r="P347" s="87" t="s">
        <v>324</v>
      </c>
    </row>
    <row r="348" spans="1:16" x14ac:dyDescent="0.3">
      <c r="A348" s="84">
        <v>20</v>
      </c>
      <c r="B348" s="85">
        <v>45796</v>
      </c>
      <c r="C348" s="82" t="s">
        <v>171</v>
      </c>
      <c r="D348" s="86" t="s">
        <v>138</v>
      </c>
      <c r="E348" s="87">
        <v>3.7850999999999999</v>
      </c>
      <c r="F348" s="87" t="s">
        <v>324</v>
      </c>
      <c r="K348" s="84">
        <v>20</v>
      </c>
      <c r="L348" s="85">
        <v>45796</v>
      </c>
      <c r="M348" s="82" t="s">
        <v>172</v>
      </c>
      <c r="N348" s="86" t="s">
        <v>138</v>
      </c>
      <c r="O348" s="87">
        <v>5.1395</v>
      </c>
      <c r="P348" s="87" t="s">
        <v>324</v>
      </c>
    </row>
    <row r="349" spans="1:16" x14ac:dyDescent="0.3">
      <c r="A349" s="84">
        <v>21</v>
      </c>
      <c r="B349" s="85">
        <v>45803</v>
      </c>
      <c r="C349" s="82" t="s">
        <v>171</v>
      </c>
      <c r="D349" s="86" t="s">
        <v>138</v>
      </c>
      <c r="E349" s="87">
        <v>3.6827999999999999</v>
      </c>
      <c r="F349" s="87" t="s">
        <v>324</v>
      </c>
      <c r="K349" s="84">
        <v>21</v>
      </c>
      <c r="L349" s="85">
        <v>45803</v>
      </c>
      <c r="M349" s="82" t="s">
        <v>172</v>
      </c>
      <c r="N349" s="86" t="s">
        <v>138</v>
      </c>
      <c r="O349" s="87">
        <v>5.6052</v>
      </c>
      <c r="P349" s="87" t="s">
        <v>324</v>
      </c>
    </row>
    <row r="350" spans="1:16" x14ac:dyDescent="0.3">
      <c r="A350" s="84">
        <v>22</v>
      </c>
      <c r="B350" s="85">
        <v>45810</v>
      </c>
      <c r="C350" s="82" t="s">
        <v>171</v>
      </c>
      <c r="D350" s="86" t="s">
        <v>138</v>
      </c>
      <c r="E350" s="87">
        <v>3.8140000000000001</v>
      </c>
      <c r="F350" s="87" t="s">
        <v>324</v>
      </c>
      <c r="K350" s="84">
        <v>22</v>
      </c>
      <c r="L350" s="85">
        <v>45810</v>
      </c>
      <c r="M350" s="82" t="s">
        <v>172</v>
      </c>
      <c r="N350" s="86" t="s">
        <v>138</v>
      </c>
      <c r="O350" s="87">
        <v>5.3529</v>
      </c>
      <c r="P350" s="87" t="s">
        <v>324</v>
      </c>
    </row>
    <row r="351" spans="1:16" x14ac:dyDescent="0.3">
      <c r="A351" s="84">
        <v>23</v>
      </c>
      <c r="B351" s="85">
        <v>45817</v>
      </c>
      <c r="C351" s="82" t="s">
        <v>171</v>
      </c>
      <c r="D351" s="86" t="s">
        <v>138</v>
      </c>
      <c r="E351" s="87">
        <v>3.8542000000000001</v>
      </c>
      <c r="F351" s="87" t="s">
        <v>324</v>
      </c>
      <c r="K351" s="84">
        <v>23</v>
      </c>
      <c r="L351" s="85">
        <v>45817</v>
      </c>
      <c r="M351" s="82" t="s">
        <v>172</v>
      </c>
      <c r="N351" s="86" t="s">
        <v>138</v>
      </c>
      <c r="O351" s="87">
        <v>5.1821999999999999</v>
      </c>
      <c r="P351" s="87" t="s">
        <v>324</v>
      </c>
    </row>
    <row r="352" spans="1:16" x14ac:dyDescent="0.3">
      <c r="A352" s="84">
        <v>24</v>
      </c>
      <c r="B352" s="85">
        <v>45824</v>
      </c>
      <c r="C352" s="82" t="s">
        <v>171</v>
      </c>
      <c r="D352" s="86" t="s">
        <v>138</v>
      </c>
      <c r="E352" s="87">
        <v>3.7004999999999999</v>
      </c>
      <c r="F352" s="87" t="s">
        <v>324</v>
      </c>
      <c r="K352" s="84">
        <v>24</v>
      </c>
      <c r="L352" s="85">
        <v>45824</v>
      </c>
      <c r="M352" s="82" t="s">
        <v>172</v>
      </c>
      <c r="N352" s="86" t="s">
        <v>138</v>
      </c>
      <c r="O352" s="87">
        <v>5.3139000000000003</v>
      </c>
      <c r="P352" s="87" t="s">
        <v>324</v>
      </c>
    </row>
    <row r="353" spans="1:16" x14ac:dyDescent="0.3">
      <c r="A353" s="84">
        <v>25</v>
      </c>
      <c r="B353" s="85">
        <v>45831</v>
      </c>
      <c r="C353" s="82" t="s">
        <v>171</v>
      </c>
      <c r="D353" s="86" t="s">
        <v>138</v>
      </c>
      <c r="E353" s="87">
        <v>3.6025</v>
      </c>
      <c r="F353" s="87" t="s">
        <v>324</v>
      </c>
      <c r="K353" s="84">
        <v>25</v>
      </c>
      <c r="L353" s="85">
        <v>45831</v>
      </c>
      <c r="M353" s="82" t="s">
        <v>172</v>
      </c>
      <c r="N353" s="86" t="s">
        <v>138</v>
      </c>
      <c r="O353" s="87">
        <v>5.5292000000000003</v>
      </c>
      <c r="P353" s="87" t="s">
        <v>324</v>
      </c>
    </row>
    <row r="354" spans="1:16" x14ac:dyDescent="0.3">
      <c r="A354" s="84">
        <v>1</v>
      </c>
      <c r="B354" s="85">
        <v>45663</v>
      </c>
      <c r="C354" s="82" t="s">
        <v>171</v>
      </c>
      <c r="D354" s="86" t="s">
        <v>139</v>
      </c>
      <c r="E354" s="87">
        <v>8.9415999999999993</v>
      </c>
      <c r="F354" s="87" t="s">
        <v>324</v>
      </c>
      <c r="K354" s="84">
        <v>1</v>
      </c>
      <c r="L354" s="85">
        <v>45663</v>
      </c>
      <c r="M354" s="82" t="s">
        <v>172</v>
      </c>
      <c r="N354" s="86" t="s">
        <v>139</v>
      </c>
      <c r="O354" s="87">
        <v>12.888999999999999</v>
      </c>
      <c r="P354" s="87" t="s">
        <v>324</v>
      </c>
    </row>
    <row r="355" spans="1:16" x14ac:dyDescent="0.3">
      <c r="A355" s="84">
        <v>2</v>
      </c>
      <c r="B355" s="85">
        <v>45670</v>
      </c>
      <c r="C355" s="82" t="s">
        <v>171</v>
      </c>
      <c r="D355" s="86" t="s">
        <v>139</v>
      </c>
      <c r="E355" s="87">
        <v>8.9084000000000003</v>
      </c>
      <c r="F355" s="87" t="s">
        <v>324</v>
      </c>
      <c r="K355" s="84">
        <v>2</v>
      </c>
      <c r="L355" s="85">
        <v>45670</v>
      </c>
      <c r="M355" s="82" t="s">
        <v>172</v>
      </c>
      <c r="N355" s="86" t="s">
        <v>139</v>
      </c>
      <c r="O355" s="87">
        <v>13.1929</v>
      </c>
      <c r="P355" s="87" t="s">
        <v>324</v>
      </c>
    </row>
    <row r="356" spans="1:16" x14ac:dyDescent="0.3">
      <c r="A356" s="84">
        <v>3</v>
      </c>
      <c r="B356" s="85">
        <v>45677</v>
      </c>
      <c r="C356" s="82" t="s">
        <v>171</v>
      </c>
      <c r="D356" s="86" t="s">
        <v>139</v>
      </c>
      <c r="E356" s="87">
        <v>9.3030000000000008</v>
      </c>
      <c r="F356" s="87" t="s">
        <v>324</v>
      </c>
      <c r="K356" s="84">
        <v>3</v>
      </c>
      <c r="L356" s="85">
        <v>45677</v>
      </c>
      <c r="M356" s="82" t="s">
        <v>172</v>
      </c>
      <c r="N356" s="86" t="s">
        <v>139</v>
      </c>
      <c r="O356" s="87">
        <v>12.507899999999999</v>
      </c>
      <c r="P356" s="87" t="s">
        <v>324</v>
      </c>
    </row>
    <row r="357" spans="1:16" x14ac:dyDescent="0.3">
      <c r="A357" s="84">
        <v>4</v>
      </c>
      <c r="B357" s="85">
        <v>45684</v>
      </c>
      <c r="C357" s="82" t="s">
        <v>171</v>
      </c>
      <c r="D357" s="86" t="s">
        <v>139</v>
      </c>
      <c r="E357" s="87">
        <v>9.1234999999999999</v>
      </c>
      <c r="F357" s="87" t="s">
        <v>324</v>
      </c>
      <c r="K357" s="84">
        <v>4</v>
      </c>
      <c r="L357" s="85">
        <v>45684</v>
      </c>
      <c r="M357" s="82" t="s">
        <v>172</v>
      </c>
      <c r="N357" s="86" t="s">
        <v>139</v>
      </c>
      <c r="O357" s="87">
        <v>11.8691</v>
      </c>
      <c r="P357" s="87" t="s">
        <v>324</v>
      </c>
    </row>
    <row r="358" spans="1:16" x14ac:dyDescent="0.3">
      <c r="A358" s="84">
        <v>5</v>
      </c>
      <c r="B358" s="85">
        <v>45691</v>
      </c>
      <c r="C358" s="82" t="s">
        <v>171</v>
      </c>
      <c r="D358" s="86" t="s">
        <v>139</v>
      </c>
      <c r="E358" s="87">
        <v>9.1677999999999997</v>
      </c>
      <c r="F358" s="87" t="s">
        <v>324</v>
      </c>
      <c r="K358" s="84">
        <v>5</v>
      </c>
      <c r="L358" s="85">
        <v>45691</v>
      </c>
      <c r="M358" s="82" t="s">
        <v>172</v>
      </c>
      <c r="N358" s="86" t="s">
        <v>139</v>
      </c>
      <c r="O358" s="87">
        <v>12.187099999999999</v>
      </c>
      <c r="P358" s="87" t="s">
        <v>324</v>
      </c>
    </row>
    <row r="359" spans="1:16" x14ac:dyDescent="0.3">
      <c r="A359" s="84">
        <v>6</v>
      </c>
      <c r="B359" s="85">
        <v>45698</v>
      </c>
      <c r="C359" s="82" t="s">
        <v>171</v>
      </c>
      <c r="D359" s="86" t="s">
        <v>139</v>
      </c>
      <c r="E359" s="87">
        <v>8.8728999999999996</v>
      </c>
      <c r="F359" s="87" t="s">
        <v>324</v>
      </c>
      <c r="K359" s="84">
        <v>6</v>
      </c>
      <c r="L359" s="85">
        <v>45698</v>
      </c>
      <c r="M359" s="82" t="s">
        <v>172</v>
      </c>
      <c r="N359" s="86" t="s">
        <v>139</v>
      </c>
      <c r="O359" s="87">
        <v>12.0776</v>
      </c>
      <c r="P359" s="87" t="s">
        <v>324</v>
      </c>
    </row>
    <row r="360" spans="1:16" x14ac:dyDescent="0.3">
      <c r="A360" s="84">
        <v>7</v>
      </c>
      <c r="B360" s="85">
        <v>45705</v>
      </c>
      <c r="C360" s="82" t="s">
        <v>171</v>
      </c>
      <c r="D360" s="86" t="s">
        <v>139</v>
      </c>
      <c r="E360" s="87">
        <v>9.4810999999999996</v>
      </c>
      <c r="F360" s="87" t="s">
        <v>324</v>
      </c>
      <c r="K360" s="84">
        <v>7</v>
      </c>
      <c r="L360" s="85">
        <v>45705</v>
      </c>
      <c r="M360" s="82" t="s">
        <v>172</v>
      </c>
      <c r="N360" s="86" t="s">
        <v>139</v>
      </c>
      <c r="O360" s="87">
        <v>12.324299999999999</v>
      </c>
      <c r="P360" s="87" t="s">
        <v>324</v>
      </c>
    </row>
    <row r="361" spans="1:16" x14ac:dyDescent="0.3">
      <c r="A361" s="84">
        <v>8</v>
      </c>
      <c r="B361" s="85">
        <v>45712</v>
      </c>
      <c r="C361" s="82" t="s">
        <v>171</v>
      </c>
      <c r="D361" s="86" t="s">
        <v>139</v>
      </c>
      <c r="E361" s="87">
        <v>9.4274000000000004</v>
      </c>
      <c r="F361" s="87" t="s">
        <v>324</v>
      </c>
      <c r="K361" s="84">
        <v>8</v>
      </c>
      <c r="L361" s="85">
        <v>45712</v>
      </c>
      <c r="M361" s="82" t="s">
        <v>172</v>
      </c>
      <c r="N361" s="86" t="s">
        <v>139</v>
      </c>
      <c r="O361" s="87">
        <v>12.527900000000001</v>
      </c>
      <c r="P361" s="87" t="s">
        <v>324</v>
      </c>
    </row>
    <row r="362" spans="1:16" x14ac:dyDescent="0.3">
      <c r="A362" s="84">
        <v>9</v>
      </c>
      <c r="B362" s="85">
        <v>45719</v>
      </c>
      <c r="C362" s="82" t="s">
        <v>171</v>
      </c>
      <c r="D362" s="86" t="s">
        <v>139</v>
      </c>
      <c r="E362" s="87">
        <v>9.1415000000000006</v>
      </c>
      <c r="F362" s="87" t="s">
        <v>324</v>
      </c>
      <c r="K362" s="84">
        <v>9</v>
      </c>
      <c r="L362" s="85">
        <v>45719</v>
      </c>
      <c r="M362" s="82" t="s">
        <v>172</v>
      </c>
      <c r="N362" s="86" t="s">
        <v>139</v>
      </c>
      <c r="O362" s="87">
        <v>11.799200000000001</v>
      </c>
      <c r="P362" s="87" t="s">
        <v>324</v>
      </c>
    </row>
    <row r="363" spans="1:16" x14ac:dyDescent="0.3">
      <c r="A363" s="84">
        <v>10</v>
      </c>
      <c r="B363" s="85">
        <v>45726</v>
      </c>
      <c r="C363" s="82" t="s">
        <v>171</v>
      </c>
      <c r="D363" s="86" t="s">
        <v>139</v>
      </c>
      <c r="E363" s="87">
        <v>9.1710999999999991</v>
      </c>
      <c r="F363" s="87" t="s">
        <v>324</v>
      </c>
      <c r="K363" s="84">
        <v>10</v>
      </c>
      <c r="L363" s="85">
        <v>45726</v>
      </c>
      <c r="M363" s="82" t="s">
        <v>172</v>
      </c>
      <c r="N363" s="86" t="s">
        <v>139</v>
      </c>
      <c r="O363" s="87">
        <v>12.619899999999999</v>
      </c>
      <c r="P363" s="87" t="s">
        <v>324</v>
      </c>
    </row>
    <row r="364" spans="1:16" x14ac:dyDescent="0.3">
      <c r="A364" s="84">
        <v>11</v>
      </c>
      <c r="B364" s="85">
        <v>45733</v>
      </c>
      <c r="C364" s="82" t="s">
        <v>171</v>
      </c>
      <c r="D364" s="86" t="s">
        <v>139</v>
      </c>
      <c r="E364" s="87">
        <v>8.4931999999999999</v>
      </c>
      <c r="F364" s="87" t="s">
        <v>324</v>
      </c>
      <c r="K364" s="84">
        <v>11</v>
      </c>
      <c r="L364" s="85">
        <v>45733</v>
      </c>
      <c r="M364" s="82" t="s">
        <v>172</v>
      </c>
      <c r="N364" s="86" t="s">
        <v>139</v>
      </c>
      <c r="O364" s="87">
        <v>11.971399999999999</v>
      </c>
      <c r="P364" s="87" t="s">
        <v>324</v>
      </c>
    </row>
    <row r="365" spans="1:16" x14ac:dyDescent="0.3">
      <c r="A365" s="84">
        <v>12</v>
      </c>
      <c r="B365" s="85">
        <v>45740</v>
      </c>
      <c r="C365" s="82" t="s">
        <v>171</v>
      </c>
      <c r="D365" s="86" t="s">
        <v>139</v>
      </c>
      <c r="E365" s="87">
        <v>9.1593999999999998</v>
      </c>
      <c r="F365" s="87" t="s">
        <v>324</v>
      </c>
      <c r="K365" s="84">
        <v>12</v>
      </c>
      <c r="L365" s="85">
        <v>45740</v>
      </c>
      <c r="M365" s="82" t="s">
        <v>172</v>
      </c>
      <c r="N365" s="86" t="s">
        <v>139</v>
      </c>
      <c r="O365" s="87">
        <v>12.604100000000001</v>
      </c>
      <c r="P365" s="87" t="s">
        <v>324</v>
      </c>
    </row>
    <row r="366" spans="1:16" x14ac:dyDescent="0.3">
      <c r="A366" s="84">
        <v>13</v>
      </c>
      <c r="B366" s="85">
        <v>45747</v>
      </c>
      <c r="C366" s="82" t="s">
        <v>171</v>
      </c>
      <c r="D366" s="86" t="s">
        <v>139</v>
      </c>
      <c r="E366" s="87">
        <v>8.9514999999999993</v>
      </c>
      <c r="F366" s="87" t="s">
        <v>324</v>
      </c>
      <c r="K366" s="84">
        <v>13</v>
      </c>
      <c r="L366" s="85">
        <v>45747</v>
      </c>
      <c r="M366" s="82" t="s">
        <v>172</v>
      </c>
      <c r="N366" s="86" t="s">
        <v>139</v>
      </c>
      <c r="O366" s="87">
        <v>12.4617</v>
      </c>
      <c r="P366" s="87" t="s">
        <v>324</v>
      </c>
    </row>
    <row r="367" spans="1:16" x14ac:dyDescent="0.3">
      <c r="A367" s="84">
        <v>14</v>
      </c>
      <c r="B367" s="85">
        <v>45754</v>
      </c>
      <c r="C367" s="82" t="s">
        <v>171</v>
      </c>
      <c r="D367" s="86" t="s">
        <v>139</v>
      </c>
      <c r="E367" s="87">
        <v>9.1084999999999994</v>
      </c>
      <c r="F367" s="87" t="s">
        <v>324</v>
      </c>
      <c r="K367" s="84">
        <v>14</v>
      </c>
      <c r="L367" s="85">
        <v>45754</v>
      </c>
      <c r="M367" s="82" t="s">
        <v>172</v>
      </c>
      <c r="N367" s="86" t="s">
        <v>139</v>
      </c>
      <c r="O367" s="87">
        <v>12.3902</v>
      </c>
      <c r="P367" s="87" t="s">
        <v>324</v>
      </c>
    </row>
    <row r="368" spans="1:16" x14ac:dyDescent="0.3">
      <c r="A368" s="84">
        <v>15</v>
      </c>
      <c r="B368" s="85">
        <v>45761</v>
      </c>
      <c r="C368" s="82" t="s">
        <v>171</v>
      </c>
      <c r="D368" s="86" t="s">
        <v>139</v>
      </c>
      <c r="E368" s="87">
        <v>9.1706000000000003</v>
      </c>
      <c r="F368" s="87" t="s">
        <v>324</v>
      </c>
      <c r="K368" s="84">
        <v>15</v>
      </c>
      <c r="L368" s="85">
        <v>45761</v>
      </c>
      <c r="M368" s="82" t="s">
        <v>172</v>
      </c>
      <c r="N368" s="86" t="s">
        <v>139</v>
      </c>
      <c r="O368" s="87">
        <v>12.474399999999999</v>
      </c>
      <c r="P368" s="87" t="s">
        <v>324</v>
      </c>
    </row>
    <row r="369" spans="1:16" x14ac:dyDescent="0.3">
      <c r="A369" s="84">
        <v>16</v>
      </c>
      <c r="B369" s="85">
        <v>45768</v>
      </c>
      <c r="C369" s="82" t="s">
        <v>171</v>
      </c>
      <c r="D369" s="86" t="s">
        <v>139</v>
      </c>
      <c r="E369" s="87">
        <v>8.9146999999999998</v>
      </c>
      <c r="F369" s="87" t="s">
        <v>324</v>
      </c>
      <c r="K369" s="84">
        <v>16</v>
      </c>
      <c r="L369" s="85">
        <v>45768</v>
      </c>
      <c r="M369" s="82" t="s">
        <v>172</v>
      </c>
      <c r="N369" s="86" t="s">
        <v>139</v>
      </c>
      <c r="O369" s="87">
        <v>12.3111</v>
      </c>
      <c r="P369" s="87" t="s">
        <v>324</v>
      </c>
    </row>
    <row r="370" spans="1:16" x14ac:dyDescent="0.3">
      <c r="A370" s="84">
        <v>17</v>
      </c>
      <c r="B370" s="85">
        <v>45775</v>
      </c>
      <c r="C370" s="82" t="s">
        <v>171</v>
      </c>
      <c r="D370" s="86" t="s">
        <v>139</v>
      </c>
      <c r="E370" s="87">
        <v>8.5774000000000008</v>
      </c>
      <c r="F370" s="87" t="s">
        <v>324</v>
      </c>
      <c r="K370" s="84">
        <v>17</v>
      </c>
      <c r="L370" s="85">
        <v>45775</v>
      </c>
      <c r="M370" s="82" t="s">
        <v>172</v>
      </c>
      <c r="N370" s="86" t="s">
        <v>139</v>
      </c>
      <c r="O370" s="87">
        <v>12.285600000000001</v>
      </c>
      <c r="P370" s="87" t="s">
        <v>324</v>
      </c>
    </row>
    <row r="371" spans="1:16" x14ac:dyDescent="0.3">
      <c r="A371" s="84">
        <v>18</v>
      </c>
      <c r="B371" s="85">
        <v>45782</v>
      </c>
      <c r="C371" s="82" t="s">
        <v>171</v>
      </c>
      <c r="D371" s="86" t="s">
        <v>139</v>
      </c>
      <c r="E371" s="87">
        <v>9.0920000000000005</v>
      </c>
      <c r="F371" s="87" t="s">
        <v>324</v>
      </c>
      <c r="K371" s="84">
        <v>18</v>
      </c>
      <c r="L371" s="85">
        <v>45782</v>
      </c>
      <c r="M371" s="82" t="s">
        <v>172</v>
      </c>
      <c r="N371" s="86" t="s">
        <v>139</v>
      </c>
      <c r="O371" s="87">
        <v>11.911</v>
      </c>
      <c r="P371" s="87" t="s">
        <v>324</v>
      </c>
    </row>
    <row r="372" spans="1:16" x14ac:dyDescent="0.3">
      <c r="A372" s="84">
        <v>19</v>
      </c>
      <c r="B372" s="85">
        <v>45789</v>
      </c>
      <c r="C372" s="82" t="s">
        <v>171</v>
      </c>
      <c r="D372" s="86" t="s">
        <v>139</v>
      </c>
      <c r="E372" s="87">
        <v>8.8147000000000002</v>
      </c>
      <c r="F372" s="87" t="s">
        <v>324</v>
      </c>
      <c r="K372" s="84">
        <v>19</v>
      </c>
      <c r="L372" s="85">
        <v>45789</v>
      </c>
      <c r="M372" s="82" t="s">
        <v>172</v>
      </c>
      <c r="N372" s="86" t="s">
        <v>139</v>
      </c>
      <c r="O372" s="87">
        <v>12.489599999999999</v>
      </c>
      <c r="P372" s="87" t="s">
        <v>324</v>
      </c>
    </row>
    <row r="373" spans="1:16" x14ac:dyDescent="0.3">
      <c r="A373" s="84">
        <v>20</v>
      </c>
      <c r="B373" s="85">
        <v>45796</v>
      </c>
      <c r="C373" s="82" t="s">
        <v>171</v>
      </c>
      <c r="D373" s="86" t="s">
        <v>139</v>
      </c>
      <c r="E373" s="87">
        <v>8.9175000000000004</v>
      </c>
      <c r="F373" s="87" t="s">
        <v>324</v>
      </c>
      <c r="K373" s="84">
        <v>20</v>
      </c>
      <c r="L373" s="85">
        <v>45796</v>
      </c>
      <c r="M373" s="82" t="s">
        <v>172</v>
      </c>
      <c r="N373" s="86" t="s">
        <v>139</v>
      </c>
      <c r="O373" s="87">
        <v>13.145899999999999</v>
      </c>
      <c r="P373" s="87" t="s">
        <v>324</v>
      </c>
    </row>
    <row r="374" spans="1:16" x14ac:dyDescent="0.3">
      <c r="A374" s="84">
        <v>21</v>
      </c>
      <c r="B374" s="85">
        <v>45803</v>
      </c>
      <c r="C374" s="82" t="s">
        <v>171</v>
      </c>
      <c r="D374" s="86" t="s">
        <v>139</v>
      </c>
      <c r="E374" s="87">
        <v>8.8489000000000004</v>
      </c>
      <c r="F374" s="87" t="s">
        <v>324</v>
      </c>
      <c r="K374" s="84">
        <v>21</v>
      </c>
      <c r="L374" s="85">
        <v>45803</v>
      </c>
      <c r="M374" s="82" t="s">
        <v>172</v>
      </c>
      <c r="N374" s="86" t="s">
        <v>139</v>
      </c>
      <c r="O374" s="87">
        <v>13.193199999999999</v>
      </c>
      <c r="P374" s="87" t="s">
        <v>324</v>
      </c>
    </row>
    <row r="375" spans="1:16" x14ac:dyDescent="0.3">
      <c r="A375" s="84">
        <v>22</v>
      </c>
      <c r="B375" s="85">
        <v>45810</v>
      </c>
      <c r="C375" s="82" t="s">
        <v>171</v>
      </c>
      <c r="D375" s="86" t="s">
        <v>139</v>
      </c>
      <c r="E375" s="87">
        <v>8.9146000000000001</v>
      </c>
      <c r="F375" s="87" t="s">
        <v>324</v>
      </c>
      <c r="K375" s="84">
        <v>22</v>
      </c>
      <c r="L375" s="85">
        <v>45810</v>
      </c>
      <c r="M375" s="82" t="s">
        <v>172</v>
      </c>
      <c r="N375" s="86" t="s">
        <v>139</v>
      </c>
      <c r="O375" s="87">
        <v>12.9626</v>
      </c>
      <c r="P375" s="87" t="s">
        <v>324</v>
      </c>
    </row>
    <row r="376" spans="1:16" x14ac:dyDescent="0.3">
      <c r="A376" s="84">
        <v>23</v>
      </c>
      <c r="B376" s="85">
        <v>45817</v>
      </c>
      <c r="C376" s="82" t="s">
        <v>171</v>
      </c>
      <c r="D376" s="86" t="s">
        <v>139</v>
      </c>
      <c r="E376" s="87">
        <v>8.4225999999999992</v>
      </c>
      <c r="F376" s="87" t="s">
        <v>324</v>
      </c>
      <c r="K376" s="84">
        <v>23</v>
      </c>
      <c r="L376" s="85">
        <v>45817</v>
      </c>
      <c r="M376" s="82" t="s">
        <v>172</v>
      </c>
      <c r="N376" s="86" t="s">
        <v>139</v>
      </c>
      <c r="O376" s="87">
        <v>12.747</v>
      </c>
      <c r="P376" s="87" t="s">
        <v>324</v>
      </c>
    </row>
    <row r="377" spans="1:16" x14ac:dyDescent="0.3">
      <c r="A377" s="84">
        <v>24</v>
      </c>
      <c r="B377" s="85">
        <v>45824</v>
      </c>
      <c r="C377" s="82" t="s">
        <v>171</v>
      </c>
      <c r="D377" s="86" t="s">
        <v>139</v>
      </c>
      <c r="E377" s="87">
        <v>9.3041999999999998</v>
      </c>
      <c r="F377" s="87" t="s">
        <v>324</v>
      </c>
      <c r="K377" s="84">
        <v>24</v>
      </c>
      <c r="L377" s="85">
        <v>45824</v>
      </c>
      <c r="M377" s="82" t="s">
        <v>172</v>
      </c>
      <c r="N377" s="86" t="s">
        <v>139</v>
      </c>
      <c r="O377" s="87">
        <v>12.263199999999999</v>
      </c>
      <c r="P377" s="87" t="s">
        <v>324</v>
      </c>
    </row>
    <row r="378" spans="1:16" x14ac:dyDescent="0.3">
      <c r="A378" s="84">
        <v>25</v>
      </c>
      <c r="B378" s="85">
        <v>45831</v>
      </c>
      <c r="C378" s="82" t="s">
        <v>171</v>
      </c>
      <c r="D378" s="86" t="s">
        <v>139</v>
      </c>
      <c r="E378" s="87">
        <v>9.0632999999999999</v>
      </c>
      <c r="F378" s="87" t="s">
        <v>324</v>
      </c>
      <c r="K378" s="84">
        <v>25</v>
      </c>
      <c r="L378" s="85">
        <v>45831</v>
      </c>
      <c r="M378" s="82" t="s">
        <v>172</v>
      </c>
      <c r="N378" s="86" t="s">
        <v>139</v>
      </c>
      <c r="O378" s="87">
        <v>13.005000000000001</v>
      </c>
      <c r="P378" s="87" t="s">
        <v>324</v>
      </c>
    </row>
    <row r="379" spans="1:16" x14ac:dyDescent="0.3">
      <c r="A379" s="84">
        <v>1</v>
      </c>
      <c r="B379" s="85">
        <v>45663</v>
      </c>
      <c r="C379" s="82" t="s">
        <v>171</v>
      </c>
      <c r="D379" s="86" t="s">
        <v>140</v>
      </c>
      <c r="E379" s="87">
        <v>3.4916</v>
      </c>
      <c r="F379" s="87" t="s">
        <v>324</v>
      </c>
      <c r="K379" s="84">
        <v>1</v>
      </c>
      <c r="L379" s="85">
        <v>45663</v>
      </c>
      <c r="M379" s="82" t="s">
        <v>172</v>
      </c>
      <c r="N379" s="86" t="s">
        <v>140</v>
      </c>
      <c r="O379" s="87">
        <v>6.8677000000000001</v>
      </c>
      <c r="P379" s="87" t="s">
        <v>324</v>
      </c>
    </row>
    <row r="380" spans="1:16" x14ac:dyDescent="0.3">
      <c r="A380" s="84">
        <v>2</v>
      </c>
      <c r="B380" s="85">
        <v>45670</v>
      </c>
      <c r="C380" s="82" t="s">
        <v>171</v>
      </c>
      <c r="D380" s="86" t="s">
        <v>140</v>
      </c>
      <c r="E380" s="87">
        <v>3.4897</v>
      </c>
      <c r="F380" s="87" t="s">
        <v>324</v>
      </c>
      <c r="K380" s="84">
        <v>2</v>
      </c>
      <c r="L380" s="85">
        <v>45670</v>
      </c>
      <c r="M380" s="82" t="s">
        <v>172</v>
      </c>
      <c r="N380" s="86" t="s">
        <v>140</v>
      </c>
      <c r="O380" s="87">
        <v>7.1658999999999997</v>
      </c>
      <c r="P380" s="87" t="s">
        <v>324</v>
      </c>
    </row>
    <row r="381" spans="1:16" x14ac:dyDescent="0.3">
      <c r="A381" s="84">
        <v>3</v>
      </c>
      <c r="B381" s="85">
        <v>45677</v>
      </c>
      <c r="C381" s="82" t="s">
        <v>171</v>
      </c>
      <c r="D381" s="86" t="s">
        <v>140</v>
      </c>
      <c r="E381" s="87">
        <v>3.4563000000000001</v>
      </c>
      <c r="F381" s="87" t="s">
        <v>324</v>
      </c>
      <c r="K381" s="84">
        <v>3</v>
      </c>
      <c r="L381" s="85">
        <v>45677</v>
      </c>
      <c r="M381" s="82" t="s">
        <v>172</v>
      </c>
      <c r="N381" s="86" t="s">
        <v>140</v>
      </c>
      <c r="O381" s="87">
        <v>7.1516000000000002</v>
      </c>
      <c r="P381" s="87" t="s">
        <v>324</v>
      </c>
    </row>
    <row r="382" spans="1:16" x14ac:dyDescent="0.3">
      <c r="A382" s="84">
        <v>4</v>
      </c>
      <c r="B382" s="85">
        <v>45684</v>
      </c>
      <c r="C382" s="82" t="s">
        <v>171</v>
      </c>
      <c r="D382" s="86" t="s">
        <v>140</v>
      </c>
      <c r="E382" s="87">
        <v>3.5137999999999998</v>
      </c>
      <c r="F382" s="87" t="s">
        <v>324</v>
      </c>
      <c r="K382" s="84">
        <v>4</v>
      </c>
      <c r="L382" s="85">
        <v>45684</v>
      </c>
      <c r="M382" s="82" t="s">
        <v>172</v>
      </c>
      <c r="N382" s="86" t="s">
        <v>140</v>
      </c>
      <c r="O382" s="87">
        <v>7.3487999999999998</v>
      </c>
      <c r="P382" s="87" t="s">
        <v>324</v>
      </c>
    </row>
    <row r="383" spans="1:16" x14ac:dyDescent="0.3">
      <c r="A383" s="84">
        <v>5</v>
      </c>
      <c r="B383" s="85">
        <v>45691</v>
      </c>
      <c r="C383" s="82" t="s">
        <v>171</v>
      </c>
      <c r="D383" s="86" t="s">
        <v>140</v>
      </c>
      <c r="E383" s="87">
        <v>3.4346999999999999</v>
      </c>
      <c r="F383" s="87" t="s">
        <v>324</v>
      </c>
      <c r="K383" s="84">
        <v>5</v>
      </c>
      <c r="L383" s="85">
        <v>45691</v>
      </c>
      <c r="M383" s="82" t="s">
        <v>172</v>
      </c>
      <c r="N383" s="86" t="s">
        <v>140</v>
      </c>
      <c r="O383" s="87">
        <v>6.6064999999999996</v>
      </c>
      <c r="P383" s="87" t="s">
        <v>324</v>
      </c>
    </row>
    <row r="384" spans="1:16" x14ac:dyDescent="0.3">
      <c r="A384" s="84">
        <v>6</v>
      </c>
      <c r="B384" s="85">
        <v>45698</v>
      </c>
      <c r="C384" s="82" t="s">
        <v>171</v>
      </c>
      <c r="D384" s="86" t="s">
        <v>140</v>
      </c>
      <c r="E384" s="87">
        <v>3.4874000000000001</v>
      </c>
      <c r="F384" s="87" t="s">
        <v>324</v>
      </c>
      <c r="K384" s="84">
        <v>6</v>
      </c>
      <c r="L384" s="85">
        <v>45698</v>
      </c>
      <c r="M384" s="82" t="s">
        <v>172</v>
      </c>
      <c r="N384" s="86" t="s">
        <v>140</v>
      </c>
      <c r="O384" s="87">
        <v>7.1875999999999998</v>
      </c>
      <c r="P384" s="87" t="s">
        <v>324</v>
      </c>
    </row>
    <row r="385" spans="1:16" x14ac:dyDescent="0.3">
      <c r="A385" s="84">
        <v>7</v>
      </c>
      <c r="B385" s="85">
        <v>45705</v>
      </c>
      <c r="C385" s="82" t="s">
        <v>171</v>
      </c>
      <c r="D385" s="86" t="s">
        <v>140</v>
      </c>
      <c r="E385" s="87">
        <v>3.3372999999999999</v>
      </c>
      <c r="F385" s="87" t="s">
        <v>324</v>
      </c>
      <c r="K385" s="84">
        <v>7</v>
      </c>
      <c r="L385" s="85">
        <v>45705</v>
      </c>
      <c r="M385" s="82" t="s">
        <v>172</v>
      </c>
      <c r="N385" s="86" t="s">
        <v>140</v>
      </c>
      <c r="O385" s="87">
        <v>6.9267000000000003</v>
      </c>
      <c r="P385" s="87" t="s">
        <v>324</v>
      </c>
    </row>
    <row r="386" spans="1:16" x14ac:dyDescent="0.3">
      <c r="A386" s="84">
        <v>8</v>
      </c>
      <c r="B386" s="85">
        <v>45712</v>
      </c>
      <c r="C386" s="82" t="s">
        <v>171</v>
      </c>
      <c r="D386" s="86" t="s">
        <v>140</v>
      </c>
      <c r="E386" s="87">
        <v>3.444</v>
      </c>
      <c r="F386" s="87" t="s">
        <v>324</v>
      </c>
      <c r="K386" s="84">
        <v>8</v>
      </c>
      <c r="L386" s="85">
        <v>45712</v>
      </c>
      <c r="M386" s="82" t="s">
        <v>172</v>
      </c>
      <c r="N386" s="86" t="s">
        <v>140</v>
      </c>
      <c r="O386" s="87">
        <v>6.8335999999999997</v>
      </c>
      <c r="P386" s="87" t="s">
        <v>324</v>
      </c>
    </row>
    <row r="387" spans="1:16" x14ac:dyDescent="0.3">
      <c r="A387" s="84">
        <v>9</v>
      </c>
      <c r="B387" s="85">
        <v>45719</v>
      </c>
      <c r="C387" s="82" t="s">
        <v>171</v>
      </c>
      <c r="D387" s="86" t="s">
        <v>140</v>
      </c>
      <c r="E387" s="87">
        <v>3.8420999999999998</v>
      </c>
      <c r="F387" s="87" t="s">
        <v>324</v>
      </c>
      <c r="K387" s="84">
        <v>9</v>
      </c>
      <c r="L387" s="85">
        <v>45719</v>
      </c>
      <c r="M387" s="82" t="s">
        <v>172</v>
      </c>
      <c r="N387" s="86" t="s">
        <v>140</v>
      </c>
      <c r="O387" s="87">
        <v>7.1349</v>
      </c>
      <c r="P387" s="87" t="s">
        <v>324</v>
      </c>
    </row>
    <row r="388" spans="1:16" x14ac:dyDescent="0.3">
      <c r="A388" s="84">
        <v>10</v>
      </c>
      <c r="B388" s="85">
        <v>45726</v>
      </c>
      <c r="C388" s="82" t="s">
        <v>171</v>
      </c>
      <c r="D388" s="86" t="s">
        <v>140</v>
      </c>
      <c r="E388" s="87">
        <v>3.4895999999999998</v>
      </c>
      <c r="F388" s="87" t="s">
        <v>324</v>
      </c>
      <c r="K388" s="84">
        <v>10</v>
      </c>
      <c r="L388" s="85">
        <v>45726</v>
      </c>
      <c r="M388" s="82" t="s">
        <v>172</v>
      </c>
      <c r="N388" s="86" t="s">
        <v>140</v>
      </c>
      <c r="O388" s="87">
        <v>6.77</v>
      </c>
      <c r="P388" s="87" t="s">
        <v>324</v>
      </c>
    </row>
    <row r="389" spans="1:16" x14ac:dyDescent="0.3">
      <c r="A389" s="84">
        <v>11</v>
      </c>
      <c r="B389" s="85">
        <v>45733</v>
      </c>
      <c r="C389" s="82" t="s">
        <v>171</v>
      </c>
      <c r="D389" s="86" t="s">
        <v>140</v>
      </c>
      <c r="E389" s="87">
        <v>3.4641999999999999</v>
      </c>
      <c r="F389" s="87" t="s">
        <v>324</v>
      </c>
      <c r="K389" s="84">
        <v>11</v>
      </c>
      <c r="L389" s="85">
        <v>45733</v>
      </c>
      <c r="M389" s="82" t="s">
        <v>172</v>
      </c>
      <c r="N389" s="86" t="s">
        <v>140</v>
      </c>
      <c r="O389" s="87">
        <v>6.4808000000000003</v>
      </c>
      <c r="P389" s="87" t="s">
        <v>324</v>
      </c>
    </row>
    <row r="390" spans="1:16" x14ac:dyDescent="0.3">
      <c r="A390" s="84">
        <v>12</v>
      </c>
      <c r="B390" s="85">
        <v>45740</v>
      </c>
      <c r="C390" s="82" t="s">
        <v>171</v>
      </c>
      <c r="D390" s="86" t="s">
        <v>140</v>
      </c>
      <c r="E390" s="87">
        <v>3.5798999999999999</v>
      </c>
      <c r="F390" s="87" t="s">
        <v>324</v>
      </c>
      <c r="K390" s="84">
        <v>12</v>
      </c>
      <c r="L390" s="85">
        <v>45740</v>
      </c>
      <c r="M390" s="82" t="s">
        <v>172</v>
      </c>
      <c r="N390" s="86" t="s">
        <v>140</v>
      </c>
      <c r="O390" s="87">
        <v>6.9074</v>
      </c>
      <c r="P390" s="87" t="s">
        <v>324</v>
      </c>
    </row>
    <row r="391" spans="1:16" x14ac:dyDescent="0.3">
      <c r="A391" s="84">
        <v>13</v>
      </c>
      <c r="B391" s="85">
        <v>45747</v>
      </c>
      <c r="C391" s="82" t="s">
        <v>171</v>
      </c>
      <c r="D391" s="86" t="s">
        <v>140</v>
      </c>
      <c r="E391" s="87">
        <v>3.6061999999999999</v>
      </c>
      <c r="F391" s="87" t="s">
        <v>324</v>
      </c>
      <c r="K391" s="84">
        <v>13</v>
      </c>
      <c r="L391" s="85">
        <v>45747</v>
      </c>
      <c r="M391" s="82" t="s">
        <v>172</v>
      </c>
      <c r="N391" s="86" t="s">
        <v>140</v>
      </c>
      <c r="O391" s="87">
        <v>6.6256000000000004</v>
      </c>
      <c r="P391" s="87" t="s">
        <v>324</v>
      </c>
    </row>
    <row r="392" spans="1:16" x14ac:dyDescent="0.3">
      <c r="A392" s="84">
        <v>14</v>
      </c>
      <c r="B392" s="85">
        <v>45754</v>
      </c>
      <c r="C392" s="82" t="s">
        <v>171</v>
      </c>
      <c r="D392" s="86" t="s">
        <v>140</v>
      </c>
      <c r="E392" s="87">
        <v>3.3329</v>
      </c>
      <c r="F392" s="87" t="s">
        <v>324</v>
      </c>
      <c r="K392" s="84">
        <v>14</v>
      </c>
      <c r="L392" s="85">
        <v>45754</v>
      </c>
      <c r="M392" s="82" t="s">
        <v>172</v>
      </c>
      <c r="N392" s="86" t="s">
        <v>140</v>
      </c>
      <c r="O392" s="87">
        <v>6.8377999999999997</v>
      </c>
      <c r="P392" s="87" t="s">
        <v>324</v>
      </c>
    </row>
    <row r="393" spans="1:16" x14ac:dyDescent="0.3">
      <c r="A393" s="84">
        <v>15</v>
      </c>
      <c r="B393" s="85">
        <v>45761</v>
      </c>
      <c r="C393" s="82" t="s">
        <v>171</v>
      </c>
      <c r="D393" s="86" t="s">
        <v>140</v>
      </c>
      <c r="E393" s="87">
        <v>3.4689000000000001</v>
      </c>
      <c r="F393" s="87" t="s">
        <v>324</v>
      </c>
      <c r="K393" s="84">
        <v>15</v>
      </c>
      <c r="L393" s="85">
        <v>45761</v>
      </c>
      <c r="M393" s="82" t="s">
        <v>172</v>
      </c>
      <c r="N393" s="86" t="s">
        <v>140</v>
      </c>
      <c r="O393" s="87">
        <v>7.0929000000000002</v>
      </c>
      <c r="P393" s="87" t="s">
        <v>324</v>
      </c>
    </row>
    <row r="394" spans="1:16" x14ac:dyDescent="0.3">
      <c r="A394" s="84">
        <v>16</v>
      </c>
      <c r="B394" s="85">
        <v>45768</v>
      </c>
      <c r="C394" s="82" t="s">
        <v>171</v>
      </c>
      <c r="D394" s="86" t="s">
        <v>140</v>
      </c>
      <c r="E394" s="87">
        <v>3.6377000000000002</v>
      </c>
      <c r="F394" s="87" t="s">
        <v>324</v>
      </c>
      <c r="K394" s="84">
        <v>16</v>
      </c>
      <c r="L394" s="85">
        <v>45768</v>
      </c>
      <c r="M394" s="82" t="s">
        <v>172</v>
      </c>
      <c r="N394" s="86" t="s">
        <v>140</v>
      </c>
      <c r="O394" s="87">
        <v>7.0780000000000003</v>
      </c>
      <c r="P394" s="87" t="s">
        <v>324</v>
      </c>
    </row>
    <row r="395" spans="1:16" x14ac:dyDescent="0.3">
      <c r="A395" s="84">
        <v>17</v>
      </c>
      <c r="B395" s="85">
        <v>45775</v>
      </c>
      <c r="C395" s="82" t="s">
        <v>171</v>
      </c>
      <c r="D395" s="86" t="s">
        <v>140</v>
      </c>
      <c r="E395" s="87">
        <v>3.5405000000000002</v>
      </c>
      <c r="F395" s="87" t="s">
        <v>324</v>
      </c>
      <c r="K395" s="84">
        <v>17</v>
      </c>
      <c r="L395" s="85">
        <v>45775</v>
      </c>
      <c r="M395" s="82" t="s">
        <v>172</v>
      </c>
      <c r="N395" s="86" t="s">
        <v>140</v>
      </c>
      <c r="O395" s="87">
        <v>7.3967000000000001</v>
      </c>
      <c r="P395" s="87" t="s">
        <v>324</v>
      </c>
    </row>
    <row r="396" spans="1:16" x14ac:dyDescent="0.3">
      <c r="A396" s="84">
        <v>18</v>
      </c>
      <c r="B396" s="85">
        <v>45782</v>
      </c>
      <c r="C396" s="82" t="s">
        <v>171</v>
      </c>
      <c r="D396" s="86" t="s">
        <v>140</v>
      </c>
      <c r="E396" s="87">
        <v>3.5183</v>
      </c>
      <c r="F396" s="87" t="s">
        <v>324</v>
      </c>
      <c r="K396" s="84">
        <v>18</v>
      </c>
      <c r="L396" s="85">
        <v>45782</v>
      </c>
      <c r="M396" s="82" t="s">
        <v>172</v>
      </c>
      <c r="N396" s="86" t="s">
        <v>140</v>
      </c>
      <c r="O396" s="87">
        <v>6.9500999999999999</v>
      </c>
      <c r="P396" s="87" t="s">
        <v>324</v>
      </c>
    </row>
    <row r="397" spans="1:16" x14ac:dyDescent="0.3">
      <c r="A397" s="84">
        <v>19</v>
      </c>
      <c r="B397" s="85">
        <v>45789</v>
      </c>
      <c r="C397" s="82" t="s">
        <v>171</v>
      </c>
      <c r="D397" s="86" t="s">
        <v>140</v>
      </c>
      <c r="E397" s="87">
        <v>3.7330999999999999</v>
      </c>
      <c r="F397" s="87" t="s">
        <v>324</v>
      </c>
      <c r="K397" s="84">
        <v>19</v>
      </c>
      <c r="L397" s="85">
        <v>45789</v>
      </c>
      <c r="M397" s="82" t="s">
        <v>172</v>
      </c>
      <c r="N397" s="86" t="s">
        <v>140</v>
      </c>
      <c r="O397" s="87">
        <v>6.6166999999999998</v>
      </c>
      <c r="P397" s="87" t="s">
        <v>324</v>
      </c>
    </row>
    <row r="398" spans="1:16" x14ac:dyDescent="0.3">
      <c r="A398" s="84">
        <v>20</v>
      </c>
      <c r="B398" s="85">
        <v>45796</v>
      </c>
      <c r="C398" s="82" t="s">
        <v>171</v>
      </c>
      <c r="D398" s="86" t="s">
        <v>140</v>
      </c>
      <c r="E398" s="87">
        <v>3.3982999999999999</v>
      </c>
      <c r="F398" s="87" t="s">
        <v>324</v>
      </c>
      <c r="K398" s="84">
        <v>20</v>
      </c>
      <c r="L398" s="85">
        <v>45796</v>
      </c>
      <c r="M398" s="82" t="s">
        <v>172</v>
      </c>
      <c r="N398" s="86" t="s">
        <v>140</v>
      </c>
      <c r="O398" s="87">
        <v>6.8109999999999999</v>
      </c>
      <c r="P398" s="87" t="s">
        <v>324</v>
      </c>
    </row>
    <row r="399" spans="1:16" x14ac:dyDescent="0.3">
      <c r="A399" s="84">
        <v>21</v>
      </c>
      <c r="B399" s="85">
        <v>45803</v>
      </c>
      <c r="C399" s="82" t="s">
        <v>171</v>
      </c>
      <c r="D399" s="86" t="s">
        <v>140</v>
      </c>
      <c r="E399" s="87">
        <v>3.5124</v>
      </c>
      <c r="F399" s="87" t="s">
        <v>324</v>
      </c>
      <c r="K399" s="84">
        <v>21</v>
      </c>
      <c r="L399" s="85">
        <v>45803</v>
      </c>
      <c r="M399" s="82" t="s">
        <v>172</v>
      </c>
      <c r="N399" s="86" t="s">
        <v>140</v>
      </c>
      <c r="O399" s="87">
        <v>6.7702</v>
      </c>
      <c r="P399" s="87" t="s">
        <v>324</v>
      </c>
    </row>
    <row r="400" spans="1:16" x14ac:dyDescent="0.3">
      <c r="A400" s="84">
        <v>22</v>
      </c>
      <c r="B400" s="85">
        <v>45810</v>
      </c>
      <c r="C400" s="82" t="s">
        <v>171</v>
      </c>
      <c r="D400" s="86" t="s">
        <v>140</v>
      </c>
      <c r="E400" s="87">
        <v>3.4220000000000002</v>
      </c>
      <c r="F400" s="87" t="s">
        <v>324</v>
      </c>
      <c r="K400" s="84">
        <v>22</v>
      </c>
      <c r="L400" s="85">
        <v>45810</v>
      </c>
      <c r="M400" s="82" t="s">
        <v>172</v>
      </c>
      <c r="N400" s="86" t="s">
        <v>140</v>
      </c>
      <c r="O400" s="87">
        <v>6.6955</v>
      </c>
      <c r="P400" s="87" t="s">
        <v>324</v>
      </c>
    </row>
    <row r="401" spans="1:16" x14ac:dyDescent="0.3">
      <c r="A401" s="84">
        <v>23</v>
      </c>
      <c r="B401" s="85">
        <v>45817</v>
      </c>
      <c r="C401" s="82" t="s">
        <v>171</v>
      </c>
      <c r="D401" s="86" t="s">
        <v>140</v>
      </c>
      <c r="E401" s="87">
        <v>3.7235</v>
      </c>
      <c r="F401" s="87" t="s">
        <v>324</v>
      </c>
      <c r="K401" s="84">
        <v>23</v>
      </c>
      <c r="L401" s="85">
        <v>45817</v>
      </c>
      <c r="M401" s="82" t="s">
        <v>172</v>
      </c>
      <c r="N401" s="86" t="s">
        <v>140</v>
      </c>
      <c r="O401" s="87">
        <v>7.1087999999999996</v>
      </c>
      <c r="P401" s="87" t="s">
        <v>324</v>
      </c>
    </row>
    <row r="402" spans="1:16" x14ac:dyDescent="0.3">
      <c r="A402" s="84">
        <v>24</v>
      </c>
      <c r="B402" s="85">
        <v>45824</v>
      </c>
      <c r="C402" s="82" t="s">
        <v>171</v>
      </c>
      <c r="D402" s="86" t="s">
        <v>140</v>
      </c>
      <c r="E402" s="87">
        <v>3.2071999999999998</v>
      </c>
      <c r="F402" s="87" t="s">
        <v>324</v>
      </c>
      <c r="K402" s="84">
        <v>24</v>
      </c>
      <c r="L402" s="85">
        <v>45824</v>
      </c>
      <c r="M402" s="82" t="s">
        <v>172</v>
      </c>
      <c r="N402" s="86" t="s">
        <v>140</v>
      </c>
      <c r="O402" s="87">
        <v>6.8387000000000002</v>
      </c>
      <c r="P402" s="87" t="s">
        <v>324</v>
      </c>
    </row>
    <row r="403" spans="1:16" x14ac:dyDescent="0.3">
      <c r="A403" s="84">
        <v>25</v>
      </c>
      <c r="B403" s="85">
        <v>45831</v>
      </c>
      <c r="C403" s="82" t="s">
        <v>171</v>
      </c>
      <c r="D403" s="86" t="s">
        <v>140</v>
      </c>
      <c r="E403" s="87">
        <v>3.3995000000000002</v>
      </c>
      <c r="F403" s="87" t="s">
        <v>324</v>
      </c>
      <c r="K403" s="84">
        <v>25</v>
      </c>
      <c r="L403" s="85">
        <v>45831</v>
      </c>
      <c r="M403" s="82" t="s">
        <v>172</v>
      </c>
      <c r="N403" s="86" t="s">
        <v>140</v>
      </c>
      <c r="O403" s="87">
        <v>6.5057</v>
      </c>
      <c r="P403" s="87" t="s">
        <v>324</v>
      </c>
    </row>
    <row r="404" spans="1:16" x14ac:dyDescent="0.3">
      <c r="A404" s="84">
        <v>1</v>
      </c>
      <c r="B404" s="85">
        <v>45663</v>
      </c>
      <c r="C404" s="82" t="s">
        <v>171</v>
      </c>
      <c r="D404" s="86" t="s">
        <v>141</v>
      </c>
      <c r="E404" s="87">
        <v>141.0454</v>
      </c>
      <c r="F404" s="87" t="s">
        <v>324</v>
      </c>
      <c r="K404" s="84">
        <v>1</v>
      </c>
      <c r="L404" s="85">
        <v>45663</v>
      </c>
      <c r="M404" s="82" t="s">
        <v>172</v>
      </c>
      <c r="N404" s="86" t="s">
        <v>141</v>
      </c>
      <c r="O404" s="87">
        <v>158.69579999999999</v>
      </c>
      <c r="P404" s="87" t="s">
        <v>324</v>
      </c>
    </row>
    <row r="405" spans="1:16" x14ac:dyDescent="0.3">
      <c r="A405" s="84">
        <v>2</v>
      </c>
      <c r="B405" s="85">
        <v>45670</v>
      </c>
      <c r="C405" s="82" t="s">
        <v>171</v>
      </c>
      <c r="D405" s="86" t="s">
        <v>141</v>
      </c>
      <c r="E405" s="87">
        <v>139.8329</v>
      </c>
      <c r="F405" s="87" t="s">
        <v>324</v>
      </c>
      <c r="K405" s="84">
        <v>2</v>
      </c>
      <c r="L405" s="85">
        <v>45670</v>
      </c>
      <c r="M405" s="82" t="s">
        <v>172</v>
      </c>
      <c r="N405" s="86" t="s">
        <v>141</v>
      </c>
      <c r="O405" s="87">
        <v>159.9307</v>
      </c>
      <c r="P405" s="87" t="s">
        <v>324</v>
      </c>
    </row>
    <row r="406" spans="1:16" x14ac:dyDescent="0.3">
      <c r="A406" s="84">
        <v>3</v>
      </c>
      <c r="B406" s="85">
        <v>45677</v>
      </c>
      <c r="C406" s="82" t="s">
        <v>171</v>
      </c>
      <c r="D406" s="86" t="s">
        <v>141</v>
      </c>
      <c r="E406" s="87">
        <v>140.53530000000001</v>
      </c>
      <c r="F406" s="87" t="s">
        <v>324</v>
      </c>
      <c r="K406" s="84">
        <v>3</v>
      </c>
      <c r="L406" s="85">
        <v>45677</v>
      </c>
      <c r="M406" s="82" t="s">
        <v>172</v>
      </c>
      <c r="N406" s="86" t="s">
        <v>141</v>
      </c>
      <c r="O406" s="87">
        <v>161.7619</v>
      </c>
      <c r="P406" s="87" t="s">
        <v>324</v>
      </c>
    </row>
    <row r="407" spans="1:16" x14ac:dyDescent="0.3">
      <c r="A407" s="84">
        <v>4</v>
      </c>
      <c r="B407" s="85">
        <v>45684</v>
      </c>
      <c r="C407" s="82" t="s">
        <v>171</v>
      </c>
      <c r="D407" s="86" t="s">
        <v>141</v>
      </c>
      <c r="E407" s="87">
        <v>140.15860000000001</v>
      </c>
      <c r="F407" s="87" t="s">
        <v>324</v>
      </c>
      <c r="K407" s="84">
        <v>4</v>
      </c>
      <c r="L407" s="85">
        <v>45684</v>
      </c>
      <c r="M407" s="82" t="s">
        <v>172</v>
      </c>
      <c r="N407" s="86" t="s">
        <v>141</v>
      </c>
      <c r="O407" s="87">
        <v>164.62899999999999</v>
      </c>
      <c r="P407" s="87" t="s">
        <v>324</v>
      </c>
    </row>
    <row r="408" spans="1:16" x14ac:dyDescent="0.3">
      <c r="A408" s="84">
        <v>5</v>
      </c>
      <c r="B408" s="85">
        <v>45691</v>
      </c>
      <c r="C408" s="82" t="s">
        <v>171</v>
      </c>
      <c r="D408" s="86" t="s">
        <v>141</v>
      </c>
      <c r="E408" s="87">
        <v>140.94749999999999</v>
      </c>
      <c r="F408" s="87" t="s">
        <v>324</v>
      </c>
      <c r="K408" s="84">
        <v>5</v>
      </c>
      <c r="L408" s="85">
        <v>45691</v>
      </c>
      <c r="M408" s="82" t="s">
        <v>172</v>
      </c>
      <c r="N408" s="86" t="s">
        <v>141</v>
      </c>
      <c r="O408" s="87">
        <v>158.18620000000001</v>
      </c>
      <c r="P408" s="87" t="s">
        <v>324</v>
      </c>
    </row>
    <row r="409" spans="1:16" x14ac:dyDescent="0.3">
      <c r="A409" s="84">
        <v>6</v>
      </c>
      <c r="B409" s="85">
        <v>45698</v>
      </c>
      <c r="C409" s="82" t="s">
        <v>171</v>
      </c>
      <c r="D409" s="86" t="s">
        <v>141</v>
      </c>
      <c r="E409" s="87">
        <v>140.05699999999999</v>
      </c>
      <c r="F409" s="87" t="s">
        <v>324</v>
      </c>
      <c r="K409" s="84">
        <v>6</v>
      </c>
      <c r="L409" s="85">
        <v>45698</v>
      </c>
      <c r="M409" s="82" t="s">
        <v>172</v>
      </c>
      <c r="N409" s="86" t="s">
        <v>141</v>
      </c>
      <c r="O409" s="87">
        <v>159.16390000000001</v>
      </c>
      <c r="P409" s="87" t="s">
        <v>324</v>
      </c>
    </row>
    <row r="410" spans="1:16" x14ac:dyDescent="0.3">
      <c r="A410" s="84">
        <v>7</v>
      </c>
      <c r="B410" s="85">
        <v>45705</v>
      </c>
      <c r="C410" s="82" t="s">
        <v>171</v>
      </c>
      <c r="D410" s="86" t="s">
        <v>141</v>
      </c>
      <c r="E410" s="87">
        <v>141.85429999999999</v>
      </c>
      <c r="F410" s="87" t="s">
        <v>324</v>
      </c>
      <c r="K410" s="84">
        <v>7</v>
      </c>
      <c r="L410" s="85">
        <v>45705</v>
      </c>
      <c r="M410" s="82" t="s">
        <v>172</v>
      </c>
      <c r="N410" s="86" t="s">
        <v>141</v>
      </c>
      <c r="O410" s="87">
        <v>158.48830000000001</v>
      </c>
      <c r="P410" s="87" t="s">
        <v>324</v>
      </c>
    </row>
    <row r="411" spans="1:16" x14ac:dyDescent="0.3">
      <c r="A411" s="84">
        <v>8</v>
      </c>
      <c r="B411" s="85">
        <v>45712</v>
      </c>
      <c r="C411" s="82" t="s">
        <v>171</v>
      </c>
      <c r="D411" s="86" t="s">
        <v>141</v>
      </c>
      <c r="E411" s="87">
        <v>140.63749999999999</v>
      </c>
      <c r="F411" s="87" t="s">
        <v>324</v>
      </c>
      <c r="K411" s="84">
        <v>8</v>
      </c>
      <c r="L411" s="85">
        <v>45712</v>
      </c>
      <c r="M411" s="82" t="s">
        <v>172</v>
      </c>
      <c r="N411" s="86" t="s">
        <v>141</v>
      </c>
      <c r="O411" s="87">
        <v>161.4118</v>
      </c>
      <c r="P411" s="87" t="s">
        <v>324</v>
      </c>
    </row>
    <row r="412" spans="1:16" x14ac:dyDescent="0.3">
      <c r="A412" s="84">
        <v>9</v>
      </c>
      <c r="B412" s="85">
        <v>45719</v>
      </c>
      <c r="C412" s="82" t="s">
        <v>171</v>
      </c>
      <c r="D412" s="86" t="s">
        <v>141</v>
      </c>
      <c r="E412" s="87">
        <v>140.5881</v>
      </c>
      <c r="F412" s="87" t="s">
        <v>324</v>
      </c>
      <c r="K412" s="84">
        <v>9</v>
      </c>
      <c r="L412" s="85">
        <v>45719</v>
      </c>
      <c r="M412" s="82" t="s">
        <v>172</v>
      </c>
      <c r="N412" s="86" t="s">
        <v>141</v>
      </c>
      <c r="O412" s="87">
        <v>157.93340000000001</v>
      </c>
      <c r="P412" s="87" t="s">
        <v>324</v>
      </c>
    </row>
    <row r="413" spans="1:16" x14ac:dyDescent="0.3">
      <c r="A413" s="84">
        <v>10</v>
      </c>
      <c r="B413" s="85">
        <v>45726</v>
      </c>
      <c r="C413" s="82" t="s">
        <v>171</v>
      </c>
      <c r="D413" s="86" t="s">
        <v>141</v>
      </c>
      <c r="E413" s="87">
        <v>140.6148</v>
      </c>
      <c r="F413" s="87" t="s">
        <v>324</v>
      </c>
      <c r="K413" s="84">
        <v>10</v>
      </c>
      <c r="L413" s="85">
        <v>45726</v>
      </c>
      <c r="M413" s="82" t="s">
        <v>172</v>
      </c>
      <c r="N413" s="86" t="s">
        <v>141</v>
      </c>
      <c r="O413" s="87">
        <v>159.12819999999999</v>
      </c>
      <c r="P413" s="87" t="s">
        <v>324</v>
      </c>
    </row>
    <row r="414" spans="1:16" x14ac:dyDescent="0.3">
      <c r="A414" s="84">
        <v>11</v>
      </c>
      <c r="B414" s="85">
        <v>45733</v>
      </c>
      <c r="C414" s="82" t="s">
        <v>171</v>
      </c>
      <c r="D414" s="86" t="s">
        <v>141</v>
      </c>
      <c r="E414" s="87">
        <v>137.815</v>
      </c>
      <c r="F414" s="87" t="s">
        <v>324</v>
      </c>
      <c r="K414" s="84">
        <v>11</v>
      </c>
      <c r="L414" s="85">
        <v>45733</v>
      </c>
      <c r="M414" s="82" t="s">
        <v>172</v>
      </c>
      <c r="N414" s="86" t="s">
        <v>141</v>
      </c>
      <c r="O414" s="87">
        <v>159.94669999999999</v>
      </c>
      <c r="P414" s="87" t="s">
        <v>324</v>
      </c>
    </row>
    <row r="415" spans="1:16" x14ac:dyDescent="0.3">
      <c r="A415" s="84">
        <v>12</v>
      </c>
      <c r="B415" s="85">
        <v>45740</v>
      </c>
      <c r="C415" s="82" t="s">
        <v>171</v>
      </c>
      <c r="D415" s="86" t="s">
        <v>141</v>
      </c>
      <c r="E415" s="87">
        <v>139.75299999999999</v>
      </c>
      <c r="F415" s="87" t="s">
        <v>324</v>
      </c>
      <c r="K415" s="84">
        <v>12</v>
      </c>
      <c r="L415" s="85">
        <v>45740</v>
      </c>
      <c r="M415" s="82" t="s">
        <v>172</v>
      </c>
      <c r="N415" s="86" t="s">
        <v>141</v>
      </c>
      <c r="O415" s="87">
        <v>158.23840000000001</v>
      </c>
      <c r="P415" s="87" t="s">
        <v>324</v>
      </c>
    </row>
    <row r="416" spans="1:16" x14ac:dyDescent="0.3">
      <c r="A416" s="84">
        <v>13</v>
      </c>
      <c r="B416" s="85">
        <v>45747</v>
      </c>
      <c r="C416" s="82" t="s">
        <v>171</v>
      </c>
      <c r="D416" s="86" t="s">
        <v>141</v>
      </c>
      <c r="E416" s="87">
        <v>139.61099999999999</v>
      </c>
      <c r="F416" s="87" t="s">
        <v>324</v>
      </c>
      <c r="K416" s="84">
        <v>13</v>
      </c>
      <c r="L416" s="85">
        <v>45747</v>
      </c>
      <c r="M416" s="82" t="s">
        <v>172</v>
      </c>
      <c r="N416" s="86" t="s">
        <v>141</v>
      </c>
      <c r="O416" s="87">
        <v>158.27680000000001</v>
      </c>
      <c r="P416" s="87" t="s">
        <v>324</v>
      </c>
    </row>
    <row r="417" spans="1:16" x14ac:dyDescent="0.3">
      <c r="A417" s="84">
        <v>14</v>
      </c>
      <c r="B417" s="85">
        <v>45754</v>
      </c>
      <c r="C417" s="82" t="s">
        <v>171</v>
      </c>
      <c r="D417" s="86" t="s">
        <v>141</v>
      </c>
      <c r="E417" s="87">
        <v>140.31129999999999</v>
      </c>
      <c r="F417" s="87" t="s">
        <v>324</v>
      </c>
      <c r="K417" s="84">
        <v>14</v>
      </c>
      <c r="L417" s="85">
        <v>45754</v>
      </c>
      <c r="M417" s="82" t="s">
        <v>172</v>
      </c>
      <c r="N417" s="86" t="s">
        <v>141</v>
      </c>
      <c r="O417" s="87">
        <v>159.1439</v>
      </c>
      <c r="P417" s="87" t="s">
        <v>324</v>
      </c>
    </row>
    <row r="418" spans="1:16" x14ac:dyDescent="0.3">
      <c r="A418" s="84">
        <v>15</v>
      </c>
      <c r="B418" s="85">
        <v>45761</v>
      </c>
      <c r="C418" s="82" t="s">
        <v>171</v>
      </c>
      <c r="D418" s="86" t="s">
        <v>141</v>
      </c>
      <c r="E418" s="87">
        <v>137.96199999999999</v>
      </c>
      <c r="F418" s="87" t="s">
        <v>324</v>
      </c>
      <c r="K418" s="84">
        <v>15</v>
      </c>
      <c r="L418" s="85">
        <v>45761</v>
      </c>
      <c r="M418" s="82" t="s">
        <v>172</v>
      </c>
      <c r="N418" s="86" t="s">
        <v>141</v>
      </c>
      <c r="O418" s="87">
        <v>156.2192</v>
      </c>
      <c r="P418" s="87" t="s">
        <v>324</v>
      </c>
    </row>
    <row r="419" spans="1:16" x14ac:dyDescent="0.3">
      <c r="A419" s="84">
        <v>16</v>
      </c>
      <c r="B419" s="85">
        <v>45768</v>
      </c>
      <c r="C419" s="82" t="s">
        <v>171</v>
      </c>
      <c r="D419" s="86" t="s">
        <v>141</v>
      </c>
      <c r="E419" s="87">
        <v>142.4512</v>
      </c>
      <c r="F419" s="87" t="s">
        <v>324</v>
      </c>
      <c r="K419" s="84">
        <v>16</v>
      </c>
      <c r="L419" s="85">
        <v>45768</v>
      </c>
      <c r="M419" s="82" t="s">
        <v>172</v>
      </c>
      <c r="N419" s="86" t="s">
        <v>141</v>
      </c>
      <c r="O419" s="87">
        <v>157.3981</v>
      </c>
      <c r="P419" s="87" t="s">
        <v>324</v>
      </c>
    </row>
    <row r="420" spans="1:16" x14ac:dyDescent="0.3">
      <c r="A420" s="84">
        <v>17</v>
      </c>
      <c r="B420" s="85">
        <v>45775</v>
      </c>
      <c r="C420" s="82" t="s">
        <v>171</v>
      </c>
      <c r="D420" s="86" t="s">
        <v>141</v>
      </c>
      <c r="E420" s="87">
        <v>140.1566</v>
      </c>
      <c r="F420" s="87" t="s">
        <v>324</v>
      </c>
      <c r="K420" s="84">
        <v>17</v>
      </c>
      <c r="L420" s="85">
        <v>45775</v>
      </c>
      <c r="M420" s="82" t="s">
        <v>172</v>
      </c>
      <c r="N420" s="86" t="s">
        <v>141</v>
      </c>
      <c r="O420" s="87">
        <v>159.25649999999999</v>
      </c>
      <c r="P420" s="87" t="s">
        <v>324</v>
      </c>
    </row>
    <row r="421" spans="1:16" x14ac:dyDescent="0.3">
      <c r="A421" s="84">
        <v>18</v>
      </c>
      <c r="B421" s="85">
        <v>45782</v>
      </c>
      <c r="C421" s="82" t="s">
        <v>171</v>
      </c>
      <c r="D421" s="86" t="s">
        <v>141</v>
      </c>
      <c r="E421" s="87">
        <v>138.18299999999999</v>
      </c>
      <c r="F421" s="87" t="s">
        <v>324</v>
      </c>
      <c r="K421" s="84">
        <v>18</v>
      </c>
      <c r="L421" s="85">
        <v>45782</v>
      </c>
      <c r="M421" s="82" t="s">
        <v>172</v>
      </c>
      <c r="N421" s="86" t="s">
        <v>141</v>
      </c>
      <c r="O421" s="87">
        <v>160.26679999999999</v>
      </c>
      <c r="P421" s="87" t="s">
        <v>324</v>
      </c>
    </row>
    <row r="422" spans="1:16" x14ac:dyDescent="0.3">
      <c r="A422" s="84">
        <v>19</v>
      </c>
      <c r="B422" s="85">
        <v>45789</v>
      </c>
      <c r="C422" s="82" t="s">
        <v>171</v>
      </c>
      <c r="D422" s="86" t="s">
        <v>141</v>
      </c>
      <c r="E422" s="87">
        <v>137.4367</v>
      </c>
      <c r="F422" s="87" t="s">
        <v>324</v>
      </c>
      <c r="K422" s="84">
        <v>19</v>
      </c>
      <c r="L422" s="85">
        <v>45789</v>
      </c>
      <c r="M422" s="82" t="s">
        <v>172</v>
      </c>
      <c r="N422" s="86" t="s">
        <v>141</v>
      </c>
      <c r="O422" s="87">
        <v>159.66560000000001</v>
      </c>
      <c r="P422" s="87" t="s">
        <v>324</v>
      </c>
    </row>
    <row r="423" spans="1:16" x14ac:dyDescent="0.3">
      <c r="A423" s="84">
        <v>20</v>
      </c>
      <c r="B423" s="85">
        <v>45796</v>
      </c>
      <c r="C423" s="82" t="s">
        <v>171</v>
      </c>
      <c r="D423" s="86" t="s">
        <v>141</v>
      </c>
      <c r="E423" s="87">
        <v>139.57810000000001</v>
      </c>
      <c r="F423" s="87" t="s">
        <v>324</v>
      </c>
      <c r="K423" s="84">
        <v>20</v>
      </c>
      <c r="L423" s="85">
        <v>45796</v>
      </c>
      <c r="M423" s="82" t="s">
        <v>172</v>
      </c>
      <c r="N423" s="86" t="s">
        <v>141</v>
      </c>
      <c r="O423" s="87">
        <v>156.80690000000001</v>
      </c>
      <c r="P423" s="87" t="s">
        <v>324</v>
      </c>
    </row>
    <row r="424" spans="1:16" x14ac:dyDescent="0.3">
      <c r="A424" s="84">
        <v>21</v>
      </c>
      <c r="B424" s="85">
        <v>45803</v>
      </c>
      <c r="C424" s="82" t="s">
        <v>171</v>
      </c>
      <c r="D424" s="86" t="s">
        <v>141</v>
      </c>
      <c r="E424" s="87">
        <v>139.8655</v>
      </c>
      <c r="F424" s="87" t="s">
        <v>324</v>
      </c>
      <c r="K424" s="84">
        <v>21</v>
      </c>
      <c r="L424" s="85">
        <v>45803</v>
      </c>
      <c r="M424" s="82" t="s">
        <v>172</v>
      </c>
      <c r="N424" s="86" t="s">
        <v>141</v>
      </c>
      <c r="O424" s="87">
        <v>159.1652</v>
      </c>
      <c r="P424" s="87" t="s">
        <v>324</v>
      </c>
    </row>
    <row r="425" spans="1:16" x14ac:dyDescent="0.3">
      <c r="A425" s="84">
        <v>22</v>
      </c>
      <c r="B425" s="85">
        <v>45810</v>
      </c>
      <c r="C425" s="82" t="s">
        <v>171</v>
      </c>
      <c r="D425" s="86" t="s">
        <v>141</v>
      </c>
      <c r="E425" s="87">
        <v>138.92259999999999</v>
      </c>
      <c r="F425" s="87" t="s">
        <v>324</v>
      </c>
      <c r="K425" s="84">
        <v>22</v>
      </c>
      <c r="L425" s="85">
        <v>45810</v>
      </c>
      <c r="M425" s="82" t="s">
        <v>172</v>
      </c>
      <c r="N425" s="86" t="s">
        <v>141</v>
      </c>
      <c r="O425" s="87">
        <v>161.43719999999999</v>
      </c>
      <c r="P425" s="87" t="s">
        <v>324</v>
      </c>
    </row>
    <row r="426" spans="1:16" x14ac:dyDescent="0.3">
      <c r="A426" s="84">
        <v>23</v>
      </c>
      <c r="B426" s="85">
        <v>45817</v>
      </c>
      <c r="C426" s="82" t="s">
        <v>171</v>
      </c>
      <c r="D426" s="86" t="s">
        <v>141</v>
      </c>
      <c r="E426" s="87">
        <v>140.13820000000001</v>
      </c>
      <c r="F426" s="87" t="s">
        <v>324</v>
      </c>
      <c r="K426" s="84">
        <v>23</v>
      </c>
      <c r="L426" s="85">
        <v>45817</v>
      </c>
      <c r="M426" s="82" t="s">
        <v>172</v>
      </c>
      <c r="N426" s="86" t="s">
        <v>141</v>
      </c>
      <c r="O426" s="87">
        <v>161.00059999999999</v>
      </c>
      <c r="P426" s="87" t="s">
        <v>324</v>
      </c>
    </row>
    <row r="427" spans="1:16" x14ac:dyDescent="0.3">
      <c r="A427" s="84">
        <v>24</v>
      </c>
      <c r="B427" s="85">
        <v>45824</v>
      </c>
      <c r="C427" s="82" t="s">
        <v>171</v>
      </c>
      <c r="D427" s="86" t="s">
        <v>141</v>
      </c>
      <c r="E427" s="87">
        <v>139.03819999999999</v>
      </c>
      <c r="F427" s="87" t="s">
        <v>324</v>
      </c>
      <c r="K427" s="84">
        <v>24</v>
      </c>
      <c r="L427" s="85">
        <v>45824</v>
      </c>
      <c r="M427" s="82" t="s">
        <v>172</v>
      </c>
      <c r="N427" s="86" t="s">
        <v>141</v>
      </c>
      <c r="O427" s="87">
        <v>159.85830000000001</v>
      </c>
      <c r="P427" s="87" t="s">
        <v>324</v>
      </c>
    </row>
    <row r="428" spans="1:16" x14ac:dyDescent="0.3">
      <c r="A428" s="84">
        <v>25</v>
      </c>
      <c r="B428" s="85">
        <v>45831</v>
      </c>
      <c r="C428" s="82" t="s">
        <v>171</v>
      </c>
      <c r="D428" s="86" t="s">
        <v>141</v>
      </c>
      <c r="E428" s="87">
        <v>140.82749999999999</v>
      </c>
      <c r="F428" s="87" t="s">
        <v>324</v>
      </c>
      <c r="K428" s="84">
        <v>25</v>
      </c>
      <c r="L428" s="85">
        <v>45831</v>
      </c>
      <c r="M428" s="82" t="s">
        <v>172</v>
      </c>
      <c r="N428" s="86" t="s">
        <v>141</v>
      </c>
      <c r="O428" s="87">
        <v>158.40270000000001</v>
      </c>
      <c r="P428" s="87" t="s">
        <v>324</v>
      </c>
    </row>
    <row r="429" spans="1:16" x14ac:dyDescent="0.3">
      <c r="A429" s="84">
        <v>1</v>
      </c>
      <c r="B429" s="85">
        <v>45663</v>
      </c>
      <c r="C429" s="82" t="s">
        <v>171</v>
      </c>
      <c r="D429" s="86" t="s">
        <v>143</v>
      </c>
      <c r="E429" s="87">
        <v>4.0631000000000004</v>
      </c>
      <c r="F429" s="87" t="s">
        <v>324</v>
      </c>
      <c r="K429" s="84">
        <v>1</v>
      </c>
      <c r="L429" s="85">
        <v>45663</v>
      </c>
      <c r="M429" s="82" t="s">
        <v>172</v>
      </c>
      <c r="N429" s="86" t="s">
        <v>143</v>
      </c>
      <c r="O429" s="87">
        <v>6.3348000000000004</v>
      </c>
      <c r="P429" s="87" t="s">
        <v>324</v>
      </c>
    </row>
    <row r="430" spans="1:16" x14ac:dyDescent="0.3">
      <c r="A430" s="84">
        <v>2</v>
      </c>
      <c r="B430" s="85">
        <v>45670</v>
      </c>
      <c r="C430" s="82" t="s">
        <v>171</v>
      </c>
      <c r="D430" s="86" t="s">
        <v>143</v>
      </c>
      <c r="E430" s="87">
        <v>3.9420999999999999</v>
      </c>
      <c r="F430" s="87" t="s">
        <v>324</v>
      </c>
      <c r="K430" s="84">
        <v>2</v>
      </c>
      <c r="L430" s="85">
        <v>45670</v>
      </c>
      <c r="M430" s="82" t="s">
        <v>172</v>
      </c>
      <c r="N430" s="86" t="s">
        <v>143</v>
      </c>
      <c r="O430" s="87">
        <v>6.6302000000000003</v>
      </c>
      <c r="P430" s="87" t="s">
        <v>324</v>
      </c>
    </row>
    <row r="431" spans="1:16" x14ac:dyDescent="0.3">
      <c r="A431" s="84">
        <v>3</v>
      </c>
      <c r="B431" s="85">
        <v>45677</v>
      </c>
      <c r="C431" s="82" t="s">
        <v>171</v>
      </c>
      <c r="D431" s="86" t="s">
        <v>143</v>
      </c>
      <c r="E431" s="87">
        <v>3.8831000000000002</v>
      </c>
      <c r="F431" s="87" t="s">
        <v>324</v>
      </c>
      <c r="K431" s="84">
        <v>3</v>
      </c>
      <c r="L431" s="85">
        <v>45677</v>
      </c>
      <c r="M431" s="82" t="s">
        <v>172</v>
      </c>
      <c r="N431" s="86" t="s">
        <v>143</v>
      </c>
      <c r="O431" s="87">
        <v>6.8144</v>
      </c>
      <c r="P431" s="87" t="s">
        <v>324</v>
      </c>
    </row>
    <row r="432" spans="1:16" x14ac:dyDescent="0.3">
      <c r="A432" s="84">
        <v>4</v>
      </c>
      <c r="B432" s="85">
        <v>45684</v>
      </c>
      <c r="C432" s="82" t="s">
        <v>171</v>
      </c>
      <c r="D432" s="86" t="s">
        <v>143</v>
      </c>
      <c r="E432" s="87">
        <v>3.9198</v>
      </c>
      <c r="F432" s="87" t="s">
        <v>324</v>
      </c>
      <c r="K432" s="84">
        <v>4</v>
      </c>
      <c r="L432" s="85">
        <v>45684</v>
      </c>
      <c r="M432" s="82" t="s">
        <v>172</v>
      </c>
      <c r="N432" s="86" t="s">
        <v>143</v>
      </c>
      <c r="O432" s="87">
        <v>6.6158999999999999</v>
      </c>
      <c r="P432" s="87" t="s">
        <v>324</v>
      </c>
    </row>
    <row r="433" spans="1:16" x14ac:dyDescent="0.3">
      <c r="A433" s="84">
        <v>5</v>
      </c>
      <c r="B433" s="85">
        <v>45691</v>
      </c>
      <c r="C433" s="82" t="s">
        <v>171</v>
      </c>
      <c r="D433" s="86" t="s">
        <v>143</v>
      </c>
      <c r="E433" s="87">
        <v>4.1448</v>
      </c>
      <c r="F433" s="87" t="s">
        <v>324</v>
      </c>
      <c r="K433" s="84">
        <v>5</v>
      </c>
      <c r="L433" s="85">
        <v>45691</v>
      </c>
      <c r="M433" s="82" t="s">
        <v>172</v>
      </c>
      <c r="N433" s="86" t="s">
        <v>143</v>
      </c>
      <c r="O433" s="87">
        <v>6.5380000000000003</v>
      </c>
      <c r="P433" s="87" t="s">
        <v>324</v>
      </c>
    </row>
    <row r="434" spans="1:16" x14ac:dyDescent="0.3">
      <c r="A434" s="84">
        <v>6</v>
      </c>
      <c r="B434" s="85">
        <v>45698</v>
      </c>
      <c r="C434" s="82" t="s">
        <v>171</v>
      </c>
      <c r="D434" s="86" t="s">
        <v>143</v>
      </c>
      <c r="E434" s="87">
        <v>4.0220000000000002</v>
      </c>
      <c r="F434" s="87" t="s">
        <v>324</v>
      </c>
      <c r="K434" s="84">
        <v>6</v>
      </c>
      <c r="L434" s="85">
        <v>45698</v>
      </c>
      <c r="M434" s="82" t="s">
        <v>172</v>
      </c>
      <c r="N434" s="86" t="s">
        <v>143</v>
      </c>
      <c r="O434" s="87">
        <v>6.5231000000000003</v>
      </c>
      <c r="P434" s="87" t="s">
        <v>324</v>
      </c>
    </row>
    <row r="435" spans="1:16" x14ac:dyDescent="0.3">
      <c r="A435" s="84">
        <v>7</v>
      </c>
      <c r="B435" s="85">
        <v>45705</v>
      </c>
      <c r="C435" s="82" t="s">
        <v>171</v>
      </c>
      <c r="D435" s="86" t="s">
        <v>143</v>
      </c>
      <c r="E435" s="87">
        <v>4.1158999999999999</v>
      </c>
      <c r="F435" s="87" t="s">
        <v>324</v>
      </c>
      <c r="K435" s="84">
        <v>7</v>
      </c>
      <c r="L435" s="85">
        <v>45705</v>
      </c>
      <c r="M435" s="82" t="s">
        <v>172</v>
      </c>
      <c r="N435" s="86" t="s">
        <v>143</v>
      </c>
      <c r="O435" s="87">
        <v>6.7680999999999996</v>
      </c>
      <c r="P435" s="87" t="s">
        <v>324</v>
      </c>
    </row>
    <row r="436" spans="1:16" x14ac:dyDescent="0.3">
      <c r="A436" s="84">
        <v>8</v>
      </c>
      <c r="B436" s="85">
        <v>45712</v>
      </c>
      <c r="C436" s="82" t="s">
        <v>171</v>
      </c>
      <c r="D436" s="86" t="s">
        <v>143</v>
      </c>
      <c r="E436" s="87">
        <v>3.9521000000000002</v>
      </c>
      <c r="F436" s="87" t="s">
        <v>324</v>
      </c>
      <c r="K436" s="84">
        <v>8</v>
      </c>
      <c r="L436" s="85">
        <v>45712</v>
      </c>
      <c r="M436" s="82" t="s">
        <v>172</v>
      </c>
      <c r="N436" s="86" t="s">
        <v>143</v>
      </c>
      <c r="O436" s="87">
        <v>6.3609</v>
      </c>
      <c r="P436" s="87" t="s">
        <v>324</v>
      </c>
    </row>
    <row r="437" spans="1:16" x14ac:dyDescent="0.3">
      <c r="A437" s="84">
        <v>9</v>
      </c>
      <c r="B437" s="85">
        <v>45719</v>
      </c>
      <c r="C437" s="82" t="s">
        <v>171</v>
      </c>
      <c r="D437" s="86" t="s">
        <v>143</v>
      </c>
      <c r="E437" s="87">
        <v>4.0937999999999999</v>
      </c>
      <c r="F437" s="87" t="s">
        <v>324</v>
      </c>
      <c r="K437" s="84">
        <v>9</v>
      </c>
      <c r="L437" s="85">
        <v>45719</v>
      </c>
      <c r="M437" s="82" t="s">
        <v>172</v>
      </c>
      <c r="N437" s="86" t="s">
        <v>143</v>
      </c>
      <c r="O437" s="87">
        <v>6.4832999999999998</v>
      </c>
      <c r="P437" s="87" t="s">
        <v>324</v>
      </c>
    </row>
    <row r="438" spans="1:16" x14ac:dyDescent="0.3">
      <c r="A438" s="84">
        <v>10</v>
      </c>
      <c r="B438" s="85">
        <v>45726</v>
      </c>
      <c r="C438" s="82" t="s">
        <v>171</v>
      </c>
      <c r="D438" s="86" t="s">
        <v>143</v>
      </c>
      <c r="E438" s="87">
        <v>3.9398</v>
      </c>
      <c r="F438" s="87" t="s">
        <v>324</v>
      </c>
      <c r="K438" s="84">
        <v>10</v>
      </c>
      <c r="L438" s="85">
        <v>45726</v>
      </c>
      <c r="M438" s="82" t="s">
        <v>172</v>
      </c>
      <c r="N438" s="86" t="s">
        <v>143</v>
      </c>
      <c r="O438" s="87">
        <v>6.569</v>
      </c>
      <c r="P438" s="87" t="s">
        <v>324</v>
      </c>
    </row>
    <row r="439" spans="1:16" x14ac:dyDescent="0.3">
      <c r="A439" s="84">
        <v>11</v>
      </c>
      <c r="B439" s="85">
        <v>45733</v>
      </c>
      <c r="C439" s="82" t="s">
        <v>171</v>
      </c>
      <c r="D439" s="86" t="s">
        <v>143</v>
      </c>
      <c r="E439" s="87">
        <v>3.9843000000000002</v>
      </c>
      <c r="F439" s="87" t="s">
        <v>324</v>
      </c>
      <c r="K439" s="84">
        <v>11</v>
      </c>
      <c r="L439" s="85">
        <v>45733</v>
      </c>
      <c r="M439" s="82" t="s">
        <v>172</v>
      </c>
      <c r="N439" s="86" t="s">
        <v>143</v>
      </c>
      <c r="O439" s="87">
        <v>6.6116000000000001</v>
      </c>
      <c r="P439" s="87" t="s">
        <v>324</v>
      </c>
    </row>
    <row r="440" spans="1:16" x14ac:dyDescent="0.3">
      <c r="A440" s="84">
        <v>12</v>
      </c>
      <c r="B440" s="85">
        <v>45740</v>
      </c>
      <c r="C440" s="82" t="s">
        <v>171</v>
      </c>
      <c r="D440" s="86" t="s">
        <v>143</v>
      </c>
      <c r="E440" s="87">
        <v>4.2485999999999997</v>
      </c>
      <c r="F440" s="87" t="s">
        <v>324</v>
      </c>
      <c r="K440" s="84">
        <v>12</v>
      </c>
      <c r="L440" s="85">
        <v>45740</v>
      </c>
      <c r="M440" s="82" t="s">
        <v>172</v>
      </c>
      <c r="N440" s="86" t="s">
        <v>143</v>
      </c>
      <c r="O440" s="87">
        <v>6.4344000000000001</v>
      </c>
      <c r="P440" s="87" t="s">
        <v>324</v>
      </c>
    </row>
    <row r="441" spans="1:16" x14ac:dyDescent="0.3">
      <c r="A441" s="84">
        <v>13</v>
      </c>
      <c r="B441" s="85">
        <v>45747</v>
      </c>
      <c r="C441" s="82" t="s">
        <v>171</v>
      </c>
      <c r="D441" s="86" t="s">
        <v>143</v>
      </c>
      <c r="E441" s="87">
        <v>4.0766999999999998</v>
      </c>
      <c r="F441" s="87" t="s">
        <v>324</v>
      </c>
      <c r="K441" s="84">
        <v>13</v>
      </c>
      <c r="L441" s="85">
        <v>45747</v>
      </c>
      <c r="M441" s="82" t="s">
        <v>172</v>
      </c>
      <c r="N441" s="86" t="s">
        <v>143</v>
      </c>
      <c r="O441" s="87">
        <v>6.5461</v>
      </c>
      <c r="P441" s="87" t="s">
        <v>324</v>
      </c>
    </row>
    <row r="442" spans="1:16" x14ac:dyDescent="0.3">
      <c r="A442" s="84">
        <v>14</v>
      </c>
      <c r="B442" s="85">
        <v>45754</v>
      </c>
      <c r="C442" s="82" t="s">
        <v>171</v>
      </c>
      <c r="D442" s="86" t="s">
        <v>143</v>
      </c>
      <c r="E442" s="87">
        <v>3.9499</v>
      </c>
      <c r="F442" s="87" t="s">
        <v>324</v>
      </c>
      <c r="K442" s="84">
        <v>14</v>
      </c>
      <c r="L442" s="85">
        <v>45754</v>
      </c>
      <c r="M442" s="82" t="s">
        <v>172</v>
      </c>
      <c r="N442" s="86" t="s">
        <v>143</v>
      </c>
      <c r="O442" s="87">
        <v>6.4583000000000004</v>
      </c>
      <c r="P442" s="87" t="s">
        <v>324</v>
      </c>
    </row>
    <row r="443" spans="1:16" x14ac:dyDescent="0.3">
      <c r="A443" s="84">
        <v>15</v>
      </c>
      <c r="B443" s="85">
        <v>45761</v>
      </c>
      <c r="C443" s="82" t="s">
        <v>171</v>
      </c>
      <c r="D443" s="86" t="s">
        <v>143</v>
      </c>
      <c r="E443" s="87">
        <v>3.9914999999999998</v>
      </c>
      <c r="F443" s="87" t="s">
        <v>324</v>
      </c>
      <c r="K443" s="84">
        <v>15</v>
      </c>
      <c r="L443" s="85">
        <v>45761</v>
      </c>
      <c r="M443" s="82" t="s">
        <v>172</v>
      </c>
      <c r="N443" s="86" t="s">
        <v>143</v>
      </c>
      <c r="O443" s="87">
        <v>6.5180999999999996</v>
      </c>
      <c r="P443" s="87" t="s">
        <v>324</v>
      </c>
    </row>
    <row r="444" spans="1:16" x14ac:dyDescent="0.3">
      <c r="A444" s="84">
        <v>16</v>
      </c>
      <c r="B444" s="85">
        <v>45768</v>
      </c>
      <c r="C444" s="82" t="s">
        <v>171</v>
      </c>
      <c r="D444" s="86" t="s">
        <v>143</v>
      </c>
      <c r="E444" s="87">
        <v>4.0326000000000004</v>
      </c>
      <c r="F444" s="87" t="s">
        <v>324</v>
      </c>
      <c r="K444" s="84">
        <v>16</v>
      </c>
      <c r="L444" s="85">
        <v>45768</v>
      </c>
      <c r="M444" s="82" t="s">
        <v>172</v>
      </c>
      <c r="N444" s="86" t="s">
        <v>143</v>
      </c>
      <c r="O444" s="87">
        <v>6.4802</v>
      </c>
      <c r="P444" s="87" t="s">
        <v>324</v>
      </c>
    </row>
    <row r="445" spans="1:16" x14ac:dyDescent="0.3">
      <c r="A445" s="84">
        <v>17</v>
      </c>
      <c r="B445" s="85">
        <v>45775</v>
      </c>
      <c r="C445" s="82" t="s">
        <v>171</v>
      </c>
      <c r="D445" s="86" t="s">
        <v>143</v>
      </c>
      <c r="E445" s="87">
        <v>4.1210000000000004</v>
      </c>
      <c r="F445" s="87" t="s">
        <v>324</v>
      </c>
      <c r="K445" s="84">
        <v>17</v>
      </c>
      <c r="L445" s="85">
        <v>45775</v>
      </c>
      <c r="M445" s="82" t="s">
        <v>172</v>
      </c>
      <c r="N445" s="86" t="s">
        <v>143</v>
      </c>
      <c r="O445" s="87">
        <v>6.3288000000000002</v>
      </c>
      <c r="P445" s="87" t="s">
        <v>324</v>
      </c>
    </row>
    <row r="446" spans="1:16" x14ac:dyDescent="0.3">
      <c r="A446" s="84">
        <v>18</v>
      </c>
      <c r="B446" s="85">
        <v>45782</v>
      </c>
      <c r="C446" s="82" t="s">
        <v>171</v>
      </c>
      <c r="D446" s="86" t="s">
        <v>143</v>
      </c>
      <c r="E446" s="87">
        <v>3.9510999999999998</v>
      </c>
      <c r="F446" s="87" t="s">
        <v>324</v>
      </c>
      <c r="K446" s="84">
        <v>18</v>
      </c>
      <c r="L446" s="85">
        <v>45782</v>
      </c>
      <c r="M446" s="82" t="s">
        <v>172</v>
      </c>
      <c r="N446" s="86" t="s">
        <v>143</v>
      </c>
      <c r="O446" s="87">
        <v>6.4968000000000004</v>
      </c>
      <c r="P446" s="87" t="s">
        <v>324</v>
      </c>
    </row>
    <row r="447" spans="1:16" x14ac:dyDescent="0.3">
      <c r="A447" s="84">
        <v>19</v>
      </c>
      <c r="B447" s="85">
        <v>45789</v>
      </c>
      <c r="C447" s="82" t="s">
        <v>171</v>
      </c>
      <c r="D447" s="86" t="s">
        <v>143</v>
      </c>
      <c r="E447" s="87">
        <v>3.8258999999999999</v>
      </c>
      <c r="F447" s="87" t="s">
        <v>324</v>
      </c>
      <c r="K447" s="84">
        <v>19</v>
      </c>
      <c r="L447" s="85">
        <v>45789</v>
      </c>
      <c r="M447" s="82" t="s">
        <v>172</v>
      </c>
      <c r="N447" s="86" t="s">
        <v>143</v>
      </c>
      <c r="O447" s="87">
        <v>6.6315999999999997</v>
      </c>
      <c r="P447" s="87" t="s">
        <v>324</v>
      </c>
    </row>
    <row r="448" spans="1:16" x14ac:dyDescent="0.3">
      <c r="A448" s="84">
        <v>20</v>
      </c>
      <c r="B448" s="85">
        <v>45796</v>
      </c>
      <c r="C448" s="82" t="s">
        <v>171</v>
      </c>
      <c r="D448" s="86" t="s">
        <v>143</v>
      </c>
      <c r="E448" s="87">
        <v>3.972</v>
      </c>
      <c r="F448" s="87" t="s">
        <v>324</v>
      </c>
      <c r="K448" s="84">
        <v>20</v>
      </c>
      <c r="L448" s="85">
        <v>45796</v>
      </c>
      <c r="M448" s="82" t="s">
        <v>172</v>
      </c>
      <c r="N448" s="86" t="s">
        <v>143</v>
      </c>
      <c r="O448" s="87">
        <v>6.3548999999999998</v>
      </c>
      <c r="P448" s="87" t="s">
        <v>324</v>
      </c>
    </row>
    <row r="449" spans="1:16" x14ac:dyDescent="0.3">
      <c r="A449" s="84">
        <v>21</v>
      </c>
      <c r="B449" s="85">
        <v>45803</v>
      </c>
      <c r="C449" s="82" t="s">
        <v>171</v>
      </c>
      <c r="D449" s="86" t="s">
        <v>143</v>
      </c>
      <c r="E449" s="87">
        <v>4.0015000000000001</v>
      </c>
      <c r="F449" s="87" t="s">
        <v>324</v>
      </c>
      <c r="K449" s="84">
        <v>21</v>
      </c>
      <c r="L449" s="85">
        <v>45803</v>
      </c>
      <c r="M449" s="82" t="s">
        <v>172</v>
      </c>
      <c r="N449" s="86" t="s">
        <v>143</v>
      </c>
      <c r="O449" s="87">
        <v>6.4638</v>
      </c>
      <c r="P449" s="87" t="s">
        <v>324</v>
      </c>
    </row>
    <row r="450" spans="1:16" x14ac:dyDescent="0.3">
      <c r="A450" s="84">
        <v>22</v>
      </c>
      <c r="B450" s="85">
        <v>45810</v>
      </c>
      <c r="C450" s="82" t="s">
        <v>171</v>
      </c>
      <c r="D450" s="86" t="s">
        <v>143</v>
      </c>
      <c r="E450" s="87">
        <v>4.0110000000000001</v>
      </c>
      <c r="F450" s="87" t="s">
        <v>324</v>
      </c>
      <c r="K450" s="84">
        <v>22</v>
      </c>
      <c r="L450" s="85">
        <v>45810</v>
      </c>
      <c r="M450" s="82" t="s">
        <v>172</v>
      </c>
      <c r="N450" s="86" t="s">
        <v>143</v>
      </c>
      <c r="O450" s="87">
        <v>6.5997000000000003</v>
      </c>
      <c r="P450" s="87" t="s">
        <v>324</v>
      </c>
    </row>
    <row r="451" spans="1:16" x14ac:dyDescent="0.3">
      <c r="A451" s="84">
        <v>23</v>
      </c>
      <c r="B451" s="85">
        <v>45817</v>
      </c>
      <c r="C451" s="82" t="s">
        <v>171</v>
      </c>
      <c r="D451" s="86" t="s">
        <v>143</v>
      </c>
      <c r="E451" s="87">
        <v>4.1317000000000004</v>
      </c>
      <c r="F451" s="87" t="s">
        <v>324</v>
      </c>
      <c r="K451" s="84">
        <v>23</v>
      </c>
      <c r="L451" s="85">
        <v>45817</v>
      </c>
      <c r="M451" s="82" t="s">
        <v>172</v>
      </c>
      <c r="N451" s="86" t="s">
        <v>143</v>
      </c>
      <c r="O451" s="87">
        <v>6.3395000000000001</v>
      </c>
      <c r="P451" s="87" t="s">
        <v>324</v>
      </c>
    </row>
    <row r="452" spans="1:16" x14ac:dyDescent="0.3">
      <c r="A452" s="84">
        <v>24</v>
      </c>
      <c r="B452" s="85">
        <v>45824</v>
      </c>
      <c r="C452" s="82" t="s">
        <v>171</v>
      </c>
      <c r="D452" s="86" t="s">
        <v>143</v>
      </c>
      <c r="E452" s="87">
        <v>4.0316999999999998</v>
      </c>
      <c r="F452" s="87" t="s">
        <v>324</v>
      </c>
      <c r="K452" s="84">
        <v>24</v>
      </c>
      <c r="L452" s="85">
        <v>45824</v>
      </c>
      <c r="M452" s="82" t="s">
        <v>172</v>
      </c>
      <c r="N452" s="86" t="s">
        <v>143</v>
      </c>
      <c r="O452" s="87">
        <v>6.5274000000000001</v>
      </c>
      <c r="P452" s="87" t="s">
        <v>324</v>
      </c>
    </row>
    <row r="453" spans="1:16" x14ac:dyDescent="0.3">
      <c r="A453" s="84">
        <v>25</v>
      </c>
      <c r="B453" s="85">
        <v>45831</v>
      </c>
      <c r="C453" s="82" t="s">
        <v>171</v>
      </c>
      <c r="D453" s="86" t="s">
        <v>143</v>
      </c>
      <c r="E453" s="87">
        <v>4.0812999999999997</v>
      </c>
      <c r="F453" s="87" t="s">
        <v>324</v>
      </c>
      <c r="K453" s="84">
        <v>25</v>
      </c>
      <c r="L453" s="85">
        <v>45831</v>
      </c>
      <c r="M453" s="82" t="s">
        <v>172</v>
      </c>
      <c r="N453" s="86" t="s">
        <v>143</v>
      </c>
      <c r="O453" s="87">
        <v>6.3410000000000002</v>
      </c>
      <c r="P453" s="87" t="s">
        <v>324</v>
      </c>
    </row>
    <row r="454" spans="1:16" x14ac:dyDescent="0.3">
      <c r="A454" s="84">
        <v>1</v>
      </c>
      <c r="B454" s="85">
        <v>45663</v>
      </c>
      <c r="C454" s="82" t="s">
        <v>171</v>
      </c>
      <c r="D454" s="86" t="s">
        <v>144</v>
      </c>
      <c r="E454" s="87">
        <v>102.0423</v>
      </c>
      <c r="F454" s="87" t="s">
        <v>324</v>
      </c>
      <c r="K454" s="84">
        <v>1</v>
      </c>
      <c r="L454" s="85">
        <v>45663</v>
      </c>
      <c r="M454" s="82" t="s">
        <v>172</v>
      </c>
      <c r="N454" s="86" t="s">
        <v>144</v>
      </c>
      <c r="O454" s="87">
        <v>116.9944</v>
      </c>
      <c r="P454" s="87" t="s">
        <v>324</v>
      </c>
    </row>
    <row r="455" spans="1:16" x14ac:dyDescent="0.3">
      <c r="A455" s="84">
        <v>2</v>
      </c>
      <c r="B455" s="85">
        <v>45670</v>
      </c>
      <c r="C455" s="82" t="s">
        <v>171</v>
      </c>
      <c r="D455" s="86" t="s">
        <v>144</v>
      </c>
      <c r="E455" s="87">
        <v>104.1631</v>
      </c>
      <c r="F455" s="87" t="s">
        <v>324</v>
      </c>
      <c r="K455" s="84">
        <v>2</v>
      </c>
      <c r="L455" s="85">
        <v>45670</v>
      </c>
      <c r="M455" s="82" t="s">
        <v>172</v>
      </c>
      <c r="N455" s="86" t="s">
        <v>144</v>
      </c>
      <c r="O455" s="87">
        <v>116.4456</v>
      </c>
      <c r="P455" s="87" t="s">
        <v>324</v>
      </c>
    </row>
    <row r="456" spans="1:16" x14ac:dyDescent="0.3">
      <c r="A456" s="84">
        <v>3</v>
      </c>
      <c r="B456" s="85">
        <v>45677</v>
      </c>
      <c r="C456" s="82" t="s">
        <v>171</v>
      </c>
      <c r="D456" s="86" t="s">
        <v>144</v>
      </c>
      <c r="E456" s="87">
        <v>103.6401</v>
      </c>
      <c r="F456" s="87" t="s">
        <v>324</v>
      </c>
      <c r="K456" s="84">
        <v>3</v>
      </c>
      <c r="L456" s="85">
        <v>45677</v>
      </c>
      <c r="M456" s="82" t="s">
        <v>172</v>
      </c>
      <c r="N456" s="86" t="s">
        <v>144</v>
      </c>
      <c r="O456" s="87">
        <v>117.5852</v>
      </c>
      <c r="P456" s="87" t="s">
        <v>324</v>
      </c>
    </row>
    <row r="457" spans="1:16" x14ac:dyDescent="0.3">
      <c r="A457" s="84">
        <v>4</v>
      </c>
      <c r="B457" s="85">
        <v>45684</v>
      </c>
      <c r="C457" s="82" t="s">
        <v>171</v>
      </c>
      <c r="D457" s="86" t="s">
        <v>144</v>
      </c>
      <c r="E457" s="87">
        <v>99.605500000000006</v>
      </c>
      <c r="F457" s="87" t="s">
        <v>324</v>
      </c>
      <c r="K457" s="84">
        <v>4</v>
      </c>
      <c r="L457" s="85">
        <v>45684</v>
      </c>
      <c r="M457" s="82" t="s">
        <v>172</v>
      </c>
      <c r="N457" s="86" t="s">
        <v>144</v>
      </c>
      <c r="O457" s="87">
        <v>120.616</v>
      </c>
      <c r="P457" s="87" t="s">
        <v>324</v>
      </c>
    </row>
    <row r="458" spans="1:16" x14ac:dyDescent="0.3">
      <c r="A458" s="84">
        <v>5</v>
      </c>
      <c r="B458" s="85">
        <v>45691</v>
      </c>
      <c r="C458" s="82" t="s">
        <v>171</v>
      </c>
      <c r="D458" s="86" t="s">
        <v>144</v>
      </c>
      <c r="E458" s="87">
        <v>101.33240000000001</v>
      </c>
      <c r="F458" s="87" t="s">
        <v>324</v>
      </c>
      <c r="K458" s="84">
        <v>5</v>
      </c>
      <c r="L458" s="85">
        <v>45691</v>
      </c>
      <c r="M458" s="82" t="s">
        <v>172</v>
      </c>
      <c r="N458" s="86" t="s">
        <v>144</v>
      </c>
      <c r="O458" s="87">
        <v>114.94840000000001</v>
      </c>
      <c r="P458" s="87" t="s">
        <v>324</v>
      </c>
    </row>
    <row r="459" spans="1:16" x14ac:dyDescent="0.3">
      <c r="A459" s="84">
        <v>6</v>
      </c>
      <c r="B459" s="85">
        <v>45698</v>
      </c>
      <c r="C459" s="82" t="s">
        <v>171</v>
      </c>
      <c r="D459" s="86" t="s">
        <v>144</v>
      </c>
      <c r="E459" s="87">
        <v>100.2178</v>
      </c>
      <c r="F459" s="87" t="s">
        <v>324</v>
      </c>
      <c r="K459" s="84">
        <v>6</v>
      </c>
      <c r="L459" s="85">
        <v>45698</v>
      </c>
      <c r="M459" s="82" t="s">
        <v>172</v>
      </c>
      <c r="N459" s="86" t="s">
        <v>144</v>
      </c>
      <c r="O459" s="87">
        <v>120.622</v>
      </c>
      <c r="P459" s="87" t="s">
        <v>324</v>
      </c>
    </row>
    <row r="460" spans="1:16" x14ac:dyDescent="0.3">
      <c r="A460" s="84">
        <v>7</v>
      </c>
      <c r="B460" s="85">
        <v>45705</v>
      </c>
      <c r="C460" s="82" t="s">
        <v>171</v>
      </c>
      <c r="D460" s="86" t="s">
        <v>144</v>
      </c>
      <c r="E460" s="87">
        <v>100.18380000000001</v>
      </c>
      <c r="F460" s="87" t="s">
        <v>324</v>
      </c>
      <c r="K460" s="84">
        <v>7</v>
      </c>
      <c r="L460" s="85">
        <v>45705</v>
      </c>
      <c r="M460" s="82" t="s">
        <v>172</v>
      </c>
      <c r="N460" s="86" t="s">
        <v>144</v>
      </c>
      <c r="O460" s="87">
        <v>116.5936</v>
      </c>
      <c r="P460" s="87" t="s">
        <v>324</v>
      </c>
    </row>
    <row r="461" spans="1:16" x14ac:dyDescent="0.3">
      <c r="A461" s="84">
        <v>8</v>
      </c>
      <c r="B461" s="85">
        <v>45712</v>
      </c>
      <c r="C461" s="82" t="s">
        <v>171</v>
      </c>
      <c r="D461" s="86" t="s">
        <v>144</v>
      </c>
      <c r="E461" s="87">
        <v>102.786</v>
      </c>
      <c r="F461" s="87" t="s">
        <v>324</v>
      </c>
      <c r="K461" s="84">
        <v>8</v>
      </c>
      <c r="L461" s="85">
        <v>45712</v>
      </c>
      <c r="M461" s="82" t="s">
        <v>172</v>
      </c>
      <c r="N461" s="86" t="s">
        <v>144</v>
      </c>
      <c r="O461" s="87">
        <v>115.5784</v>
      </c>
      <c r="P461" s="87" t="s">
        <v>324</v>
      </c>
    </row>
    <row r="462" spans="1:16" x14ac:dyDescent="0.3">
      <c r="A462" s="84">
        <v>9</v>
      </c>
      <c r="B462" s="85">
        <v>45719</v>
      </c>
      <c r="C462" s="82" t="s">
        <v>171</v>
      </c>
      <c r="D462" s="86" t="s">
        <v>144</v>
      </c>
      <c r="E462" s="87">
        <v>97.625500000000002</v>
      </c>
      <c r="F462" s="87" t="s">
        <v>324</v>
      </c>
      <c r="K462" s="84">
        <v>9</v>
      </c>
      <c r="L462" s="85">
        <v>45719</v>
      </c>
      <c r="M462" s="82" t="s">
        <v>172</v>
      </c>
      <c r="N462" s="86" t="s">
        <v>144</v>
      </c>
      <c r="O462" s="87">
        <v>120.77209999999999</v>
      </c>
      <c r="P462" s="87" t="s">
        <v>324</v>
      </c>
    </row>
    <row r="463" spans="1:16" x14ac:dyDescent="0.3">
      <c r="A463" s="84">
        <v>10</v>
      </c>
      <c r="B463" s="85">
        <v>45726</v>
      </c>
      <c r="C463" s="82" t="s">
        <v>171</v>
      </c>
      <c r="D463" s="86" t="s">
        <v>144</v>
      </c>
      <c r="E463" s="87">
        <v>101.8995</v>
      </c>
      <c r="F463" s="87" t="s">
        <v>324</v>
      </c>
      <c r="K463" s="84">
        <v>10</v>
      </c>
      <c r="L463" s="85">
        <v>45726</v>
      </c>
      <c r="M463" s="82" t="s">
        <v>172</v>
      </c>
      <c r="N463" s="86" t="s">
        <v>144</v>
      </c>
      <c r="O463" s="87">
        <v>117.7868</v>
      </c>
      <c r="P463" s="87" t="s">
        <v>324</v>
      </c>
    </row>
    <row r="464" spans="1:16" x14ac:dyDescent="0.3">
      <c r="A464" s="84">
        <v>11</v>
      </c>
      <c r="B464" s="85">
        <v>45733</v>
      </c>
      <c r="C464" s="82" t="s">
        <v>171</v>
      </c>
      <c r="D464" s="86" t="s">
        <v>144</v>
      </c>
      <c r="E464" s="87">
        <v>99.911799999999999</v>
      </c>
      <c r="F464" s="87" t="s">
        <v>324</v>
      </c>
      <c r="K464" s="84">
        <v>11</v>
      </c>
      <c r="L464" s="85">
        <v>45733</v>
      </c>
      <c r="M464" s="82" t="s">
        <v>172</v>
      </c>
      <c r="N464" s="86" t="s">
        <v>144</v>
      </c>
      <c r="O464" s="87">
        <v>115.1395</v>
      </c>
      <c r="P464" s="87" t="s">
        <v>324</v>
      </c>
    </row>
    <row r="465" spans="1:16" x14ac:dyDescent="0.3">
      <c r="A465" s="84">
        <v>12</v>
      </c>
      <c r="B465" s="85">
        <v>45740</v>
      </c>
      <c r="C465" s="82" t="s">
        <v>171</v>
      </c>
      <c r="D465" s="86" t="s">
        <v>144</v>
      </c>
      <c r="E465" s="87">
        <v>102.5354</v>
      </c>
      <c r="F465" s="87" t="s">
        <v>324</v>
      </c>
      <c r="K465" s="84">
        <v>12</v>
      </c>
      <c r="L465" s="85">
        <v>45740</v>
      </c>
      <c r="M465" s="82" t="s">
        <v>172</v>
      </c>
      <c r="N465" s="86" t="s">
        <v>144</v>
      </c>
      <c r="O465" s="87">
        <v>117.21080000000001</v>
      </c>
      <c r="P465" s="87" t="s">
        <v>324</v>
      </c>
    </row>
    <row r="466" spans="1:16" x14ac:dyDescent="0.3">
      <c r="A466" s="84">
        <v>13</v>
      </c>
      <c r="B466" s="85">
        <v>45747</v>
      </c>
      <c r="C466" s="82" t="s">
        <v>171</v>
      </c>
      <c r="D466" s="86" t="s">
        <v>144</v>
      </c>
      <c r="E466" s="87">
        <v>100.337</v>
      </c>
      <c r="F466" s="87" t="s">
        <v>324</v>
      </c>
      <c r="K466" s="84">
        <v>13</v>
      </c>
      <c r="L466" s="85">
        <v>45747</v>
      </c>
      <c r="M466" s="82" t="s">
        <v>172</v>
      </c>
      <c r="N466" s="86" t="s">
        <v>144</v>
      </c>
      <c r="O466" s="87">
        <v>120.0483</v>
      </c>
      <c r="P466" s="87" t="s">
        <v>324</v>
      </c>
    </row>
    <row r="467" spans="1:16" x14ac:dyDescent="0.3">
      <c r="A467" s="84">
        <v>14</v>
      </c>
      <c r="B467" s="85">
        <v>45754</v>
      </c>
      <c r="C467" s="82" t="s">
        <v>171</v>
      </c>
      <c r="D467" s="86" t="s">
        <v>144</v>
      </c>
      <c r="E467" s="87">
        <v>98.789199999999994</v>
      </c>
      <c r="F467" s="87" t="s">
        <v>324</v>
      </c>
      <c r="K467" s="84">
        <v>14</v>
      </c>
      <c r="L467" s="85">
        <v>45754</v>
      </c>
      <c r="M467" s="82" t="s">
        <v>172</v>
      </c>
      <c r="N467" s="86" t="s">
        <v>144</v>
      </c>
      <c r="O467" s="87">
        <v>120.62260000000001</v>
      </c>
      <c r="P467" s="87" t="s">
        <v>324</v>
      </c>
    </row>
    <row r="468" spans="1:16" x14ac:dyDescent="0.3">
      <c r="A468" s="84">
        <v>15</v>
      </c>
      <c r="B468" s="85">
        <v>45761</v>
      </c>
      <c r="C468" s="82" t="s">
        <v>171</v>
      </c>
      <c r="D468" s="86" t="s">
        <v>144</v>
      </c>
      <c r="E468" s="87">
        <v>100.49890000000001</v>
      </c>
      <c r="F468" s="87" t="s">
        <v>324</v>
      </c>
      <c r="K468" s="84">
        <v>15</v>
      </c>
      <c r="L468" s="85">
        <v>45761</v>
      </c>
      <c r="M468" s="82" t="s">
        <v>172</v>
      </c>
      <c r="N468" s="86" t="s">
        <v>144</v>
      </c>
      <c r="O468" s="87">
        <v>117.0604</v>
      </c>
      <c r="P468" s="87" t="s">
        <v>324</v>
      </c>
    </row>
    <row r="469" spans="1:16" x14ac:dyDescent="0.3">
      <c r="A469" s="84">
        <v>16</v>
      </c>
      <c r="B469" s="85">
        <v>45768</v>
      </c>
      <c r="C469" s="82" t="s">
        <v>171</v>
      </c>
      <c r="D469" s="86" t="s">
        <v>144</v>
      </c>
      <c r="E469" s="87">
        <v>101.32470000000001</v>
      </c>
      <c r="F469" s="87" t="s">
        <v>324</v>
      </c>
      <c r="K469" s="84">
        <v>16</v>
      </c>
      <c r="L469" s="85">
        <v>45768</v>
      </c>
      <c r="M469" s="82" t="s">
        <v>172</v>
      </c>
      <c r="N469" s="86" t="s">
        <v>144</v>
      </c>
      <c r="O469" s="87">
        <v>118.8939</v>
      </c>
      <c r="P469" s="87" t="s">
        <v>324</v>
      </c>
    </row>
    <row r="470" spans="1:16" x14ac:dyDescent="0.3">
      <c r="A470" s="84">
        <v>17</v>
      </c>
      <c r="B470" s="85">
        <v>45775</v>
      </c>
      <c r="C470" s="82" t="s">
        <v>171</v>
      </c>
      <c r="D470" s="86" t="s">
        <v>144</v>
      </c>
      <c r="E470" s="87">
        <v>100.06440000000001</v>
      </c>
      <c r="F470" s="87" t="s">
        <v>324</v>
      </c>
      <c r="K470" s="84">
        <v>17</v>
      </c>
      <c r="L470" s="85">
        <v>45775</v>
      </c>
      <c r="M470" s="82" t="s">
        <v>172</v>
      </c>
      <c r="N470" s="86" t="s">
        <v>144</v>
      </c>
      <c r="O470" s="87">
        <v>119.571</v>
      </c>
      <c r="P470" s="87" t="s">
        <v>324</v>
      </c>
    </row>
    <row r="471" spans="1:16" x14ac:dyDescent="0.3">
      <c r="A471" s="84">
        <v>18</v>
      </c>
      <c r="B471" s="85">
        <v>45782</v>
      </c>
      <c r="C471" s="82" t="s">
        <v>171</v>
      </c>
      <c r="D471" s="86" t="s">
        <v>144</v>
      </c>
      <c r="E471" s="87">
        <v>100.8785</v>
      </c>
      <c r="F471" s="87" t="s">
        <v>324</v>
      </c>
      <c r="K471" s="84">
        <v>18</v>
      </c>
      <c r="L471" s="85">
        <v>45782</v>
      </c>
      <c r="M471" s="82" t="s">
        <v>172</v>
      </c>
      <c r="N471" s="86" t="s">
        <v>144</v>
      </c>
      <c r="O471" s="87">
        <v>116.5818</v>
      </c>
      <c r="P471" s="87" t="s">
        <v>324</v>
      </c>
    </row>
    <row r="472" spans="1:16" x14ac:dyDescent="0.3">
      <c r="A472" s="84">
        <v>19</v>
      </c>
      <c r="B472" s="85">
        <v>45789</v>
      </c>
      <c r="C472" s="82" t="s">
        <v>171</v>
      </c>
      <c r="D472" s="86" t="s">
        <v>144</v>
      </c>
      <c r="E472" s="87">
        <v>99.061000000000007</v>
      </c>
      <c r="F472" s="87" t="s">
        <v>324</v>
      </c>
      <c r="K472" s="84">
        <v>19</v>
      </c>
      <c r="L472" s="85">
        <v>45789</v>
      </c>
      <c r="M472" s="82" t="s">
        <v>172</v>
      </c>
      <c r="N472" s="86" t="s">
        <v>144</v>
      </c>
      <c r="O472" s="87">
        <v>118.7811</v>
      </c>
      <c r="P472" s="87" t="s">
        <v>324</v>
      </c>
    </row>
    <row r="473" spans="1:16" x14ac:dyDescent="0.3">
      <c r="A473" s="84">
        <v>20</v>
      </c>
      <c r="B473" s="85">
        <v>45796</v>
      </c>
      <c r="C473" s="82" t="s">
        <v>171</v>
      </c>
      <c r="D473" s="86" t="s">
        <v>144</v>
      </c>
      <c r="E473" s="87">
        <v>96.159000000000006</v>
      </c>
      <c r="F473" s="87" t="s">
        <v>324</v>
      </c>
      <c r="K473" s="84">
        <v>20</v>
      </c>
      <c r="L473" s="85">
        <v>45796</v>
      </c>
      <c r="M473" s="82" t="s">
        <v>172</v>
      </c>
      <c r="N473" s="86" t="s">
        <v>144</v>
      </c>
      <c r="O473" s="87">
        <v>117.9299</v>
      </c>
      <c r="P473" s="87" t="s">
        <v>324</v>
      </c>
    </row>
    <row r="474" spans="1:16" x14ac:dyDescent="0.3">
      <c r="A474" s="84">
        <v>21</v>
      </c>
      <c r="B474" s="85">
        <v>45803</v>
      </c>
      <c r="C474" s="82" t="s">
        <v>171</v>
      </c>
      <c r="D474" s="86" t="s">
        <v>144</v>
      </c>
      <c r="E474" s="87">
        <v>101.62</v>
      </c>
      <c r="F474" s="87" t="s">
        <v>324</v>
      </c>
      <c r="K474" s="84">
        <v>21</v>
      </c>
      <c r="L474" s="85">
        <v>45803</v>
      </c>
      <c r="M474" s="82" t="s">
        <v>172</v>
      </c>
      <c r="N474" s="86" t="s">
        <v>144</v>
      </c>
      <c r="O474" s="87">
        <v>116.8207</v>
      </c>
      <c r="P474" s="87" t="s">
        <v>324</v>
      </c>
    </row>
    <row r="475" spans="1:16" x14ac:dyDescent="0.3">
      <c r="A475" s="84">
        <v>22</v>
      </c>
      <c r="B475" s="85">
        <v>45810</v>
      </c>
      <c r="C475" s="82" t="s">
        <v>171</v>
      </c>
      <c r="D475" s="86" t="s">
        <v>144</v>
      </c>
      <c r="E475" s="87">
        <v>101.2585</v>
      </c>
      <c r="F475" s="87" t="s">
        <v>324</v>
      </c>
      <c r="K475" s="84">
        <v>22</v>
      </c>
      <c r="L475" s="85">
        <v>45810</v>
      </c>
      <c r="M475" s="82" t="s">
        <v>172</v>
      </c>
      <c r="N475" s="86" t="s">
        <v>144</v>
      </c>
      <c r="O475" s="87">
        <v>116.9173</v>
      </c>
      <c r="P475" s="87" t="s">
        <v>324</v>
      </c>
    </row>
    <row r="476" spans="1:16" x14ac:dyDescent="0.3">
      <c r="A476" s="84">
        <v>23</v>
      </c>
      <c r="B476" s="85">
        <v>45817</v>
      </c>
      <c r="C476" s="82" t="s">
        <v>171</v>
      </c>
      <c r="D476" s="86" t="s">
        <v>144</v>
      </c>
      <c r="E476" s="87">
        <v>100.2667</v>
      </c>
      <c r="F476" s="87" t="s">
        <v>324</v>
      </c>
      <c r="K476" s="84">
        <v>23</v>
      </c>
      <c r="L476" s="85">
        <v>45817</v>
      </c>
      <c r="M476" s="82" t="s">
        <v>172</v>
      </c>
      <c r="N476" s="86" t="s">
        <v>144</v>
      </c>
      <c r="O476" s="87">
        <v>118.14749999999999</v>
      </c>
      <c r="P476" s="87" t="s">
        <v>324</v>
      </c>
    </row>
    <row r="477" spans="1:16" x14ac:dyDescent="0.3">
      <c r="A477" s="84">
        <v>24</v>
      </c>
      <c r="B477" s="85">
        <v>45824</v>
      </c>
      <c r="C477" s="82" t="s">
        <v>171</v>
      </c>
      <c r="D477" s="86" t="s">
        <v>144</v>
      </c>
      <c r="E477" s="87">
        <v>100.12309999999999</v>
      </c>
      <c r="F477" s="87" t="s">
        <v>324</v>
      </c>
      <c r="K477" s="84">
        <v>24</v>
      </c>
      <c r="L477" s="85">
        <v>45824</v>
      </c>
      <c r="M477" s="82" t="s">
        <v>172</v>
      </c>
      <c r="N477" s="86" t="s">
        <v>144</v>
      </c>
      <c r="O477" s="87">
        <v>118.06570000000001</v>
      </c>
      <c r="P477" s="87" t="s">
        <v>324</v>
      </c>
    </row>
    <row r="478" spans="1:16" x14ac:dyDescent="0.3">
      <c r="A478" s="84">
        <v>25</v>
      </c>
      <c r="B478" s="85">
        <v>45831</v>
      </c>
      <c r="C478" s="82" t="s">
        <v>171</v>
      </c>
      <c r="D478" s="86" t="s">
        <v>144</v>
      </c>
      <c r="E478" s="87">
        <v>101.8653</v>
      </c>
      <c r="F478" s="87" t="s">
        <v>324</v>
      </c>
      <c r="K478" s="84">
        <v>25</v>
      </c>
      <c r="L478" s="85">
        <v>45831</v>
      </c>
      <c r="M478" s="82" t="s">
        <v>172</v>
      </c>
      <c r="N478" s="86" t="s">
        <v>144</v>
      </c>
      <c r="O478" s="87">
        <v>116.7559</v>
      </c>
      <c r="P478" s="87" t="s">
        <v>324</v>
      </c>
    </row>
    <row r="479" spans="1:16" x14ac:dyDescent="0.3">
      <c r="A479" s="84">
        <v>1</v>
      </c>
      <c r="B479" s="85">
        <v>45663</v>
      </c>
      <c r="C479" s="82" t="s">
        <v>171</v>
      </c>
      <c r="D479" s="86" t="s">
        <v>145</v>
      </c>
      <c r="E479" s="87">
        <v>78.722200000000001</v>
      </c>
      <c r="F479" s="87" t="s">
        <v>324</v>
      </c>
      <c r="K479" s="84">
        <v>1</v>
      </c>
      <c r="L479" s="85">
        <v>45663</v>
      </c>
      <c r="M479" s="82" t="s">
        <v>172</v>
      </c>
      <c r="N479" s="86" t="s">
        <v>145</v>
      </c>
      <c r="O479" s="87">
        <v>309.58679999999998</v>
      </c>
      <c r="P479" s="87" t="s">
        <v>324</v>
      </c>
    </row>
    <row r="480" spans="1:16" x14ac:dyDescent="0.3">
      <c r="A480" s="84">
        <v>2</v>
      </c>
      <c r="B480" s="85">
        <v>45670</v>
      </c>
      <c r="C480" s="82" t="s">
        <v>171</v>
      </c>
      <c r="D480" s="86" t="s">
        <v>145</v>
      </c>
      <c r="E480" s="87">
        <v>83.34</v>
      </c>
      <c r="F480" s="87" t="s">
        <v>324</v>
      </c>
      <c r="K480" s="84">
        <v>2</v>
      </c>
      <c r="L480" s="85">
        <v>45670</v>
      </c>
      <c r="M480" s="82" t="s">
        <v>172</v>
      </c>
      <c r="N480" s="86" t="s">
        <v>145</v>
      </c>
      <c r="O480" s="87">
        <v>297.71319999999997</v>
      </c>
      <c r="P480" s="87" t="s">
        <v>324</v>
      </c>
    </row>
    <row r="481" spans="1:16" x14ac:dyDescent="0.3">
      <c r="A481" s="84">
        <v>3</v>
      </c>
      <c r="B481" s="85">
        <v>45677</v>
      </c>
      <c r="C481" s="82" t="s">
        <v>171</v>
      </c>
      <c r="D481" s="86" t="s">
        <v>145</v>
      </c>
      <c r="E481" s="87">
        <v>80.641499999999994</v>
      </c>
      <c r="F481" s="87" t="s">
        <v>324</v>
      </c>
      <c r="K481" s="84">
        <v>3</v>
      </c>
      <c r="L481" s="85">
        <v>45677</v>
      </c>
      <c r="M481" s="82" t="s">
        <v>172</v>
      </c>
      <c r="N481" s="86" t="s">
        <v>145</v>
      </c>
      <c r="O481" s="87">
        <v>291.1121</v>
      </c>
      <c r="P481" s="87" t="s">
        <v>324</v>
      </c>
    </row>
    <row r="482" spans="1:16" x14ac:dyDescent="0.3">
      <c r="A482" s="84">
        <v>4</v>
      </c>
      <c r="B482" s="85">
        <v>45684</v>
      </c>
      <c r="C482" s="82" t="s">
        <v>171</v>
      </c>
      <c r="D482" s="86" t="s">
        <v>145</v>
      </c>
      <c r="E482" s="87">
        <v>82.655299999999997</v>
      </c>
      <c r="F482" s="87" t="s">
        <v>324</v>
      </c>
      <c r="K482" s="84">
        <v>4</v>
      </c>
      <c r="L482" s="85">
        <v>45684</v>
      </c>
      <c r="M482" s="82" t="s">
        <v>172</v>
      </c>
      <c r="N482" s="86" t="s">
        <v>145</v>
      </c>
      <c r="O482" s="87">
        <v>303.73899999999998</v>
      </c>
      <c r="P482" s="87" t="s">
        <v>324</v>
      </c>
    </row>
    <row r="483" spans="1:16" x14ac:dyDescent="0.3">
      <c r="A483" s="84">
        <v>5</v>
      </c>
      <c r="B483" s="85">
        <v>45691</v>
      </c>
      <c r="C483" s="82" t="s">
        <v>171</v>
      </c>
      <c r="D483" s="86" t="s">
        <v>145</v>
      </c>
      <c r="E483" s="87">
        <v>83.605500000000006</v>
      </c>
      <c r="F483" s="87" t="s">
        <v>324</v>
      </c>
      <c r="K483" s="84">
        <v>5</v>
      </c>
      <c r="L483" s="85">
        <v>45691</v>
      </c>
      <c r="M483" s="82" t="s">
        <v>172</v>
      </c>
      <c r="N483" s="86" t="s">
        <v>145</v>
      </c>
      <c r="O483" s="87">
        <v>290.88670000000002</v>
      </c>
      <c r="P483" s="87" t="s">
        <v>324</v>
      </c>
    </row>
    <row r="484" spans="1:16" x14ac:dyDescent="0.3">
      <c r="A484" s="84">
        <v>6</v>
      </c>
      <c r="B484" s="85">
        <v>45698</v>
      </c>
      <c r="C484" s="82" t="s">
        <v>171</v>
      </c>
      <c r="D484" s="86" t="s">
        <v>145</v>
      </c>
      <c r="E484" s="87">
        <v>81.766499999999994</v>
      </c>
      <c r="F484" s="87" t="s">
        <v>324</v>
      </c>
      <c r="K484" s="84">
        <v>6</v>
      </c>
      <c r="L484" s="85">
        <v>45698</v>
      </c>
      <c r="M484" s="82" t="s">
        <v>172</v>
      </c>
      <c r="N484" s="86" t="s">
        <v>145</v>
      </c>
      <c r="O484" s="87">
        <v>290.8723</v>
      </c>
      <c r="P484" s="87" t="s">
        <v>324</v>
      </c>
    </row>
    <row r="485" spans="1:16" x14ac:dyDescent="0.3">
      <c r="A485" s="84">
        <v>7</v>
      </c>
      <c r="B485" s="85">
        <v>45705</v>
      </c>
      <c r="C485" s="82" t="s">
        <v>171</v>
      </c>
      <c r="D485" s="86" t="s">
        <v>145</v>
      </c>
      <c r="E485" s="87">
        <v>86.812700000000007</v>
      </c>
      <c r="F485" s="87" t="s">
        <v>324</v>
      </c>
      <c r="K485" s="84">
        <v>7</v>
      </c>
      <c r="L485" s="85">
        <v>45705</v>
      </c>
      <c r="M485" s="82" t="s">
        <v>172</v>
      </c>
      <c r="N485" s="86" t="s">
        <v>145</v>
      </c>
      <c r="O485" s="87">
        <v>284.32709999999997</v>
      </c>
      <c r="P485" s="87" t="s">
        <v>324</v>
      </c>
    </row>
    <row r="486" spans="1:16" x14ac:dyDescent="0.3">
      <c r="A486" s="84">
        <v>8</v>
      </c>
      <c r="B486" s="85">
        <v>45712</v>
      </c>
      <c r="C486" s="82" t="s">
        <v>171</v>
      </c>
      <c r="D486" s="86" t="s">
        <v>145</v>
      </c>
      <c r="E486" s="87">
        <v>77.524100000000004</v>
      </c>
      <c r="F486" s="87" t="s">
        <v>324</v>
      </c>
      <c r="K486" s="84">
        <v>8</v>
      </c>
      <c r="L486" s="85">
        <v>45712</v>
      </c>
      <c r="M486" s="82" t="s">
        <v>172</v>
      </c>
      <c r="N486" s="86" t="s">
        <v>145</v>
      </c>
      <c r="O486" s="87">
        <v>299.73289999999997</v>
      </c>
      <c r="P486" s="87" t="s">
        <v>324</v>
      </c>
    </row>
    <row r="487" spans="1:16" x14ac:dyDescent="0.3">
      <c r="A487" s="84">
        <v>9</v>
      </c>
      <c r="B487" s="85">
        <v>45719</v>
      </c>
      <c r="C487" s="82" t="s">
        <v>171</v>
      </c>
      <c r="D487" s="86" t="s">
        <v>145</v>
      </c>
      <c r="E487" s="87">
        <v>82.425200000000004</v>
      </c>
      <c r="F487" s="87" t="s">
        <v>324</v>
      </c>
      <c r="K487" s="84">
        <v>9</v>
      </c>
      <c r="L487" s="85">
        <v>45719</v>
      </c>
      <c r="M487" s="82" t="s">
        <v>172</v>
      </c>
      <c r="N487" s="86" t="s">
        <v>145</v>
      </c>
      <c r="O487" s="87">
        <v>304.96820000000002</v>
      </c>
      <c r="P487" s="87" t="s">
        <v>324</v>
      </c>
    </row>
    <row r="488" spans="1:16" x14ac:dyDescent="0.3">
      <c r="A488" s="84">
        <v>10</v>
      </c>
      <c r="B488" s="85">
        <v>45726</v>
      </c>
      <c r="C488" s="82" t="s">
        <v>171</v>
      </c>
      <c r="D488" s="86" t="s">
        <v>145</v>
      </c>
      <c r="E488" s="87">
        <v>79.045599999999993</v>
      </c>
      <c r="F488" s="87" t="s">
        <v>324</v>
      </c>
      <c r="K488" s="84">
        <v>10</v>
      </c>
      <c r="L488" s="85">
        <v>45726</v>
      </c>
      <c r="M488" s="82" t="s">
        <v>172</v>
      </c>
      <c r="N488" s="86" t="s">
        <v>145</v>
      </c>
      <c r="O488" s="87">
        <v>310.2303</v>
      </c>
      <c r="P488" s="87" t="s">
        <v>324</v>
      </c>
    </row>
    <row r="489" spans="1:16" x14ac:dyDescent="0.3">
      <c r="A489" s="84">
        <v>11</v>
      </c>
      <c r="B489" s="85">
        <v>45733</v>
      </c>
      <c r="C489" s="82" t="s">
        <v>171</v>
      </c>
      <c r="D489" s="86" t="s">
        <v>145</v>
      </c>
      <c r="E489" s="87">
        <v>85.567300000000003</v>
      </c>
      <c r="F489" s="87" t="s">
        <v>324</v>
      </c>
      <c r="K489" s="84">
        <v>11</v>
      </c>
      <c r="L489" s="85">
        <v>45733</v>
      </c>
      <c r="M489" s="82" t="s">
        <v>172</v>
      </c>
      <c r="N489" s="86" t="s">
        <v>145</v>
      </c>
      <c r="O489" s="87">
        <v>298.58269999999999</v>
      </c>
      <c r="P489" s="87" t="s">
        <v>324</v>
      </c>
    </row>
    <row r="490" spans="1:16" x14ac:dyDescent="0.3">
      <c r="A490" s="84">
        <v>12</v>
      </c>
      <c r="B490" s="85">
        <v>45740</v>
      </c>
      <c r="C490" s="82" t="s">
        <v>171</v>
      </c>
      <c r="D490" s="86" t="s">
        <v>145</v>
      </c>
      <c r="E490" s="87">
        <v>85.101299999999995</v>
      </c>
      <c r="F490" s="87" t="s">
        <v>324</v>
      </c>
      <c r="K490" s="84">
        <v>12</v>
      </c>
      <c r="L490" s="85">
        <v>45740</v>
      </c>
      <c r="M490" s="82" t="s">
        <v>172</v>
      </c>
      <c r="N490" s="86" t="s">
        <v>145</v>
      </c>
      <c r="O490" s="87">
        <v>310.47859999999997</v>
      </c>
      <c r="P490" s="87" t="s">
        <v>324</v>
      </c>
    </row>
    <row r="491" spans="1:16" x14ac:dyDescent="0.3">
      <c r="A491" s="84">
        <v>13</v>
      </c>
      <c r="B491" s="85">
        <v>45747</v>
      </c>
      <c r="C491" s="82" t="s">
        <v>171</v>
      </c>
      <c r="D491" s="86" t="s">
        <v>145</v>
      </c>
      <c r="E491" s="87">
        <v>74.1374</v>
      </c>
      <c r="F491" s="87" t="s">
        <v>324</v>
      </c>
      <c r="K491" s="84">
        <v>13</v>
      </c>
      <c r="L491" s="85">
        <v>45747</v>
      </c>
      <c r="M491" s="82" t="s">
        <v>172</v>
      </c>
      <c r="N491" s="86" t="s">
        <v>145</v>
      </c>
      <c r="O491" s="87">
        <v>300.17959999999999</v>
      </c>
      <c r="P491" s="87" t="s">
        <v>324</v>
      </c>
    </row>
    <row r="492" spans="1:16" x14ac:dyDescent="0.3">
      <c r="A492" s="84">
        <v>14</v>
      </c>
      <c r="B492" s="85">
        <v>45754</v>
      </c>
      <c r="C492" s="82" t="s">
        <v>171</v>
      </c>
      <c r="D492" s="86" t="s">
        <v>145</v>
      </c>
      <c r="E492" s="87">
        <v>77.093400000000003</v>
      </c>
      <c r="F492" s="87" t="s">
        <v>324</v>
      </c>
      <c r="K492" s="84">
        <v>14</v>
      </c>
      <c r="L492" s="85">
        <v>45754</v>
      </c>
      <c r="M492" s="82" t="s">
        <v>172</v>
      </c>
      <c r="N492" s="86" t="s">
        <v>145</v>
      </c>
      <c r="O492" s="87">
        <v>299.06709999999998</v>
      </c>
      <c r="P492" s="87" t="s">
        <v>324</v>
      </c>
    </row>
    <row r="493" spans="1:16" x14ac:dyDescent="0.3">
      <c r="A493" s="84">
        <v>15</v>
      </c>
      <c r="B493" s="85">
        <v>45761</v>
      </c>
      <c r="C493" s="82" t="s">
        <v>171</v>
      </c>
      <c r="D493" s="86" t="s">
        <v>145</v>
      </c>
      <c r="E493" s="87">
        <v>81.992900000000006</v>
      </c>
      <c r="F493" s="87" t="s">
        <v>324</v>
      </c>
      <c r="K493" s="84">
        <v>15</v>
      </c>
      <c r="L493" s="85">
        <v>45761</v>
      </c>
      <c r="M493" s="82" t="s">
        <v>172</v>
      </c>
      <c r="N493" s="86" t="s">
        <v>145</v>
      </c>
      <c r="O493" s="87">
        <v>305.73559999999998</v>
      </c>
      <c r="P493" s="87" t="s">
        <v>324</v>
      </c>
    </row>
    <row r="494" spans="1:16" x14ac:dyDescent="0.3">
      <c r="A494" s="84">
        <v>16</v>
      </c>
      <c r="B494" s="85">
        <v>45768</v>
      </c>
      <c r="C494" s="82" t="s">
        <v>171</v>
      </c>
      <c r="D494" s="86" t="s">
        <v>145</v>
      </c>
      <c r="E494" s="87">
        <v>82.369600000000005</v>
      </c>
      <c r="F494" s="87" t="s">
        <v>324</v>
      </c>
      <c r="K494" s="84">
        <v>16</v>
      </c>
      <c r="L494" s="85">
        <v>45768</v>
      </c>
      <c r="M494" s="82" t="s">
        <v>172</v>
      </c>
      <c r="N494" s="86" t="s">
        <v>145</v>
      </c>
      <c r="O494" s="87">
        <v>310.58390000000003</v>
      </c>
      <c r="P494" s="87" t="s">
        <v>324</v>
      </c>
    </row>
    <row r="495" spans="1:16" x14ac:dyDescent="0.3">
      <c r="A495" s="84">
        <v>17</v>
      </c>
      <c r="B495" s="85">
        <v>45775</v>
      </c>
      <c r="C495" s="82" t="s">
        <v>171</v>
      </c>
      <c r="D495" s="86" t="s">
        <v>145</v>
      </c>
      <c r="E495" s="87">
        <v>82.209699999999998</v>
      </c>
      <c r="F495" s="87" t="s">
        <v>324</v>
      </c>
      <c r="K495" s="84">
        <v>17</v>
      </c>
      <c r="L495" s="85">
        <v>45775</v>
      </c>
      <c r="M495" s="82" t="s">
        <v>172</v>
      </c>
      <c r="N495" s="86" t="s">
        <v>145</v>
      </c>
      <c r="O495" s="87">
        <v>296.58569999999997</v>
      </c>
      <c r="P495" s="87" t="s">
        <v>324</v>
      </c>
    </row>
    <row r="496" spans="1:16" x14ac:dyDescent="0.3">
      <c r="A496" s="84">
        <v>18</v>
      </c>
      <c r="B496" s="85">
        <v>45782</v>
      </c>
      <c r="C496" s="82" t="s">
        <v>171</v>
      </c>
      <c r="D496" s="86" t="s">
        <v>145</v>
      </c>
      <c r="E496" s="87">
        <v>79.787400000000005</v>
      </c>
      <c r="F496" s="87" t="s">
        <v>324</v>
      </c>
      <c r="K496" s="84">
        <v>18</v>
      </c>
      <c r="L496" s="85">
        <v>45782</v>
      </c>
      <c r="M496" s="82" t="s">
        <v>172</v>
      </c>
      <c r="N496" s="86" t="s">
        <v>145</v>
      </c>
      <c r="O496" s="87">
        <v>297.56240000000003</v>
      </c>
      <c r="P496" s="87" t="s">
        <v>324</v>
      </c>
    </row>
    <row r="497" spans="1:16" x14ac:dyDescent="0.3">
      <c r="A497" s="84">
        <v>19</v>
      </c>
      <c r="B497" s="85">
        <v>45789</v>
      </c>
      <c r="C497" s="82" t="s">
        <v>171</v>
      </c>
      <c r="D497" s="86" t="s">
        <v>145</v>
      </c>
      <c r="E497" s="87">
        <v>81.365399999999994</v>
      </c>
      <c r="F497" s="87" t="s">
        <v>324</v>
      </c>
      <c r="K497" s="84">
        <v>19</v>
      </c>
      <c r="L497" s="85">
        <v>45789</v>
      </c>
      <c r="M497" s="82" t="s">
        <v>172</v>
      </c>
      <c r="N497" s="86" t="s">
        <v>145</v>
      </c>
      <c r="O497" s="87">
        <v>298.39170000000001</v>
      </c>
      <c r="P497" s="87" t="s">
        <v>324</v>
      </c>
    </row>
    <row r="498" spans="1:16" x14ac:dyDescent="0.3">
      <c r="A498" s="84">
        <v>20</v>
      </c>
      <c r="B498" s="85">
        <v>45796</v>
      </c>
      <c r="C498" s="82" t="s">
        <v>171</v>
      </c>
      <c r="D498" s="86" t="s">
        <v>145</v>
      </c>
      <c r="E498" s="87">
        <v>81.959100000000007</v>
      </c>
      <c r="F498" s="87" t="s">
        <v>324</v>
      </c>
      <c r="K498" s="84">
        <v>20</v>
      </c>
      <c r="L498" s="85">
        <v>45796</v>
      </c>
      <c r="M498" s="82" t="s">
        <v>172</v>
      </c>
      <c r="N498" s="86" t="s">
        <v>145</v>
      </c>
      <c r="O498" s="87">
        <v>300.82769999999999</v>
      </c>
      <c r="P498" s="87" t="s">
        <v>324</v>
      </c>
    </row>
    <row r="499" spans="1:16" x14ac:dyDescent="0.3">
      <c r="A499" s="84">
        <v>21</v>
      </c>
      <c r="B499" s="85">
        <v>45803</v>
      </c>
      <c r="C499" s="82" t="s">
        <v>171</v>
      </c>
      <c r="D499" s="86" t="s">
        <v>145</v>
      </c>
      <c r="E499" s="87">
        <v>79.766400000000004</v>
      </c>
      <c r="F499" s="87" t="s">
        <v>324</v>
      </c>
      <c r="K499" s="84">
        <v>21</v>
      </c>
      <c r="L499" s="85">
        <v>45803</v>
      </c>
      <c r="M499" s="82" t="s">
        <v>172</v>
      </c>
      <c r="N499" s="86" t="s">
        <v>145</v>
      </c>
      <c r="O499" s="87">
        <v>290.99590000000001</v>
      </c>
      <c r="P499" s="87" t="s">
        <v>324</v>
      </c>
    </row>
    <row r="500" spans="1:16" x14ac:dyDescent="0.3">
      <c r="A500" s="84">
        <v>22</v>
      </c>
      <c r="B500" s="85">
        <v>45810</v>
      </c>
      <c r="C500" s="82" t="s">
        <v>171</v>
      </c>
      <c r="D500" s="86" t="s">
        <v>145</v>
      </c>
      <c r="E500" s="87">
        <v>83.081900000000005</v>
      </c>
      <c r="F500" s="87" t="s">
        <v>324</v>
      </c>
      <c r="K500" s="84">
        <v>22</v>
      </c>
      <c r="L500" s="85">
        <v>45810</v>
      </c>
      <c r="M500" s="82" t="s">
        <v>172</v>
      </c>
      <c r="N500" s="86" t="s">
        <v>145</v>
      </c>
      <c r="O500" s="87">
        <v>310.2801</v>
      </c>
      <c r="P500" s="87" t="s">
        <v>324</v>
      </c>
    </row>
    <row r="501" spans="1:16" x14ac:dyDescent="0.3">
      <c r="A501" s="84">
        <v>23</v>
      </c>
      <c r="B501" s="85">
        <v>45817</v>
      </c>
      <c r="C501" s="82" t="s">
        <v>171</v>
      </c>
      <c r="D501" s="86" t="s">
        <v>145</v>
      </c>
      <c r="E501" s="87">
        <v>73.221500000000006</v>
      </c>
      <c r="F501" s="87" t="s">
        <v>324</v>
      </c>
      <c r="K501" s="84">
        <v>23</v>
      </c>
      <c r="L501" s="85">
        <v>45817</v>
      </c>
      <c r="M501" s="82" t="s">
        <v>172</v>
      </c>
      <c r="N501" s="86" t="s">
        <v>145</v>
      </c>
      <c r="O501" s="87">
        <v>295.99590000000001</v>
      </c>
      <c r="P501" s="87" t="s">
        <v>324</v>
      </c>
    </row>
    <row r="502" spans="1:16" x14ac:dyDescent="0.3">
      <c r="A502" s="84">
        <v>24</v>
      </c>
      <c r="B502" s="85">
        <v>45824</v>
      </c>
      <c r="C502" s="82" t="s">
        <v>171</v>
      </c>
      <c r="D502" s="86" t="s">
        <v>145</v>
      </c>
      <c r="E502" s="87">
        <v>81.901399999999995</v>
      </c>
      <c r="F502" s="87" t="s">
        <v>324</v>
      </c>
      <c r="K502" s="84">
        <v>24</v>
      </c>
      <c r="L502" s="85">
        <v>45824</v>
      </c>
      <c r="M502" s="82" t="s">
        <v>172</v>
      </c>
      <c r="N502" s="86" t="s">
        <v>145</v>
      </c>
      <c r="O502" s="87">
        <v>304.62439999999998</v>
      </c>
      <c r="P502" s="87" t="s">
        <v>324</v>
      </c>
    </row>
    <row r="503" spans="1:16" x14ac:dyDescent="0.3">
      <c r="A503" s="84">
        <v>25</v>
      </c>
      <c r="B503" s="85">
        <v>45831</v>
      </c>
      <c r="C503" s="82" t="s">
        <v>171</v>
      </c>
      <c r="D503" s="86" t="s">
        <v>145</v>
      </c>
      <c r="E503" s="87">
        <v>76.897800000000004</v>
      </c>
      <c r="F503" s="87" t="s">
        <v>324</v>
      </c>
      <c r="K503" s="84">
        <v>25</v>
      </c>
      <c r="L503" s="85">
        <v>45831</v>
      </c>
      <c r="M503" s="82" t="s">
        <v>172</v>
      </c>
      <c r="N503" s="86" t="s">
        <v>145</v>
      </c>
      <c r="O503" s="87">
        <v>291.74529999999999</v>
      </c>
      <c r="P503" s="87" t="s">
        <v>324</v>
      </c>
    </row>
    <row r="504" spans="1:16" x14ac:dyDescent="0.3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</row>
    <row r="505" spans="1:16" x14ac:dyDescent="0.3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</row>
    <row r="506" spans="1:16" x14ac:dyDescent="0.3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</row>
    <row r="507" spans="1:16" x14ac:dyDescent="0.3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</row>
    <row r="508" spans="1:16" x14ac:dyDescent="0.3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</row>
    <row r="509" spans="1:16" x14ac:dyDescent="0.3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</row>
    <row r="510" spans="1:16" x14ac:dyDescent="0.3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</row>
    <row r="511" spans="1:16" x14ac:dyDescent="0.3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</row>
    <row r="512" spans="1:16" x14ac:dyDescent="0.3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</row>
    <row r="513" spans="1:16" x14ac:dyDescent="0.3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</row>
    <row r="514" spans="1:16" x14ac:dyDescent="0.3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</row>
    <row r="515" spans="1:16" x14ac:dyDescent="0.3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</row>
    <row r="516" spans="1:16" x14ac:dyDescent="0.3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</row>
    <row r="517" spans="1:16" x14ac:dyDescent="0.3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</row>
    <row r="518" spans="1:16" x14ac:dyDescent="0.3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</row>
    <row r="519" spans="1:16" x14ac:dyDescent="0.3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</row>
    <row r="520" spans="1:16" x14ac:dyDescent="0.3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</row>
    <row r="521" spans="1:16" x14ac:dyDescent="0.3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</row>
    <row r="522" spans="1:16" x14ac:dyDescent="0.3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</row>
    <row r="523" spans="1:16" x14ac:dyDescent="0.3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</row>
    <row r="524" spans="1:16" x14ac:dyDescent="0.3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</row>
    <row r="525" spans="1:16" x14ac:dyDescent="0.3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</row>
    <row r="526" spans="1:16" x14ac:dyDescent="0.3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</row>
    <row r="527" spans="1:16" x14ac:dyDescent="0.3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</row>
    <row r="528" spans="1:16" x14ac:dyDescent="0.3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</row>
    <row r="529" spans="1:16" x14ac:dyDescent="0.3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</row>
    <row r="530" spans="1:16" x14ac:dyDescent="0.3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</row>
    <row r="531" spans="1:16" x14ac:dyDescent="0.3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</row>
    <row r="532" spans="1:16" x14ac:dyDescent="0.3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</row>
    <row r="533" spans="1:16" x14ac:dyDescent="0.3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</row>
    <row r="534" spans="1:16" x14ac:dyDescent="0.3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</row>
    <row r="535" spans="1:16" x14ac:dyDescent="0.3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</row>
    <row r="536" spans="1:16" x14ac:dyDescent="0.3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</row>
    <row r="537" spans="1:16" x14ac:dyDescent="0.3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</row>
    <row r="538" spans="1:16" x14ac:dyDescent="0.3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</row>
    <row r="539" spans="1:16" x14ac:dyDescent="0.3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</row>
    <row r="540" spans="1:16" x14ac:dyDescent="0.3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</row>
    <row r="541" spans="1:16" x14ac:dyDescent="0.3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</row>
    <row r="542" spans="1:16" x14ac:dyDescent="0.3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</row>
    <row r="543" spans="1:16" x14ac:dyDescent="0.3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</row>
    <row r="544" spans="1:16" x14ac:dyDescent="0.3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</row>
    <row r="545" spans="1:16" x14ac:dyDescent="0.3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</row>
    <row r="546" spans="1:16" x14ac:dyDescent="0.3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</row>
    <row r="547" spans="1:16" x14ac:dyDescent="0.3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</row>
    <row r="548" spans="1:16" x14ac:dyDescent="0.3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</row>
    <row r="549" spans="1:16" x14ac:dyDescent="0.3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</row>
    <row r="550" spans="1:16" x14ac:dyDescent="0.3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</row>
    <row r="551" spans="1:16" x14ac:dyDescent="0.3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</row>
    <row r="552" spans="1:16" x14ac:dyDescent="0.3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</row>
    <row r="553" spans="1:16" x14ac:dyDescent="0.3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</row>
    <row r="554" spans="1:16" x14ac:dyDescent="0.3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</row>
    <row r="555" spans="1:16" x14ac:dyDescent="0.3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</row>
    <row r="556" spans="1:16" x14ac:dyDescent="0.3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</row>
    <row r="557" spans="1:16" x14ac:dyDescent="0.3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</row>
    <row r="558" spans="1:16" x14ac:dyDescent="0.3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</row>
    <row r="559" spans="1:16" x14ac:dyDescent="0.3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</row>
    <row r="560" spans="1:16" x14ac:dyDescent="0.3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</row>
    <row r="561" spans="1:16" x14ac:dyDescent="0.3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</row>
    <row r="562" spans="1:16" x14ac:dyDescent="0.3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</row>
    <row r="563" spans="1:16" x14ac:dyDescent="0.3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</row>
    <row r="564" spans="1:16" x14ac:dyDescent="0.3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</row>
    <row r="565" spans="1:16" x14ac:dyDescent="0.3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</row>
    <row r="566" spans="1:16" x14ac:dyDescent="0.3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</row>
    <row r="567" spans="1:16" x14ac:dyDescent="0.3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</row>
    <row r="568" spans="1:16" x14ac:dyDescent="0.3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</row>
    <row r="569" spans="1:16" x14ac:dyDescent="0.3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</row>
    <row r="570" spans="1:16" x14ac:dyDescent="0.3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</row>
    <row r="571" spans="1:16" x14ac:dyDescent="0.3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</row>
    <row r="572" spans="1:16" x14ac:dyDescent="0.3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</row>
    <row r="573" spans="1:16" x14ac:dyDescent="0.3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</row>
    <row r="574" spans="1:16" x14ac:dyDescent="0.3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</row>
    <row r="575" spans="1:16" x14ac:dyDescent="0.3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</row>
    <row r="576" spans="1:16" x14ac:dyDescent="0.3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</row>
    <row r="577" spans="1:16" x14ac:dyDescent="0.3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</row>
    <row r="578" spans="1:16" x14ac:dyDescent="0.3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</row>
    <row r="579" spans="1:16" x14ac:dyDescent="0.3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</row>
    <row r="580" spans="1:16" x14ac:dyDescent="0.3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</row>
    <row r="581" spans="1:16" x14ac:dyDescent="0.3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</row>
    <row r="582" spans="1:16" x14ac:dyDescent="0.3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</row>
    <row r="583" spans="1:16" x14ac:dyDescent="0.3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</row>
    <row r="584" spans="1:16" x14ac:dyDescent="0.3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</row>
    <row r="585" spans="1:16" x14ac:dyDescent="0.3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</row>
    <row r="586" spans="1:16" x14ac:dyDescent="0.3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</row>
    <row r="587" spans="1:16" x14ac:dyDescent="0.3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</row>
    <row r="588" spans="1:16" x14ac:dyDescent="0.3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</row>
    <row r="589" spans="1:16" x14ac:dyDescent="0.3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</row>
    <row r="590" spans="1:16" x14ac:dyDescent="0.3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</row>
    <row r="591" spans="1:16" x14ac:dyDescent="0.3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</row>
    <row r="592" spans="1:16" x14ac:dyDescent="0.3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</row>
    <row r="593" spans="1:16" x14ac:dyDescent="0.3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</row>
    <row r="594" spans="1:16" x14ac:dyDescent="0.3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</row>
    <row r="595" spans="1:16" x14ac:dyDescent="0.3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</row>
    <row r="596" spans="1:16" x14ac:dyDescent="0.3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</row>
    <row r="597" spans="1:16" x14ac:dyDescent="0.3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</row>
    <row r="598" spans="1:16" x14ac:dyDescent="0.3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</row>
    <row r="599" spans="1:16" x14ac:dyDescent="0.3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</row>
    <row r="600" spans="1:16" x14ac:dyDescent="0.3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</row>
    <row r="601" spans="1:16" x14ac:dyDescent="0.3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</row>
    <row r="602" spans="1:16" x14ac:dyDescent="0.3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</row>
    <row r="603" spans="1:16" x14ac:dyDescent="0.3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</row>
    <row r="604" spans="1:16" x14ac:dyDescent="0.3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</row>
    <row r="605" spans="1:16" x14ac:dyDescent="0.3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</row>
    <row r="606" spans="1:16" x14ac:dyDescent="0.3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</row>
    <row r="607" spans="1:16" x14ac:dyDescent="0.3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</row>
    <row r="608" spans="1:16" x14ac:dyDescent="0.3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</row>
    <row r="609" spans="1:16" x14ac:dyDescent="0.3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</row>
    <row r="610" spans="1:16" x14ac:dyDescent="0.3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</row>
    <row r="611" spans="1:16" x14ac:dyDescent="0.3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</row>
    <row r="612" spans="1:16" x14ac:dyDescent="0.3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</row>
    <row r="613" spans="1:16" x14ac:dyDescent="0.3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</row>
    <row r="614" spans="1:16" x14ac:dyDescent="0.3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</row>
    <row r="615" spans="1:16" x14ac:dyDescent="0.3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</row>
    <row r="616" spans="1:16" x14ac:dyDescent="0.3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</row>
    <row r="617" spans="1:16" x14ac:dyDescent="0.3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</row>
    <row r="618" spans="1:16" x14ac:dyDescent="0.3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</row>
    <row r="619" spans="1:16" x14ac:dyDescent="0.3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</row>
    <row r="620" spans="1:16" x14ac:dyDescent="0.3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</row>
    <row r="621" spans="1:16" x14ac:dyDescent="0.3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</row>
    <row r="622" spans="1:16" x14ac:dyDescent="0.3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</row>
    <row r="623" spans="1:16" x14ac:dyDescent="0.3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</row>
    <row r="624" spans="1:16" x14ac:dyDescent="0.3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</row>
    <row r="625" spans="1:16" x14ac:dyDescent="0.3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</row>
    <row r="626" spans="1:16" x14ac:dyDescent="0.3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</row>
    <row r="627" spans="1:16" x14ac:dyDescent="0.3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</row>
    <row r="628" spans="1:16" x14ac:dyDescent="0.3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</row>
    <row r="629" spans="1:16" x14ac:dyDescent="0.3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</row>
    <row r="630" spans="1:16" x14ac:dyDescent="0.3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</row>
    <row r="631" spans="1:16" x14ac:dyDescent="0.3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</row>
    <row r="632" spans="1:16" x14ac:dyDescent="0.3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</row>
    <row r="633" spans="1:16" x14ac:dyDescent="0.3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</row>
    <row r="634" spans="1:16" x14ac:dyDescent="0.3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</row>
    <row r="635" spans="1:16" x14ac:dyDescent="0.3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</row>
    <row r="636" spans="1:16" x14ac:dyDescent="0.3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</row>
    <row r="637" spans="1:16" x14ac:dyDescent="0.3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</row>
    <row r="638" spans="1:16" x14ac:dyDescent="0.3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</row>
    <row r="639" spans="1:16" x14ac:dyDescent="0.3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</row>
    <row r="640" spans="1:16" x14ac:dyDescent="0.3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</row>
    <row r="641" spans="1:16" x14ac:dyDescent="0.3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</row>
    <row r="642" spans="1:16" x14ac:dyDescent="0.3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</row>
    <row r="643" spans="1:16" x14ac:dyDescent="0.3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</row>
    <row r="644" spans="1:16" x14ac:dyDescent="0.3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</row>
    <row r="645" spans="1:16" x14ac:dyDescent="0.3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</row>
    <row r="646" spans="1:16" x14ac:dyDescent="0.3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</row>
    <row r="647" spans="1:16" x14ac:dyDescent="0.3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</row>
    <row r="648" spans="1:16" x14ac:dyDescent="0.3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</row>
    <row r="649" spans="1:16" x14ac:dyDescent="0.3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</row>
    <row r="650" spans="1:16" x14ac:dyDescent="0.3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</row>
    <row r="651" spans="1:16" x14ac:dyDescent="0.3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</row>
    <row r="652" spans="1:16" x14ac:dyDescent="0.3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</row>
    <row r="653" spans="1:16" x14ac:dyDescent="0.3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</row>
    <row r="654" spans="1:16" x14ac:dyDescent="0.3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</row>
    <row r="655" spans="1:16" x14ac:dyDescent="0.3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</row>
    <row r="656" spans="1:16" x14ac:dyDescent="0.3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</row>
    <row r="657" spans="1:16" x14ac:dyDescent="0.3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</row>
    <row r="658" spans="1:16" x14ac:dyDescent="0.3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</row>
    <row r="659" spans="1:16" x14ac:dyDescent="0.3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</row>
    <row r="660" spans="1:16" x14ac:dyDescent="0.3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</row>
    <row r="661" spans="1:16" x14ac:dyDescent="0.3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</row>
    <row r="662" spans="1:16" x14ac:dyDescent="0.3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</row>
    <row r="663" spans="1:16" x14ac:dyDescent="0.3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</row>
    <row r="664" spans="1:16" x14ac:dyDescent="0.3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</row>
    <row r="665" spans="1:16" x14ac:dyDescent="0.3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</row>
    <row r="666" spans="1:16" x14ac:dyDescent="0.3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</row>
    <row r="667" spans="1:16" x14ac:dyDescent="0.3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</row>
    <row r="668" spans="1:16" x14ac:dyDescent="0.3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</row>
    <row r="669" spans="1:16" x14ac:dyDescent="0.3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</row>
    <row r="670" spans="1:16" x14ac:dyDescent="0.3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</row>
    <row r="671" spans="1:16" x14ac:dyDescent="0.3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</row>
    <row r="672" spans="1:16" x14ac:dyDescent="0.3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</row>
    <row r="673" spans="1:16" x14ac:dyDescent="0.3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</row>
    <row r="674" spans="1:16" x14ac:dyDescent="0.3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</row>
    <row r="675" spans="1:16" x14ac:dyDescent="0.3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</row>
    <row r="676" spans="1:16" x14ac:dyDescent="0.3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</row>
    <row r="677" spans="1:16" x14ac:dyDescent="0.3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</row>
    <row r="678" spans="1:16" x14ac:dyDescent="0.3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</row>
    <row r="679" spans="1:16" x14ac:dyDescent="0.3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</row>
    <row r="680" spans="1:16" x14ac:dyDescent="0.3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</row>
    <row r="681" spans="1:16" x14ac:dyDescent="0.3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</row>
    <row r="682" spans="1:16" x14ac:dyDescent="0.3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</row>
    <row r="683" spans="1:16" x14ac:dyDescent="0.3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</row>
    <row r="684" spans="1:16" x14ac:dyDescent="0.3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</row>
    <row r="685" spans="1:16" x14ac:dyDescent="0.3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</row>
    <row r="686" spans="1:16" x14ac:dyDescent="0.3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</row>
    <row r="687" spans="1:16" x14ac:dyDescent="0.3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</row>
    <row r="688" spans="1:16" x14ac:dyDescent="0.3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</row>
    <row r="689" spans="1:16" x14ac:dyDescent="0.3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</row>
    <row r="690" spans="1:16" x14ac:dyDescent="0.3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</row>
    <row r="691" spans="1:16" x14ac:dyDescent="0.3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</row>
    <row r="692" spans="1:16" x14ac:dyDescent="0.3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</row>
    <row r="693" spans="1:16" x14ac:dyDescent="0.3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</row>
    <row r="694" spans="1:16" x14ac:dyDescent="0.3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</row>
    <row r="695" spans="1:16" x14ac:dyDescent="0.3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</row>
    <row r="696" spans="1:16" x14ac:dyDescent="0.3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</row>
    <row r="697" spans="1:16" x14ac:dyDescent="0.3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</row>
    <row r="698" spans="1:16" x14ac:dyDescent="0.3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</row>
    <row r="699" spans="1:16" x14ac:dyDescent="0.3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</row>
    <row r="700" spans="1:16" x14ac:dyDescent="0.3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</row>
    <row r="701" spans="1:16" x14ac:dyDescent="0.3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</row>
    <row r="702" spans="1:16" x14ac:dyDescent="0.3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</row>
    <row r="703" spans="1:16" x14ac:dyDescent="0.3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</row>
    <row r="704" spans="1:16" x14ac:dyDescent="0.3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</row>
    <row r="705" spans="1:16" x14ac:dyDescent="0.3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</row>
    <row r="706" spans="1:16" x14ac:dyDescent="0.3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</row>
    <row r="707" spans="1:16" x14ac:dyDescent="0.3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</row>
    <row r="708" spans="1:16" x14ac:dyDescent="0.3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</row>
    <row r="709" spans="1:16" x14ac:dyDescent="0.3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</row>
    <row r="710" spans="1:16" x14ac:dyDescent="0.3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</row>
    <row r="711" spans="1:16" x14ac:dyDescent="0.3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</row>
    <row r="712" spans="1:16" x14ac:dyDescent="0.3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</row>
    <row r="713" spans="1:16" x14ac:dyDescent="0.3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</row>
    <row r="714" spans="1:16" x14ac:dyDescent="0.3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</row>
    <row r="715" spans="1:16" x14ac:dyDescent="0.3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</row>
    <row r="716" spans="1:16" x14ac:dyDescent="0.3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</row>
    <row r="717" spans="1:16" x14ac:dyDescent="0.3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</row>
    <row r="718" spans="1:16" x14ac:dyDescent="0.3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</row>
    <row r="719" spans="1:16" x14ac:dyDescent="0.3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</row>
    <row r="720" spans="1:16" x14ac:dyDescent="0.3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</row>
    <row r="721" spans="1:16" x14ac:dyDescent="0.3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</row>
    <row r="722" spans="1:16" x14ac:dyDescent="0.3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</row>
    <row r="723" spans="1:16" x14ac:dyDescent="0.3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</row>
    <row r="724" spans="1:16" x14ac:dyDescent="0.3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</row>
    <row r="725" spans="1:16" x14ac:dyDescent="0.3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</row>
    <row r="726" spans="1:16" x14ac:dyDescent="0.3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</row>
    <row r="727" spans="1:16" x14ac:dyDescent="0.3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</row>
    <row r="728" spans="1:16" x14ac:dyDescent="0.3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</row>
    <row r="729" spans="1:16" x14ac:dyDescent="0.3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</row>
    <row r="730" spans="1:16" x14ac:dyDescent="0.3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</row>
    <row r="731" spans="1:16" x14ac:dyDescent="0.3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</row>
    <row r="732" spans="1:16" x14ac:dyDescent="0.3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</row>
    <row r="733" spans="1:16" x14ac:dyDescent="0.3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</row>
    <row r="734" spans="1:16" x14ac:dyDescent="0.3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</row>
    <row r="735" spans="1:16" x14ac:dyDescent="0.3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</row>
    <row r="736" spans="1:16" x14ac:dyDescent="0.3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</row>
    <row r="737" spans="1:16" x14ac:dyDescent="0.3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</row>
    <row r="738" spans="1:16" x14ac:dyDescent="0.3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</row>
    <row r="739" spans="1:16" x14ac:dyDescent="0.3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</row>
    <row r="740" spans="1:16" x14ac:dyDescent="0.3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</row>
    <row r="741" spans="1:16" x14ac:dyDescent="0.3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</row>
    <row r="742" spans="1:16" x14ac:dyDescent="0.3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</row>
    <row r="743" spans="1:16" x14ac:dyDescent="0.3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</row>
    <row r="744" spans="1:16" x14ac:dyDescent="0.3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</row>
    <row r="745" spans="1:16" x14ac:dyDescent="0.3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</row>
    <row r="746" spans="1:16" x14ac:dyDescent="0.3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</row>
    <row r="747" spans="1:16" x14ac:dyDescent="0.3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</row>
    <row r="748" spans="1:16" x14ac:dyDescent="0.3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</row>
    <row r="749" spans="1:16" x14ac:dyDescent="0.3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</row>
    <row r="750" spans="1:16" x14ac:dyDescent="0.3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</row>
    <row r="751" spans="1:16" x14ac:dyDescent="0.3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</row>
    <row r="752" spans="1:16" x14ac:dyDescent="0.3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</row>
    <row r="753" spans="1:16" x14ac:dyDescent="0.3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</row>
    <row r="754" spans="1:16" x14ac:dyDescent="0.3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</row>
    <row r="755" spans="1:16" x14ac:dyDescent="0.3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</row>
    <row r="756" spans="1:16" x14ac:dyDescent="0.3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</row>
    <row r="757" spans="1:16" x14ac:dyDescent="0.3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</row>
    <row r="758" spans="1:16" x14ac:dyDescent="0.3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</row>
    <row r="759" spans="1:16" x14ac:dyDescent="0.3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</row>
    <row r="760" spans="1:16" x14ac:dyDescent="0.3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</row>
    <row r="761" spans="1:16" x14ac:dyDescent="0.3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</row>
    <row r="762" spans="1:16" x14ac:dyDescent="0.3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</row>
    <row r="763" spans="1:16" x14ac:dyDescent="0.3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</row>
    <row r="764" spans="1:16" x14ac:dyDescent="0.3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</row>
    <row r="765" spans="1:16" x14ac:dyDescent="0.3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</row>
    <row r="766" spans="1:16" x14ac:dyDescent="0.3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</row>
    <row r="767" spans="1:16" x14ac:dyDescent="0.3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</row>
    <row r="768" spans="1:16" x14ac:dyDescent="0.3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</row>
    <row r="769" spans="1:16" x14ac:dyDescent="0.3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</row>
    <row r="770" spans="1:16" x14ac:dyDescent="0.3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</row>
    <row r="771" spans="1:16" x14ac:dyDescent="0.3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</row>
    <row r="772" spans="1:16" x14ac:dyDescent="0.3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</row>
    <row r="773" spans="1:16" x14ac:dyDescent="0.3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</row>
    <row r="774" spans="1:16" x14ac:dyDescent="0.3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</row>
    <row r="775" spans="1:16" x14ac:dyDescent="0.3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</row>
    <row r="776" spans="1:16" x14ac:dyDescent="0.3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</row>
    <row r="777" spans="1:16" x14ac:dyDescent="0.3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</row>
    <row r="778" spans="1:16" x14ac:dyDescent="0.3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</row>
    <row r="779" spans="1:16" x14ac:dyDescent="0.3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</row>
    <row r="780" spans="1:16" x14ac:dyDescent="0.3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</row>
    <row r="781" spans="1:16" x14ac:dyDescent="0.3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</row>
    <row r="782" spans="1:16" x14ac:dyDescent="0.3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</row>
    <row r="783" spans="1:16" x14ac:dyDescent="0.3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</row>
    <row r="784" spans="1:16" x14ac:dyDescent="0.3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</row>
    <row r="785" spans="1:16" x14ac:dyDescent="0.3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</row>
    <row r="786" spans="1:16" x14ac:dyDescent="0.3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</row>
    <row r="787" spans="1:16" x14ac:dyDescent="0.3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</row>
    <row r="788" spans="1:16" x14ac:dyDescent="0.3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</row>
    <row r="789" spans="1:16" x14ac:dyDescent="0.3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</row>
    <row r="790" spans="1:16" x14ac:dyDescent="0.3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</row>
    <row r="791" spans="1:16" x14ac:dyDescent="0.3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</row>
    <row r="792" spans="1:16" x14ac:dyDescent="0.3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</row>
    <row r="793" spans="1:16" x14ac:dyDescent="0.3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</row>
    <row r="794" spans="1:16" x14ac:dyDescent="0.3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</row>
    <row r="795" spans="1:16" x14ac:dyDescent="0.3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</row>
    <row r="796" spans="1:16" x14ac:dyDescent="0.3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</row>
    <row r="797" spans="1:16" x14ac:dyDescent="0.3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</row>
    <row r="798" spans="1:16" x14ac:dyDescent="0.3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</row>
    <row r="799" spans="1:16" x14ac:dyDescent="0.3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</row>
    <row r="800" spans="1:16" x14ac:dyDescent="0.3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</row>
    <row r="801" spans="1:16" x14ac:dyDescent="0.3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</row>
    <row r="802" spans="1:16" x14ac:dyDescent="0.3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</row>
    <row r="803" spans="1:16" x14ac:dyDescent="0.3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</row>
    <row r="804" spans="1:16" x14ac:dyDescent="0.3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</row>
    <row r="805" spans="1:16" x14ac:dyDescent="0.3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</row>
    <row r="806" spans="1:16" x14ac:dyDescent="0.3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</row>
    <row r="807" spans="1:16" x14ac:dyDescent="0.3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</row>
    <row r="808" spans="1:16" x14ac:dyDescent="0.3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</row>
    <row r="809" spans="1:16" x14ac:dyDescent="0.3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</row>
    <row r="810" spans="1:16" x14ac:dyDescent="0.3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</row>
    <row r="811" spans="1:16" x14ac:dyDescent="0.3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</row>
    <row r="812" spans="1:16" x14ac:dyDescent="0.3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</row>
    <row r="813" spans="1:16" x14ac:dyDescent="0.3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</row>
    <row r="814" spans="1:16" x14ac:dyDescent="0.3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</row>
    <row r="815" spans="1:16" x14ac:dyDescent="0.3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</row>
    <row r="816" spans="1:16" x14ac:dyDescent="0.3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</row>
    <row r="817" spans="1:16" x14ac:dyDescent="0.3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</row>
    <row r="818" spans="1:16" x14ac:dyDescent="0.3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</row>
    <row r="819" spans="1:16" x14ac:dyDescent="0.3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</row>
    <row r="820" spans="1:16" x14ac:dyDescent="0.3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</row>
    <row r="821" spans="1:16" x14ac:dyDescent="0.3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</row>
    <row r="822" spans="1:16" x14ac:dyDescent="0.3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</row>
    <row r="823" spans="1:16" x14ac:dyDescent="0.3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</row>
    <row r="824" spans="1:16" x14ac:dyDescent="0.3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</row>
    <row r="825" spans="1:16" x14ac:dyDescent="0.3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</row>
    <row r="826" spans="1:16" x14ac:dyDescent="0.3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</row>
    <row r="827" spans="1:16" x14ac:dyDescent="0.3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</row>
    <row r="828" spans="1:16" x14ac:dyDescent="0.3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</row>
    <row r="829" spans="1:16" x14ac:dyDescent="0.3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</row>
    <row r="830" spans="1:16" x14ac:dyDescent="0.3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</row>
    <row r="831" spans="1:16" x14ac:dyDescent="0.3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</row>
    <row r="832" spans="1:16" x14ac:dyDescent="0.3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</row>
    <row r="833" spans="1:16" x14ac:dyDescent="0.3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</row>
    <row r="834" spans="1:16" x14ac:dyDescent="0.3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</row>
    <row r="835" spans="1:16" x14ac:dyDescent="0.3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</row>
    <row r="836" spans="1:16" x14ac:dyDescent="0.3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</row>
    <row r="837" spans="1:16" x14ac:dyDescent="0.3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</row>
    <row r="838" spans="1:16" x14ac:dyDescent="0.3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</row>
    <row r="839" spans="1:16" x14ac:dyDescent="0.3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</row>
    <row r="840" spans="1:16" x14ac:dyDescent="0.3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</row>
    <row r="841" spans="1:16" x14ac:dyDescent="0.3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</row>
    <row r="842" spans="1:16" x14ac:dyDescent="0.3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</row>
    <row r="843" spans="1:16" x14ac:dyDescent="0.3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</row>
    <row r="844" spans="1:16" x14ac:dyDescent="0.3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</row>
    <row r="845" spans="1:16" x14ac:dyDescent="0.3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</row>
    <row r="846" spans="1:16" x14ac:dyDescent="0.3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</row>
    <row r="847" spans="1:16" x14ac:dyDescent="0.3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</row>
    <row r="848" spans="1:16" x14ac:dyDescent="0.3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</row>
    <row r="849" spans="1:16" x14ac:dyDescent="0.3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</row>
    <row r="850" spans="1:16" x14ac:dyDescent="0.3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</row>
    <row r="851" spans="1:16" x14ac:dyDescent="0.3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</row>
    <row r="852" spans="1:16" x14ac:dyDescent="0.3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</row>
    <row r="853" spans="1:16" x14ac:dyDescent="0.3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</row>
    <row r="854" spans="1:16" x14ac:dyDescent="0.3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</row>
    <row r="855" spans="1:16" x14ac:dyDescent="0.3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</row>
    <row r="856" spans="1:16" x14ac:dyDescent="0.3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</row>
    <row r="857" spans="1:16" x14ac:dyDescent="0.3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</row>
    <row r="858" spans="1:16" x14ac:dyDescent="0.3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</row>
    <row r="859" spans="1:16" x14ac:dyDescent="0.3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</row>
    <row r="860" spans="1:16" x14ac:dyDescent="0.3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</row>
    <row r="861" spans="1:16" x14ac:dyDescent="0.3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</row>
    <row r="862" spans="1:16" x14ac:dyDescent="0.3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</row>
    <row r="863" spans="1:16" x14ac:dyDescent="0.3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</row>
    <row r="864" spans="1:16" x14ac:dyDescent="0.3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</row>
    <row r="865" spans="1:16" x14ac:dyDescent="0.3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</row>
    <row r="866" spans="1:16" x14ac:dyDescent="0.3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</row>
    <row r="867" spans="1:16" x14ac:dyDescent="0.3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</row>
    <row r="868" spans="1:16" x14ac:dyDescent="0.3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</row>
    <row r="869" spans="1:16" x14ac:dyDescent="0.3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</row>
    <row r="870" spans="1:16" x14ac:dyDescent="0.3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</row>
    <row r="871" spans="1:16" x14ac:dyDescent="0.3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</row>
    <row r="872" spans="1:16" x14ac:dyDescent="0.3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</row>
    <row r="873" spans="1:16" x14ac:dyDescent="0.3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</row>
    <row r="874" spans="1:16" x14ac:dyDescent="0.3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</row>
    <row r="875" spans="1:16" x14ac:dyDescent="0.3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</row>
    <row r="876" spans="1:16" x14ac:dyDescent="0.3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</row>
    <row r="877" spans="1:16" x14ac:dyDescent="0.3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</row>
    <row r="878" spans="1:16" x14ac:dyDescent="0.3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</row>
    <row r="879" spans="1:16" x14ac:dyDescent="0.3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</row>
    <row r="880" spans="1:16" x14ac:dyDescent="0.3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</row>
    <row r="881" spans="1:16" x14ac:dyDescent="0.3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</row>
    <row r="882" spans="1:16" x14ac:dyDescent="0.3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</row>
    <row r="883" spans="1:16" x14ac:dyDescent="0.3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</row>
    <row r="884" spans="1:16" x14ac:dyDescent="0.3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</row>
    <row r="885" spans="1:16" x14ac:dyDescent="0.3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</row>
    <row r="886" spans="1:16" x14ac:dyDescent="0.3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</row>
    <row r="887" spans="1:16" x14ac:dyDescent="0.3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</row>
    <row r="888" spans="1:16" x14ac:dyDescent="0.3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</row>
    <row r="889" spans="1:16" x14ac:dyDescent="0.3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</row>
    <row r="890" spans="1:16" x14ac:dyDescent="0.3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</row>
    <row r="891" spans="1:16" x14ac:dyDescent="0.3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</row>
    <row r="892" spans="1:16" x14ac:dyDescent="0.3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</row>
    <row r="893" spans="1:16" x14ac:dyDescent="0.3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</row>
    <row r="894" spans="1:16" x14ac:dyDescent="0.3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</row>
    <row r="895" spans="1:16" x14ac:dyDescent="0.3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</row>
    <row r="896" spans="1:16" x14ac:dyDescent="0.3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</row>
    <row r="897" spans="1:16" x14ac:dyDescent="0.3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</row>
    <row r="898" spans="1:16" x14ac:dyDescent="0.3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</row>
    <row r="899" spans="1:16" x14ac:dyDescent="0.3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</row>
    <row r="900" spans="1:16" x14ac:dyDescent="0.3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</row>
    <row r="901" spans="1:16" x14ac:dyDescent="0.3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</row>
    <row r="902" spans="1:16" x14ac:dyDescent="0.3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</row>
    <row r="903" spans="1:16" x14ac:dyDescent="0.3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</row>
    <row r="904" spans="1:16" x14ac:dyDescent="0.3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</row>
    <row r="905" spans="1:16" x14ac:dyDescent="0.3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</row>
    <row r="906" spans="1:16" x14ac:dyDescent="0.3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</row>
    <row r="907" spans="1:16" x14ac:dyDescent="0.3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</row>
    <row r="908" spans="1:16" x14ac:dyDescent="0.3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</row>
    <row r="909" spans="1:16" x14ac:dyDescent="0.3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</row>
    <row r="910" spans="1:16" x14ac:dyDescent="0.3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</row>
    <row r="911" spans="1:16" x14ac:dyDescent="0.3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</row>
    <row r="912" spans="1:16" x14ac:dyDescent="0.3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</row>
    <row r="913" spans="1:16" x14ac:dyDescent="0.3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</row>
    <row r="914" spans="1:16" x14ac:dyDescent="0.3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</row>
    <row r="915" spans="1:16" x14ac:dyDescent="0.3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</row>
    <row r="916" spans="1:16" x14ac:dyDescent="0.3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</row>
    <row r="917" spans="1:16" x14ac:dyDescent="0.3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</row>
    <row r="918" spans="1:16" x14ac:dyDescent="0.3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</row>
    <row r="919" spans="1:16" x14ac:dyDescent="0.3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</row>
    <row r="920" spans="1:16" x14ac:dyDescent="0.3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</row>
    <row r="921" spans="1:16" x14ac:dyDescent="0.3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</row>
    <row r="922" spans="1:16" x14ac:dyDescent="0.3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</row>
    <row r="923" spans="1:16" x14ac:dyDescent="0.3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</row>
    <row r="924" spans="1:16" x14ac:dyDescent="0.3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</row>
    <row r="925" spans="1:16" x14ac:dyDescent="0.3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</row>
    <row r="926" spans="1:16" x14ac:dyDescent="0.3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</row>
    <row r="927" spans="1:16" x14ac:dyDescent="0.3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</row>
    <row r="928" spans="1:16" x14ac:dyDescent="0.3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</row>
    <row r="929" spans="1:16" x14ac:dyDescent="0.3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</row>
    <row r="930" spans="1:16" x14ac:dyDescent="0.3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</row>
    <row r="931" spans="1:16" x14ac:dyDescent="0.3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</row>
    <row r="932" spans="1:16" x14ac:dyDescent="0.3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</row>
    <row r="933" spans="1:16" x14ac:dyDescent="0.3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</row>
    <row r="934" spans="1:16" x14ac:dyDescent="0.3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</row>
    <row r="935" spans="1:16" x14ac:dyDescent="0.3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</row>
    <row r="936" spans="1:16" x14ac:dyDescent="0.3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</row>
    <row r="937" spans="1:16" x14ac:dyDescent="0.3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</row>
    <row r="938" spans="1:16" x14ac:dyDescent="0.3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</row>
    <row r="939" spans="1:16" x14ac:dyDescent="0.3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</row>
    <row r="940" spans="1:16" x14ac:dyDescent="0.3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</row>
    <row r="941" spans="1:16" x14ac:dyDescent="0.3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</row>
    <row r="942" spans="1:16" x14ac:dyDescent="0.3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</row>
    <row r="943" spans="1:16" x14ac:dyDescent="0.3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</row>
    <row r="944" spans="1:16" x14ac:dyDescent="0.3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</row>
    <row r="945" spans="1:16" x14ac:dyDescent="0.3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</row>
    <row r="946" spans="1:16" x14ac:dyDescent="0.3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</row>
    <row r="947" spans="1:16" x14ac:dyDescent="0.3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</row>
    <row r="948" spans="1:16" x14ac:dyDescent="0.3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</row>
    <row r="949" spans="1:16" x14ac:dyDescent="0.3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</row>
    <row r="950" spans="1:16" x14ac:dyDescent="0.3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</row>
    <row r="951" spans="1:16" x14ac:dyDescent="0.3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</row>
    <row r="952" spans="1:16" x14ac:dyDescent="0.3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</row>
    <row r="953" spans="1:16" x14ac:dyDescent="0.3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</row>
    <row r="954" spans="1:16" x14ac:dyDescent="0.3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</row>
    <row r="955" spans="1:16" x14ac:dyDescent="0.3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</row>
    <row r="956" spans="1:16" x14ac:dyDescent="0.3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</row>
    <row r="957" spans="1:16" x14ac:dyDescent="0.3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</row>
    <row r="958" spans="1:16" x14ac:dyDescent="0.3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</row>
    <row r="959" spans="1:16" x14ac:dyDescent="0.3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</row>
    <row r="960" spans="1:16" x14ac:dyDescent="0.3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</row>
    <row r="961" spans="1:16" x14ac:dyDescent="0.3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</row>
    <row r="962" spans="1:16" x14ac:dyDescent="0.3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</row>
    <row r="963" spans="1:16" x14ac:dyDescent="0.3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</row>
    <row r="964" spans="1:16" x14ac:dyDescent="0.3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</row>
    <row r="965" spans="1:16" x14ac:dyDescent="0.3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</row>
    <row r="966" spans="1:16" x14ac:dyDescent="0.3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</row>
    <row r="967" spans="1:16" x14ac:dyDescent="0.3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</row>
    <row r="968" spans="1:16" x14ac:dyDescent="0.3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</row>
    <row r="969" spans="1:16" x14ac:dyDescent="0.3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</row>
    <row r="970" spans="1:16" x14ac:dyDescent="0.3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</row>
    <row r="971" spans="1:16" x14ac:dyDescent="0.3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</row>
    <row r="972" spans="1:16" x14ac:dyDescent="0.3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</row>
    <row r="973" spans="1:16" x14ac:dyDescent="0.3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</row>
    <row r="974" spans="1:16" x14ac:dyDescent="0.3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</row>
    <row r="975" spans="1:16" x14ac:dyDescent="0.3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</row>
    <row r="976" spans="1:16" x14ac:dyDescent="0.3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</row>
    <row r="977" spans="1:16" x14ac:dyDescent="0.3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</row>
    <row r="978" spans="1:16" x14ac:dyDescent="0.3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</row>
    <row r="979" spans="1:16" x14ac:dyDescent="0.3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</row>
    <row r="980" spans="1:16" x14ac:dyDescent="0.3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</row>
    <row r="981" spans="1:16" x14ac:dyDescent="0.3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</row>
    <row r="982" spans="1:16" x14ac:dyDescent="0.3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</row>
    <row r="983" spans="1:16" x14ac:dyDescent="0.3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</row>
    <row r="984" spans="1:16" x14ac:dyDescent="0.3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</row>
    <row r="985" spans="1:16" x14ac:dyDescent="0.3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</row>
    <row r="986" spans="1:16" x14ac:dyDescent="0.3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</row>
    <row r="987" spans="1:16" x14ac:dyDescent="0.3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</row>
    <row r="988" spans="1:16" x14ac:dyDescent="0.3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</row>
    <row r="989" spans="1:16" x14ac:dyDescent="0.3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</row>
    <row r="990" spans="1:16" x14ac:dyDescent="0.3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</row>
    <row r="991" spans="1:16" x14ac:dyDescent="0.3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</row>
    <row r="992" spans="1:16" x14ac:dyDescent="0.3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</row>
    <row r="993" spans="1:16" x14ac:dyDescent="0.3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</row>
    <row r="994" spans="1:16" x14ac:dyDescent="0.3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</row>
    <row r="995" spans="1:16" x14ac:dyDescent="0.3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</row>
    <row r="996" spans="1:16" x14ac:dyDescent="0.3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</row>
    <row r="997" spans="1:16" x14ac:dyDescent="0.3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</row>
    <row r="998" spans="1:16" x14ac:dyDescent="0.3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</row>
    <row r="999" spans="1:16" x14ac:dyDescent="0.3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</row>
    <row r="1000" spans="1:16" x14ac:dyDescent="0.3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</row>
    <row r="1001" spans="1:16" x14ac:dyDescent="0.3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</row>
    <row r="1002" spans="1:16" x14ac:dyDescent="0.3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</row>
    <row r="1003" spans="1:16" x14ac:dyDescent="0.3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</row>
    <row r="1004" spans="1:16" x14ac:dyDescent="0.3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</row>
    <row r="1005" spans="1:16" x14ac:dyDescent="0.3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</row>
    <row r="1006" spans="1:16" x14ac:dyDescent="0.3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</row>
    <row r="1007" spans="1:16" x14ac:dyDescent="0.3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</row>
    <row r="1008" spans="1:16" x14ac:dyDescent="0.3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</row>
    <row r="1009" spans="1:16" x14ac:dyDescent="0.3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</row>
    <row r="1010" spans="1:16" x14ac:dyDescent="0.3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</row>
    <row r="1011" spans="1:16" x14ac:dyDescent="0.3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</row>
    <row r="1012" spans="1:16" x14ac:dyDescent="0.3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</row>
    <row r="1013" spans="1:16" x14ac:dyDescent="0.3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</row>
    <row r="1014" spans="1:16" x14ac:dyDescent="0.3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</row>
    <row r="1015" spans="1:16" x14ac:dyDescent="0.3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</row>
    <row r="1016" spans="1:16" x14ac:dyDescent="0.3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</row>
    <row r="1017" spans="1:16" x14ac:dyDescent="0.3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</row>
    <row r="1018" spans="1:16" x14ac:dyDescent="0.3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</row>
    <row r="1019" spans="1:16" x14ac:dyDescent="0.3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</row>
    <row r="1020" spans="1:16" x14ac:dyDescent="0.3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</row>
    <row r="1021" spans="1:16" x14ac:dyDescent="0.3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</row>
    <row r="1022" spans="1:16" x14ac:dyDescent="0.3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</row>
    <row r="1023" spans="1:16" x14ac:dyDescent="0.3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</row>
    <row r="1024" spans="1:16" x14ac:dyDescent="0.3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</row>
    <row r="1025" spans="1:16" x14ac:dyDescent="0.3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</row>
    <row r="1026" spans="1:16" x14ac:dyDescent="0.3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</row>
    <row r="1027" spans="1:16" x14ac:dyDescent="0.3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</row>
    <row r="1028" spans="1:16" x14ac:dyDescent="0.3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</row>
    <row r="1029" spans="1:16" x14ac:dyDescent="0.3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</row>
    <row r="1030" spans="1:16" x14ac:dyDescent="0.3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</row>
    <row r="1031" spans="1:16" x14ac:dyDescent="0.3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</row>
    <row r="1032" spans="1:16" x14ac:dyDescent="0.3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</row>
    <row r="1033" spans="1:16" x14ac:dyDescent="0.3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</row>
    <row r="1034" spans="1:16" x14ac:dyDescent="0.3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</row>
    <row r="1035" spans="1:16" x14ac:dyDescent="0.3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</row>
    <row r="1036" spans="1:16" x14ac:dyDescent="0.3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</row>
    <row r="1037" spans="1:16" x14ac:dyDescent="0.3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</row>
    <row r="1038" spans="1:16" x14ac:dyDescent="0.3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</row>
    <row r="1039" spans="1:16" x14ac:dyDescent="0.3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</row>
    <row r="1040" spans="1:16" x14ac:dyDescent="0.3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</row>
    <row r="1041" spans="1:16" x14ac:dyDescent="0.3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</row>
    <row r="1042" spans="1:16" x14ac:dyDescent="0.3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</row>
    <row r="1043" spans="1:16" x14ac:dyDescent="0.3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</row>
    <row r="1044" spans="1:16" x14ac:dyDescent="0.3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</row>
    <row r="1045" spans="1:16" x14ac:dyDescent="0.3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</row>
    <row r="1046" spans="1:16" x14ac:dyDescent="0.3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</row>
    <row r="1047" spans="1:16" x14ac:dyDescent="0.3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</row>
    <row r="1048" spans="1:16" x14ac:dyDescent="0.3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</row>
    <row r="1049" spans="1:16" x14ac:dyDescent="0.3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</row>
    <row r="1050" spans="1:16" x14ac:dyDescent="0.3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</row>
    <row r="1051" spans="1:16" x14ac:dyDescent="0.3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</row>
    <row r="1052" spans="1:16" x14ac:dyDescent="0.3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</row>
    <row r="1053" spans="1:16" x14ac:dyDescent="0.3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</row>
    <row r="1054" spans="1:16" x14ac:dyDescent="0.3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</row>
    <row r="1055" spans="1:16" x14ac:dyDescent="0.3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</row>
    <row r="1056" spans="1:16" x14ac:dyDescent="0.3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</row>
    <row r="1057" spans="1:16" x14ac:dyDescent="0.3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</row>
    <row r="1058" spans="1:16" x14ac:dyDescent="0.3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</row>
    <row r="1059" spans="1:16" x14ac:dyDescent="0.3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</row>
    <row r="1060" spans="1:16" x14ac:dyDescent="0.3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</row>
    <row r="1061" spans="1:16" x14ac:dyDescent="0.3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</row>
    <row r="1062" spans="1:16" x14ac:dyDescent="0.3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</row>
    <row r="1063" spans="1:16" x14ac:dyDescent="0.3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</row>
    <row r="1064" spans="1:16" x14ac:dyDescent="0.3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</row>
    <row r="1065" spans="1:16" x14ac:dyDescent="0.3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</row>
    <row r="1066" spans="1:16" x14ac:dyDescent="0.3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</row>
    <row r="1067" spans="1:16" x14ac:dyDescent="0.3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</row>
    <row r="1068" spans="1:16" x14ac:dyDescent="0.3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</row>
    <row r="1069" spans="1:16" x14ac:dyDescent="0.3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</row>
    <row r="1070" spans="1:16" x14ac:dyDescent="0.3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</row>
    <row r="1071" spans="1:16" x14ac:dyDescent="0.3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</row>
    <row r="1072" spans="1:16" x14ac:dyDescent="0.3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</row>
    <row r="1073" spans="1:16" x14ac:dyDescent="0.3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</row>
    <row r="1074" spans="1:16" x14ac:dyDescent="0.3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</row>
    <row r="1075" spans="1:16" x14ac:dyDescent="0.3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</row>
    <row r="1076" spans="1:16" x14ac:dyDescent="0.3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</row>
    <row r="1077" spans="1:16" x14ac:dyDescent="0.3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</row>
    <row r="1078" spans="1:16" x14ac:dyDescent="0.3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</row>
    <row r="1079" spans="1:16" x14ac:dyDescent="0.3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</row>
    <row r="1080" spans="1:16" x14ac:dyDescent="0.3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</row>
    <row r="1081" spans="1:16" x14ac:dyDescent="0.3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</row>
    <row r="1082" spans="1:16" x14ac:dyDescent="0.3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</row>
    <row r="1083" spans="1:16" x14ac:dyDescent="0.3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</row>
    <row r="1084" spans="1:16" x14ac:dyDescent="0.3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</row>
    <row r="1085" spans="1:16" x14ac:dyDescent="0.3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</row>
    <row r="1086" spans="1:16" x14ac:dyDescent="0.3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</row>
    <row r="1087" spans="1:16" x14ac:dyDescent="0.3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</row>
    <row r="1088" spans="1:16" x14ac:dyDescent="0.3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</row>
    <row r="1089" spans="1:16" x14ac:dyDescent="0.3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</row>
    <row r="1090" spans="1:16" x14ac:dyDescent="0.3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</row>
    <row r="1091" spans="1:16" x14ac:dyDescent="0.3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</row>
    <row r="1092" spans="1:16" x14ac:dyDescent="0.3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</row>
    <row r="1093" spans="1:16" x14ac:dyDescent="0.3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</row>
    <row r="1094" spans="1:16" x14ac:dyDescent="0.3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</row>
    <row r="1095" spans="1:16" x14ac:dyDescent="0.3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</row>
    <row r="1096" spans="1:16" x14ac:dyDescent="0.3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</row>
    <row r="1097" spans="1:16" x14ac:dyDescent="0.3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</row>
    <row r="1098" spans="1:16" x14ac:dyDescent="0.3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</row>
    <row r="1099" spans="1:16" x14ac:dyDescent="0.3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</row>
    <row r="1100" spans="1:16" x14ac:dyDescent="0.3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</row>
    <row r="1101" spans="1:16" x14ac:dyDescent="0.3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</row>
    <row r="1102" spans="1:16" x14ac:dyDescent="0.3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</row>
    <row r="1103" spans="1:16" x14ac:dyDescent="0.3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</row>
    <row r="1104" spans="1:16" x14ac:dyDescent="0.3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</row>
    <row r="1105" spans="1:16" x14ac:dyDescent="0.3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</row>
    <row r="1106" spans="1:16" x14ac:dyDescent="0.3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</row>
    <row r="1107" spans="1:16" x14ac:dyDescent="0.3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</row>
    <row r="1108" spans="1:16" x14ac:dyDescent="0.3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</row>
    <row r="1109" spans="1:16" x14ac:dyDescent="0.3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</row>
    <row r="1110" spans="1:16" x14ac:dyDescent="0.3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</row>
    <row r="1111" spans="1:16" x14ac:dyDescent="0.3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</row>
    <row r="1112" spans="1:16" x14ac:dyDescent="0.3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</row>
    <row r="1113" spans="1:16" x14ac:dyDescent="0.3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</row>
    <row r="1114" spans="1:16" x14ac:dyDescent="0.3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</row>
    <row r="1115" spans="1:16" x14ac:dyDescent="0.3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</row>
    <row r="1116" spans="1:16" x14ac:dyDescent="0.3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</row>
    <row r="1117" spans="1:16" x14ac:dyDescent="0.3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</row>
    <row r="1118" spans="1:16" x14ac:dyDescent="0.3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</row>
    <row r="1119" spans="1:16" x14ac:dyDescent="0.3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</row>
    <row r="1120" spans="1:16" x14ac:dyDescent="0.3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</row>
    <row r="1121" spans="1:16" x14ac:dyDescent="0.3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</row>
    <row r="1122" spans="1:16" x14ac:dyDescent="0.3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</row>
    <row r="1123" spans="1:16" x14ac:dyDescent="0.3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</row>
    <row r="1124" spans="1:16" x14ac:dyDescent="0.3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</row>
    <row r="1125" spans="1:16" x14ac:dyDescent="0.3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</row>
    <row r="1126" spans="1:16" x14ac:dyDescent="0.3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</row>
    <row r="1127" spans="1:16" x14ac:dyDescent="0.3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</row>
    <row r="1128" spans="1:16" x14ac:dyDescent="0.3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</row>
    <row r="1129" spans="1:16" x14ac:dyDescent="0.3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</row>
    <row r="1130" spans="1:16" x14ac:dyDescent="0.3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</row>
    <row r="1131" spans="1:16" x14ac:dyDescent="0.3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</row>
    <row r="1132" spans="1:16" x14ac:dyDescent="0.3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</row>
    <row r="1133" spans="1:16" x14ac:dyDescent="0.3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</row>
    <row r="1134" spans="1:16" x14ac:dyDescent="0.3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</row>
    <row r="1135" spans="1:16" x14ac:dyDescent="0.3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</row>
    <row r="1136" spans="1:16" x14ac:dyDescent="0.3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</row>
    <row r="1137" spans="1:16" x14ac:dyDescent="0.3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</row>
    <row r="1138" spans="1:16" x14ac:dyDescent="0.3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</row>
    <row r="1139" spans="1:16" x14ac:dyDescent="0.3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</row>
    <row r="1140" spans="1:16" x14ac:dyDescent="0.3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</row>
    <row r="1141" spans="1:16" x14ac:dyDescent="0.3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</row>
    <row r="1142" spans="1:16" x14ac:dyDescent="0.3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</row>
    <row r="1143" spans="1:16" x14ac:dyDescent="0.3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</row>
    <row r="1144" spans="1:16" x14ac:dyDescent="0.3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</row>
    <row r="1145" spans="1:16" x14ac:dyDescent="0.3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</row>
    <row r="1146" spans="1:16" x14ac:dyDescent="0.3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</row>
    <row r="1147" spans="1:16" x14ac:dyDescent="0.3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</row>
    <row r="1148" spans="1:16" x14ac:dyDescent="0.3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</row>
    <row r="1149" spans="1:16" x14ac:dyDescent="0.3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</row>
    <row r="1150" spans="1:16" x14ac:dyDescent="0.3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</row>
    <row r="1151" spans="1:16" x14ac:dyDescent="0.3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</row>
    <row r="1152" spans="1:16" x14ac:dyDescent="0.3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</row>
    <row r="1153" spans="1:16" x14ac:dyDescent="0.3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</row>
    <row r="1154" spans="1:16" x14ac:dyDescent="0.3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</row>
    <row r="1155" spans="1:16" x14ac:dyDescent="0.3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</row>
    <row r="1156" spans="1:16" x14ac:dyDescent="0.3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</row>
    <row r="1157" spans="1:16" x14ac:dyDescent="0.3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</row>
    <row r="1158" spans="1:16" x14ac:dyDescent="0.3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</row>
    <row r="1159" spans="1:16" x14ac:dyDescent="0.3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</row>
    <row r="1160" spans="1:16" x14ac:dyDescent="0.3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</row>
    <row r="1161" spans="1:16" x14ac:dyDescent="0.3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</row>
    <row r="1162" spans="1:16" x14ac:dyDescent="0.3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</row>
    <row r="1163" spans="1:16" x14ac:dyDescent="0.3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</row>
    <row r="1164" spans="1:16" x14ac:dyDescent="0.3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</row>
    <row r="1165" spans="1:16" x14ac:dyDescent="0.3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</row>
    <row r="1166" spans="1:16" x14ac:dyDescent="0.3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</row>
    <row r="1167" spans="1:16" x14ac:dyDescent="0.3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</row>
    <row r="1168" spans="1:16" x14ac:dyDescent="0.3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</row>
    <row r="1169" spans="1:16" x14ac:dyDescent="0.3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</row>
    <row r="1170" spans="1:16" x14ac:dyDescent="0.3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</row>
    <row r="1171" spans="1:16" x14ac:dyDescent="0.3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</row>
    <row r="1172" spans="1:16" x14ac:dyDescent="0.3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</row>
    <row r="1173" spans="1:16" x14ac:dyDescent="0.3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</row>
    <row r="1174" spans="1:16" x14ac:dyDescent="0.3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</row>
    <row r="1175" spans="1:16" x14ac:dyDescent="0.3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</row>
    <row r="1176" spans="1:16" x14ac:dyDescent="0.3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</row>
    <row r="1177" spans="1:16" x14ac:dyDescent="0.3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</row>
    <row r="1178" spans="1:16" x14ac:dyDescent="0.3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</row>
    <row r="1179" spans="1:16" x14ac:dyDescent="0.3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</row>
    <row r="1180" spans="1:16" x14ac:dyDescent="0.3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</row>
    <row r="1181" spans="1:16" x14ac:dyDescent="0.3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</row>
    <row r="1182" spans="1:16" x14ac:dyDescent="0.3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</row>
    <row r="1183" spans="1:16" x14ac:dyDescent="0.3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</row>
    <row r="1184" spans="1:16" x14ac:dyDescent="0.3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</row>
    <row r="1185" spans="1:16" x14ac:dyDescent="0.3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</row>
    <row r="1186" spans="1:16" x14ac:dyDescent="0.3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</row>
    <row r="1187" spans="1:16" x14ac:dyDescent="0.3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</row>
    <row r="1188" spans="1:16" x14ac:dyDescent="0.3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</row>
    <row r="1189" spans="1:16" x14ac:dyDescent="0.3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</row>
    <row r="1190" spans="1:16" x14ac:dyDescent="0.3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</row>
    <row r="1191" spans="1:16" x14ac:dyDescent="0.3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</row>
    <row r="1192" spans="1:16" x14ac:dyDescent="0.3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</row>
    <row r="1193" spans="1:16" x14ac:dyDescent="0.3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</row>
    <row r="1194" spans="1:16" x14ac:dyDescent="0.3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</row>
    <row r="1195" spans="1:16" x14ac:dyDescent="0.3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</row>
    <row r="1196" spans="1:16" x14ac:dyDescent="0.3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</row>
    <row r="1197" spans="1:16" x14ac:dyDescent="0.3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</row>
    <row r="1198" spans="1:16" x14ac:dyDescent="0.3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</row>
    <row r="1199" spans="1:16" x14ac:dyDescent="0.3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</row>
    <row r="1200" spans="1:16" x14ac:dyDescent="0.3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</row>
    <row r="1201" spans="1:16" x14ac:dyDescent="0.3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</row>
    <row r="1202" spans="1:16" x14ac:dyDescent="0.3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</row>
    <row r="1203" spans="1:16" x14ac:dyDescent="0.3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</row>
    <row r="1204" spans="1:16" x14ac:dyDescent="0.3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</row>
    <row r="1205" spans="1:16" x14ac:dyDescent="0.3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</row>
    <row r="1206" spans="1:16" x14ac:dyDescent="0.3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</row>
    <row r="1207" spans="1:16" x14ac:dyDescent="0.3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</row>
    <row r="1208" spans="1:16" x14ac:dyDescent="0.3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</row>
    <row r="1209" spans="1:16" x14ac:dyDescent="0.3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</row>
    <row r="1210" spans="1:16" x14ac:dyDescent="0.3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</row>
    <row r="1211" spans="1:16" x14ac:dyDescent="0.3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</row>
    <row r="1212" spans="1:16" x14ac:dyDescent="0.3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</row>
    <row r="1213" spans="1:16" x14ac:dyDescent="0.3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</row>
    <row r="1214" spans="1:16" x14ac:dyDescent="0.3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</row>
    <row r="1215" spans="1:16" x14ac:dyDescent="0.3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</row>
    <row r="1216" spans="1:16" x14ac:dyDescent="0.3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</row>
    <row r="1217" spans="1:16" x14ac:dyDescent="0.3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</row>
    <row r="1218" spans="1:16" x14ac:dyDescent="0.3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</row>
    <row r="1219" spans="1:16" x14ac:dyDescent="0.3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</row>
    <row r="1220" spans="1:16" x14ac:dyDescent="0.3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</row>
    <row r="1221" spans="1:16" x14ac:dyDescent="0.3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</row>
    <row r="1222" spans="1:16" x14ac:dyDescent="0.3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</row>
    <row r="1223" spans="1:16" x14ac:dyDescent="0.3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</row>
    <row r="1224" spans="1:16" x14ac:dyDescent="0.3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</row>
    <row r="1225" spans="1:16" x14ac:dyDescent="0.3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</row>
    <row r="1226" spans="1:16" x14ac:dyDescent="0.3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</row>
    <row r="1227" spans="1:16" x14ac:dyDescent="0.3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</row>
    <row r="1228" spans="1:16" x14ac:dyDescent="0.3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</row>
    <row r="1229" spans="1:16" x14ac:dyDescent="0.3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</row>
    <row r="1230" spans="1:16" x14ac:dyDescent="0.3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</row>
    <row r="1231" spans="1:16" x14ac:dyDescent="0.3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</row>
    <row r="1232" spans="1:16" x14ac:dyDescent="0.3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</row>
    <row r="1233" spans="1:16" x14ac:dyDescent="0.3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</row>
    <row r="1234" spans="1:16" x14ac:dyDescent="0.3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</row>
    <row r="1235" spans="1:16" x14ac:dyDescent="0.3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</row>
    <row r="1236" spans="1:16" x14ac:dyDescent="0.3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</row>
    <row r="1237" spans="1:16" x14ac:dyDescent="0.3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</row>
    <row r="1238" spans="1:16" x14ac:dyDescent="0.3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</row>
    <row r="1239" spans="1:16" x14ac:dyDescent="0.3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</row>
    <row r="1240" spans="1:16" x14ac:dyDescent="0.3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</row>
    <row r="1241" spans="1:16" x14ac:dyDescent="0.3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</row>
    <row r="1242" spans="1:16" x14ac:dyDescent="0.3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</row>
    <row r="1243" spans="1:16" x14ac:dyDescent="0.3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</row>
    <row r="1244" spans="1:16" x14ac:dyDescent="0.3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</row>
    <row r="1245" spans="1:16" x14ac:dyDescent="0.3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</row>
    <row r="1246" spans="1:16" x14ac:dyDescent="0.3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</row>
    <row r="1247" spans="1:16" x14ac:dyDescent="0.3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</row>
    <row r="1248" spans="1:16" x14ac:dyDescent="0.3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</row>
    <row r="1249" spans="1:16" x14ac:dyDescent="0.3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</row>
    <row r="1250" spans="1:16" x14ac:dyDescent="0.3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</row>
    <row r="1251" spans="1:16" x14ac:dyDescent="0.3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</row>
    <row r="1252" spans="1:16" x14ac:dyDescent="0.3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</row>
    <row r="1253" spans="1:16" x14ac:dyDescent="0.3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</row>
    <row r="1254" spans="1:16" x14ac:dyDescent="0.3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</row>
    <row r="1255" spans="1:16" x14ac:dyDescent="0.3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</row>
    <row r="1256" spans="1:16" x14ac:dyDescent="0.3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</row>
    <row r="1257" spans="1:16" x14ac:dyDescent="0.3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</row>
    <row r="1258" spans="1:16" x14ac:dyDescent="0.3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</row>
    <row r="1259" spans="1:16" x14ac:dyDescent="0.3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</row>
    <row r="1260" spans="1:16" x14ac:dyDescent="0.3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</row>
    <row r="1261" spans="1:16" x14ac:dyDescent="0.3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</row>
    <row r="1262" spans="1:16" x14ac:dyDescent="0.3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</row>
    <row r="1263" spans="1:16" x14ac:dyDescent="0.3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</row>
    <row r="1264" spans="1:16" x14ac:dyDescent="0.3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</row>
    <row r="1265" spans="1:16" x14ac:dyDescent="0.3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</row>
    <row r="1266" spans="1:16" x14ac:dyDescent="0.3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</row>
    <row r="1267" spans="1:16" x14ac:dyDescent="0.3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</row>
    <row r="1268" spans="1:16" x14ac:dyDescent="0.3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</row>
    <row r="1269" spans="1:16" x14ac:dyDescent="0.3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</row>
    <row r="1270" spans="1:16" x14ac:dyDescent="0.3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</row>
    <row r="1271" spans="1:16" x14ac:dyDescent="0.3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</row>
    <row r="1272" spans="1:16" x14ac:dyDescent="0.3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</row>
    <row r="1273" spans="1:16" x14ac:dyDescent="0.3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</row>
    <row r="1274" spans="1:16" x14ac:dyDescent="0.3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</row>
    <row r="1275" spans="1:16" x14ac:dyDescent="0.3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</row>
    <row r="1276" spans="1:16" x14ac:dyDescent="0.3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</row>
    <row r="1277" spans="1:16" x14ac:dyDescent="0.3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</row>
    <row r="1278" spans="1:16" x14ac:dyDescent="0.3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</row>
    <row r="1279" spans="1:16" x14ac:dyDescent="0.3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</row>
    <row r="1280" spans="1:16" x14ac:dyDescent="0.3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</row>
    <row r="1281" spans="1:16" x14ac:dyDescent="0.3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</row>
    <row r="1282" spans="1:16" x14ac:dyDescent="0.3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</row>
    <row r="1283" spans="1:16" x14ac:dyDescent="0.3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</row>
    <row r="1284" spans="1:16" x14ac:dyDescent="0.3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</row>
    <row r="1285" spans="1:16" x14ac:dyDescent="0.3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</row>
    <row r="1286" spans="1:16" x14ac:dyDescent="0.3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</row>
    <row r="1287" spans="1:16" x14ac:dyDescent="0.3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</row>
    <row r="1288" spans="1:16" x14ac:dyDescent="0.3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</row>
    <row r="1289" spans="1:16" x14ac:dyDescent="0.3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</row>
    <row r="1290" spans="1:16" x14ac:dyDescent="0.3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</row>
    <row r="1291" spans="1:16" x14ac:dyDescent="0.3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</row>
    <row r="1292" spans="1:16" x14ac:dyDescent="0.3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</row>
    <row r="1293" spans="1:16" x14ac:dyDescent="0.3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</row>
    <row r="1294" spans="1:16" x14ac:dyDescent="0.3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</row>
    <row r="1295" spans="1:16" x14ac:dyDescent="0.3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</row>
    <row r="1296" spans="1:16" x14ac:dyDescent="0.3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</row>
    <row r="1297" spans="1:16" x14ac:dyDescent="0.3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</row>
    <row r="1298" spans="1:16" x14ac:dyDescent="0.3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</row>
    <row r="1299" spans="1:16" x14ac:dyDescent="0.3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</row>
    <row r="1300" spans="1:16" x14ac:dyDescent="0.3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</row>
    <row r="1301" spans="1:16" x14ac:dyDescent="0.3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</row>
    <row r="1302" spans="1:16" x14ac:dyDescent="0.3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</row>
    <row r="1303" spans="1:16" x14ac:dyDescent="0.3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</row>
    <row r="1304" spans="1:16" x14ac:dyDescent="0.3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</row>
    <row r="1305" spans="1:16" x14ac:dyDescent="0.3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</row>
    <row r="1306" spans="1:16" x14ac:dyDescent="0.3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</row>
    <row r="1307" spans="1:16" x14ac:dyDescent="0.3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</row>
    <row r="1308" spans="1:16" x14ac:dyDescent="0.3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</row>
    <row r="1309" spans="1:16" x14ac:dyDescent="0.3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</row>
    <row r="1310" spans="1:16" x14ac:dyDescent="0.3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</row>
    <row r="1311" spans="1:16" x14ac:dyDescent="0.3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</row>
    <row r="1312" spans="1:16" x14ac:dyDescent="0.3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</row>
    <row r="1313" spans="1:16" x14ac:dyDescent="0.3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</row>
    <row r="1314" spans="1:16" x14ac:dyDescent="0.3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</row>
    <row r="1315" spans="1:16" x14ac:dyDescent="0.3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</row>
    <row r="1316" spans="1:16" x14ac:dyDescent="0.3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</row>
    <row r="1317" spans="1:16" x14ac:dyDescent="0.3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</row>
    <row r="1318" spans="1:16" x14ac:dyDescent="0.3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</row>
    <row r="1319" spans="1:16" x14ac:dyDescent="0.3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</row>
    <row r="1320" spans="1:16" x14ac:dyDescent="0.3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</row>
    <row r="1321" spans="1:16" x14ac:dyDescent="0.3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</row>
    <row r="1322" spans="1:16" x14ac:dyDescent="0.3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</row>
    <row r="1323" spans="1:16" x14ac:dyDescent="0.3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</row>
    <row r="1324" spans="1:16" x14ac:dyDescent="0.3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</row>
    <row r="1325" spans="1:16" x14ac:dyDescent="0.3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</row>
    <row r="1326" spans="1:16" x14ac:dyDescent="0.3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</row>
    <row r="1327" spans="1:16" x14ac:dyDescent="0.3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</row>
    <row r="1328" spans="1:16" x14ac:dyDescent="0.3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</row>
    <row r="1329" spans="1:16" x14ac:dyDescent="0.3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</row>
    <row r="1330" spans="1:16" x14ac:dyDescent="0.3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</row>
    <row r="1331" spans="1:16" x14ac:dyDescent="0.3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</row>
    <row r="1332" spans="1:16" x14ac:dyDescent="0.3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</row>
    <row r="1333" spans="1:16" x14ac:dyDescent="0.3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</row>
    <row r="1334" spans="1:16" x14ac:dyDescent="0.3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</row>
    <row r="1335" spans="1:16" x14ac:dyDescent="0.3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</row>
    <row r="1336" spans="1:16" x14ac:dyDescent="0.3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</row>
    <row r="1337" spans="1:16" x14ac:dyDescent="0.3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</row>
    <row r="1338" spans="1:16" x14ac:dyDescent="0.3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</row>
    <row r="1339" spans="1:16" x14ac:dyDescent="0.3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</row>
    <row r="1340" spans="1:16" x14ac:dyDescent="0.3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</row>
    <row r="1341" spans="1:16" x14ac:dyDescent="0.3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</row>
    <row r="1342" spans="1:16" x14ac:dyDescent="0.3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</row>
    <row r="1343" spans="1:16" x14ac:dyDescent="0.3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</row>
    <row r="1344" spans="1:16" x14ac:dyDescent="0.3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</row>
    <row r="1345" spans="1:16" x14ac:dyDescent="0.3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</row>
    <row r="1346" spans="1:16" x14ac:dyDescent="0.3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</row>
    <row r="1347" spans="1:16" x14ac:dyDescent="0.3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</row>
    <row r="1348" spans="1:16" x14ac:dyDescent="0.3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</row>
    <row r="1349" spans="1:16" x14ac:dyDescent="0.3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</row>
    <row r="1350" spans="1:16" x14ac:dyDescent="0.3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</row>
    <row r="1351" spans="1:16" x14ac:dyDescent="0.3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</row>
    <row r="1352" spans="1:16" x14ac:dyDescent="0.3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</row>
    <row r="1353" spans="1:16" x14ac:dyDescent="0.3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</row>
    <row r="1354" spans="1:16" x14ac:dyDescent="0.3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</row>
    <row r="1355" spans="1:16" x14ac:dyDescent="0.3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</row>
    <row r="1356" spans="1:16" x14ac:dyDescent="0.3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</row>
    <row r="1357" spans="1:16" x14ac:dyDescent="0.3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</row>
    <row r="1358" spans="1:16" x14ac:dyDescent="0.3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</row>
    <row r="1359" spans="1:16" x14ac:dyDescent="0.3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</row>
    <row r="1360" spans="1:16" x14ac:dyDescent="0.3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</row>
    <row r="1361" spans="1:16" x14ac:dyDescent="0.3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</row>
    <row r="1362" spans="1:16" x14ac:dyDescent="0.3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</row>
    <row r="1363" spans="1:16" x14ac:dyDescent="0.3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</row>
    <row r="1364" spans="1:16" x14ac:dyDescent="0.3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</row>
    <row r="1365" spans="1:16" x14ac:dyDescent="0.3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</row>
    <row r="1366" spans="1:16" x14ac:dyDescent="0.3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</row>
    <row r="1367" spans="1:16" x14ac:dyDescent="0.3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</row>
    <row r="1368" spans="1:16" x14ac:dyDescent="0.3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</row>
    <row r="1369" spans="1:16" x14ac:dyDescent="0.3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</row>
    <row r="1370" spans="1:16" x14ac:dyDescent="0.3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</row>
    <row r="1371" spans="1:16" x14ac:dyDescent="0.3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</row>
    <row r="1372" spans="1:16" x14ac:dyDescent="0.3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</row>
    <row r="1373" spans="1:16" x14ac:dyDescent="0.3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</row>
    <row r="1374" spans="1:16" x14ac:dyDescent="0.3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</row>
    <row r="1375" spans="1:16" x14ac:dyDescent="0.3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</row>
    <row r="1376" spans="1:16" x14ac:dyDescent="0.3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</row>
    <row r="1377" spans="1:16" x14ac:dyDescent="0.3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</row>
    <row r="1378" spans="1:16" x14ac:dyDescent="0.3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</row>
    <row r="1379" spans="1:16" x14ac:dyDescent="0.3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</row>
    <row r="1380" spans="1:16" x14ac:dyDescent="0.3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</row>
    <row r="1381" spans="1:16" x14ac:dyDescent="0.3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</row>
    <row r="1382" spans="1:16" x14ac:dyDescent="0.3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</row>
    <row r="1383" spans="1:16" x14ac:dyDescent="0.3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</row>
    <row r="1384" spans="1:16" x14ac:dyDescent="0.3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</row>
    <row r="1385" spans="1:16" x14ac:dyDescent="0.3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</row>
    <row r="1386" spans="1:16" x14ac:dyDescent="0.3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</row>
    <row r="1387" spans="1:16" x14ac:dyDescent="0.3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</row>
    <row r="1388" spans="1:16" x14ac:dyDescent="0.3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</row>
    <row r="1389" spans="1:16" x14ac:dyDescent="0.3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</row>
    <row r="1390" spans="1:16" x14ac:dyDescent="0.3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</row>
    <row r="1391" spans="1:16" x14ac:dyDescent="0.3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</row>
    <row r="1392" spans="1:16" x14ac:dyDescent="0.3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</row>
    <row r="1393" spans="1:16" x14ac:dyDescent="0.3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</row>
    <row r="1394" spans="1:16" x14ac:dyDescent="0.3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</row>
    <row r="1395" spans="1:16" x14ac:dyDescent="0.3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</row>
    <row r="1396" spans="1:16" x14ac:dyDescent="0.3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</row>
    <row r="1397" spans="1:16" x14ac:dyDescent="0.3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</row>
    <row r="1398" spans="1:16" x14ac:dyDescent="0.3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</row>
    <row r="1399" spans="1:16" x14ac:dyDescent="0.3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</row>
    <row r="1400" spans="1:16" x14ac:dyDescent="0.3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</row>
    <row r="1401" spans="1:16" x14ac:dyDescent="0.3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</row>
    <row r="1402" spans="1:16" x14ac:dyDescent="0.3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</row>
    <row r="1403" spans="1:16" x14ac:dyDescent="0.3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</row>
    <row r="1404" spans="1:16" x14ac:dyDescent="0.3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</row>
    <row r="1405" spans="1:16" x14ac:dyDescent="0.3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</row>
    <row r="1406" spans="1:16" x14ac:dyDescent="0.3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</row>
    <row r="1407" spans="1:16" x14ac:dyDescent="0.3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</row>
    <row r="1408" spans="1:16" x14ac:dyDescent="0.3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</row>
    <row r="1409" spans="1:16" x14ac:dyDescent="0.3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</row>
    <row r="1410" spans="1:16" x14ac:dyDescent="0.3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</row>
    <row r="1411" spans="1:16" x14ac:dyDescent="0.3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</row>
    <row r="1412" spans="1:16" x14ac:dyDescent="0.3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</row>
    <row r="1413" spans="1:16" x14ac:dyDescent="0.3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</row>
    <row r="1414" spans="1:16" x14ac:dyDescent="0.3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</row>
    <row r="1415" spans="1:16" x14ac:dyDescent="0.3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</row>
    <row r="1416" spans="1:16" x14ac:dyDescent="0.3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</row>
    <row r="1417" spans="1:16" x14ac:dyDescent="0.3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</row>
    <row r="1418" spans="1:16" x14ac:dyDescent="0.3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</row>
    <row r="1419" spans="1:16" x14ac:dyDescent="0.3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</row>
    <row r="1420" spans="1:16" x14ac:dyDescent="0.3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</row>
    <row r="1421" spans="1:16" x14ac:dyDescent="0.3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</row>
    <row r="1422" spans="1:16" x14ac:dyDescent="0.3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</row>
    <row r="1423" spans="1:16" x14ac:dyDescent="0.3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</row>
    <row r="1424" spans="1:16" x14ac:dyDescent="0.3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</row>
    <row r="1425" spans="1:16" x14ac:dyDescent="0.3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</row>
    <row r="1426" spans="1:16" x14ac:dyDescent="0.3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</row>
    <row r="1427" spans="1:16" x14ac:dyDescent="0.3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</row>
    <row r="1428" spans="1:16" x14ac:dyDescent="0.3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</row>
    <row r="1429" spans="1:16" x14ac:dyDescent="0.3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</row>
    <row r="1430" spans="1:16" x14ac:dyDescent="0.3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</row>
    <row r="1431" spans="1:16" x14ac:dyDescent="0.3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</row>
    <row r="1432" spans="1:16" x14ac:dyDescent="0.3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</row>
    <row r="1433" spans="1:16" x14ac:dyDescent="0.3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</row>
    <row r="1434" spans="1:16" x14ac:dyDescent="0.3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</row>
    <row r="1435" spans="1:16" x14ac:dyDescent="0.3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</row>
    <row r="1436" spans="1:16" x14ac:dyDescent="0.3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</row>
    <row r="1437" spans="1:16" x14ac:dyDescent="0.3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</row>
    <row r="1438" spans="1:16" x14ac:dyDescent="0.3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</row>
    <row r="1439" spans="1:16" x14ac:dyDescent="0.3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</row>
    <row r="1440" spans="1:16" x14ac:dyDescent="0.3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</row>
    <row r="1441" spans="1:16" x14ac:dyDescent="0.3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</row>
    <row r="1442" spans="1:16" x14ac:dyDescent="0.3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</row>
    <row r="1443" spans="1:16" x14ac:dyDescent="0.3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</row>
    <row r="1444" spans="1:16" x14ac:dyDescent="0.3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</row>
    <row r="1445" spans="1:16" x14ac:dyDescent="0.3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</row>
    <row r="1446" spans="1:16" x14ac:dyDescent="0.3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</row>
    <row r="1447" spans="1:16" x14ac:dyDescent="0.3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</row>
    <row r="1448" spans="1:16" x14ac:dyDescent="0.3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</row>
    <row r="1449" spans="1:16" x14ac:dyDescent="0.3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</row>
    <row r="1450" spans="1:16" x14ac:dyDescent="0.3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</row>
    <row r="1451" spans="1:16" x14ac:dyDescent="0.3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</row>
    <row r="1452" spans="1:16" x14ac:dyDescent="0.3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</row>
    <row r="1453" spans="1:16" x14ac:dyDescent="0.3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</row>
    <row r="1454" spans="1:16" x14ac:dyDescent="0.3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</row>
    <row r="1455" spans="1:16" x14ac:dyDescent="0.3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</row>
    <row r="1456" spans="1:16" x14ac:dyDescent="0.3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</row>
    <row r="1457" spans="1:16" x14ac:dyDescent="0.3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</row>
    <row r="1458" spans="1:16" x14ac:dyDescent="0.3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</row>
    <row r="1459" spans="1:16" x14ac:dyDescent="0.3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</row>
    <row r="1460" spans="1:16" x14ac:dyDescent="0.3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</row>
    <row r="1461" spans="1:16" x14ac:dyDescent="0.3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</row>
    <row r="1462" spans="1:16" x14ac:dyDescent="0.3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</row>
    <row r="1463" spans="1:16" x14ac:dyDescent="0.3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</row>
    <row r="1464" spans="1:16" x14ac:dyDescent="0.3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</row>
    <row r="1465" spans="1:16" x14ac:dyDescent="0.3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</row>
    <row r="1466" spans="1:16" x14ac:dyDescent="0.3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</row>
    <row r="1467" spans="1:16" x14ac:dyDescent="0.3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</row>
    <row r="1468" spans="1:16" x14ac:dyDescent="0.3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</row>
    <row r="1469" spans="1:16" x14ac:dyDescent="0.3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</row>
    <row r="1470" spans="1:16" x14ac:dyDescent="0.3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</row>
    <row r="1471" spans="1:16" x14ac:dyDescent="0.3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</row>
    <row r="1472" spans="1:16" x14ac:dyDescent="0.3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</row>
    <row r="1473" spans="1:16" x14ac:dyDescent="0.3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</row>
    <row r="1474" spans="1:16" x14ac:dyDescent="0.3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</row>
    <row r="1475" spans="1:16" x14ac:dyDescent="0.3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</row>
    <row r="1476" spans="1:16" x14ac:dyDescent="0.3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</row>
    <row r="1477" spans="1:16" x14ac:dyDescent="0.3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</row>
    <row r="1478" spans="1:16" x14ac:dyDescent="0.3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</row>
    <row r="1479" spans="1:16" x14ac:dyDescent="0.3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</row>
    <row r="1480" spans="1:16" x14ac:dyDescent="0.3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</row>
    <row r="1481" spans="1:16" x14ac:dyDescent="0.3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</row>
    <row r="1482" spans="1:16" x14ac:dyDescent="0.3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</row>
    <row r="1483" spans="1:16" x14ac:dyDescent="0.3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</row>
    <row r="1484" spans="1:16" x14ac:dyDescent="0.3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</row>
    <row r="1485" spans="1:16" x14ac:dyDescent="0.3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</row>
    <row r="1486" spans="1:16" x14ac:dyDescent="0.3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</row>
    <row r="1487" spans="1:16" x14ac:dyDescent="0.3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</row>
    <row r="1488" spans="1:16" x14ac:dyDescent="0.3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</row>
    <row r="1489" spans="1:16" x14ac:dyDescent="0.3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</row>
    <row r="1490" spans="1:16" x14ac:dyDescent="0.3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</row>
    <row r="1491" spans="1:16" x14ac:dyDescent="0.3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</row>
    <row r="1492" spans="1:16" x14ac:dyDescent="0.3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</row>
    <row r="1493" spans="1:16" x14ac:dyDescent="0.3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</row>
    <row r="1494" spans="1:16" x14ac:dyDescent="0.3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</row>
    <row r="1495" spans="1:16" x14ac:dyDescent="0.3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</row>
    <row r="1496" spans="1:16" x14ac:dyDescent="0.3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</row>
    <row r="1497" spans="1:16" x14ac:dyDescent="0.3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</row>
    <row r="1498" spans="1:16" x14ac:dyDescent="0.3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</row>
    <row r="1499" spans="1:16" x14ac:dyDescent="0.3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</row>
    <row r="1500" spans="1:16" x14ac:dyDescent="0.3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</row>
    <row r="1501" spans="1:16" x14ac:dyDescent="0.3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</row>
    <row r="1502" spans="1:16" x14ac:dyDescent="0.3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</row>
    <row r="1503" spans="1:16" x14ac:dyDescent="0.3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</row>
    <row r="1504" spans="1:16" x14ac:dyDescent="0.3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</row>
    <row r="1505" spans="1:16" x14ac:dyDescent="0.3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</row>
    <row r="1506" spans="1:16" x14ac:dyDescent="0.3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</row>
    <row r="1507" spans="1:16" x14ac:dyDescent="0.3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</row>
    <row r="1508" spans="1:16" x14ac:dyDescent="0.3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</row>
    <row r="1509" spans="1:16" x14ac:dyDescent="0.3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</row>
    <row r="1510" spans="1:16" x14ac:dyDescent="0.3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</row>
    <row r="1511" spans="1:16" x14ac:dyDescent="0.3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</row>
    <row r="1512" spans="1:16" x14ac:dyDescent="0.3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</row>
    <row r="1513" spans="1:16" x14ac:dyDescent="0.3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</row>
    <row r="1514" spans="1:16" x14ac:dyDescent="0.3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</row>
    <row r="1515" spans="1:16" x14ac:dyDescent="0.3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</row>
    <row r="1516" spans="1:16" x14ac:dyDescent="0.3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</row>
    <row r="1517" spans="1:16" x14ac:dyDescent="0.3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</row>
    <row r="1518" spans="1:16" x14ac:dyDescent="0.3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</row>
    <row r="1519" spans="1:16" x14ac:dyDescent="0.3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</row>
    <row r="1520" spans="1:16" x14ac:dyDescent="0.3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</row>
    <row r="1521" spans="1:16" x14ac:dyDescent="0.3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</row>
    <row r="1522" spans="1:16" x14ac:dyDescent="0.3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</row>
    <row r="1523" spans="1:16" x14ac:dyDescent="0.3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</row>
    <row r="1524" spans="1:16" x14ac:dyDescent="0.3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</row>
    <row r="1525" spans="1:16" x14ac:dyDescent="0.3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</row>
    <row r="1526" spans="1:16" x14ac:dyDescent="0.3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</row>
    <row r="1527" spans="1:16" x14ac:dyDescent="0.3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</row>
    <row r="1528" spans="1:16" x14ac:dyDescent="0.3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</row>
    <row r="1529" spans="1:16" x14ac:dyDescent="0.3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</row>
    <row r="1530" spans="1:16" x14ac:dyDescent="0.3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</row>
    <row r="1531" spans="1:16" x14ac:dyDescent="0.3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</row>
    <row r="1532" spans="1:16" x14ac:dyDescent="0.3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</row>
    <row r="1533" spans="1:16" x14ac:dyDescent="0.3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</row>
    <row r="1534" spans="1:16" x14ac:dyDescent="0.3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</row>
    <row r="1535" spans="1:16" x14ac:dyDescent="0.3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</row>
    <row r="1536" spans="1:16" x14ac:dyDescent="0.3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</row>
    <row r="1537" spans="1:16" x14ac:dyDescent="0.3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</row>
    <row r="1538" spans="1:16" x14ac:dyDescent="0.3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</row>
    <row r="1539" spans="1:16" x14ac:dyDescent="0.3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</row>
    <row r="1540" spans="1:16" x14ac:dyDescent="0.3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</row>
    <row r="1541" spans="1:16" x14ac:dyDescent="0.3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</row>
    <row r="1542" spans="1:16" x14ac:dyDescent="0.3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</row>
    <row r="1543" spans="1:16" x14ac:dyDescent="0.3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</row>
    <row r="1544" spans="1:16" x14ac:dyDescent="0.3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</row>
    <row r="1545" spans="1:16" x14ac:dyDescent="0.3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</row>
    <row r="1546" spans="1:16" x14ac:dyDescent="0.3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</row>
    <row r="1547" spans="1:16" x14ac:dyDescent="0.3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</row>
    <row r="1548" spans="1:16" x14ac:dyDescent="0.3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</row>
    <row r="1549" spans="1:16" x14ac:dyDescent="0.3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</row>
    <row r="1550" spans="1:16" x14ac:dyDescent="0.3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</row>
    <row r="1551" spans="1:16" x14ac:dyDescent="0.3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</row>
    <row r="1552" spans="1:16" x14ac:dyDescent="0.3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</row>
    <row r="1553" spans="1:16" x14ac:dyDescent="0.3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</row>
    <row r="1554" spans="1:16" x14ac:dyDescent="0.3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</row>
    <row r="1555" spans="1:16" x14ac:dyDescent="0.3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</row>
    <row r="1556" spans="1:16" x14ac:dyDescent="0.3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</row>
    <row r="1557" spans="1:16" x14ac:dyDescent="0.3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</row>
    <row r="1558" spans="1:16" x14ac:dyDescent="0.3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</row>
    <row r="1559" spans="1:16" x14ac:dyDescent="0.3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</row>
    <row r="1560" spans="1:16" x14ac:dyDescent="0.3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</row>
    <row r="1561" spans="1:16" x14ac:dyDescent="0.3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</row>
    <row r="1562" spans="1:16" x14ac:dyDescent="0.3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</row>
    <row r="1563" spans="1:16" x14ac:dyDescent="0.3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</row>
    <row r="1564" spans="1:16" x14ac:dyDescent="0.3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</row>
    <row r="1565" spans="1:16" x14ac:dyDescent="0.3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</row>
    <row r="1566" spans="1:16" x14ac:dyDescent="0.3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</row>
    <row r="1567" spans="1:16" x14ac:dyDescent="0.3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</row>
    <row r="1568" spans="1:16" x14ac:dyDescent="0.3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</row>
    <row r="1569" spans="1:16" x14ac:dyDescent="0.3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</row>
    <row r="1570" spans="1:16" x14ac:dyDescent="0.3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</row>
    <row r="1571" spans="1:16" x14ac:dyDescent="0.3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</row>
    <row r="1572" spans="1:16" x14ac:dyDescent="0.3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</row>
    <row r="1573" spans="1:16" x14ac:dyDescent="0.3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</row>
    <row r="1574" spans="1:16" x14ac:dyDescent="0.3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</row>
    <row r="1575" spans="1:16" x14ac:dyDescent="0.3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</row>
    <row r="1576" spans="1:16" x14ac:dyDescent="0.3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</row>
    <row r="1577" spans="1:16" x14ac:dyDescent="0.3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</row>
    <row r="1578" spans="1:16" x14ac:dyDescent="0.3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</row>
    <row r="1579" spans="1:16" x14ac:dyDescent="0.3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</row>
    <row r="1580" spans="1:16" x14ac:dyDescent="0.3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</row>
    <row r="1581" spans="1:16" x14ac:dyDescent="0.3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</row>
    <row r="1582" spans="1:16" x14ac:dyDescent="0.3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</row>
    <row r="1583" spans="1:16" x14ac:dyDescent="0.3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</row>
    <row r="1584" spans="1:16" x14ac:dyDescent="0.3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</row>
    <row r="1585" spans="1:16" x14ac:dyDescent="0.3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</row>
    <row r="1586" spans="1:16" x14ac:dyDescent="0.3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</row>
    <row r="1587" spans="1:16" x14ac:dyDescent="0.3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</row>
    <row r="1588" spans="1:16" x14ac:dyDescent="0.3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</row>
    <row r="1589" spans="1:16" x14ac:dyDescent="0.3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</row>
    <row r="1590" spans="1:16" x14ac:dyDescent="0.3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</row>
    <row r="1591" spans="1:16" x14ac:dyDescent="0.3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</row>
    <row r="1592" spans="1:16" x14ac:dyDescent="0.3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</row>
    <row r="1593" spans="1:16" x14ac:dyDescent="0.3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</row>
    <row r="1594" spans="1:16" x14ac:dyDescent="0.3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</row>
    <row r="1595" spans="1:16" x14ac:dyDescent="0.3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</row>
    <row r="1596" spans="1:16" x14ac:dyDescent="0.3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</row>
    <row r="1597" spans="1:16" x14ac:dyDescent="0.3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</row>
    <row r="1598" spans="1:16" x14ac:dyDescent="0.3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</row>
    <row r="1599" spans="1:16" x14ac:dyDescent="0.3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</row>
    <row r="1600" spans="1:16" x14ac:dyDescent="0.3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</row>
    <row r="1601" spans="1:16" x14ac:dyDescent="0.3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</row>
    <row r="1602" spans="1:16" x14ac:dyDescent="0.3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</row>
    <row r="1603" spans="1:16" x14ac:dyDescent="0.3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</row>
    <row r="1604" spans="1:16" x14ac:dyDescent="0.3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</row>
    <row r="1605" spans="1:16" x14ac:dyDescent="0.3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</row>
    <row r="1606" spans="1:16" x14ac:dyDescent="0.3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</row>
    <row r="1607" spans="1:16" x14ac:dyDescent="0.3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</row>
    <row r="1608" spans="1:16" x14ac:dyDescent="0.3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</row>
    <row r="1609" spans="1:16" x14ac:dyDescent="0.3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</row>
    <row r="1610" spans="1:16" x14ac:dyDescent="0.3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</row>
    <row r="1611" spans="1:16" x14ac:dyDescent="0.3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</row>
    <row r="1612" spans="1:16" x14ac:dyDescent="0.3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</row>
    <row r="1613" spans="1:16" x14ac:dyDescent="0.3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</row>
    <row r="1614" spans="1:16" x14ac:dyDescent="0.3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</row>
    <row r="1615" spans="1:16" x14ac:dyDescent="0.3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</row>
    <row r="1616" spans="1:16" x14ac:dyDescent="0.3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</row>
    <row r="1617" spans="1:16" x14ac:dyDescent="0.3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</row>
    <row r="1618" spans="1:16" x14ac:dyDescent="0.3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</row>
    <row r="1619" spans="1:16" x14ac:dyDescent="0.3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</row>
    <row r="1620" spans="1:16" x14ac:dyDescent="0.3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</row>
    <row r="1621" spans="1:16" x14ac:dyDescent="0.3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</row>
    <row r="1622" spans="1:16" x14ac:dyDescent="0.3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</row>
    <row r="1623" spans="1:16" x14ac:dyDescent="0.3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</row>
    <row r="1624" spans="1:16" x14ac:dyDescent="0.3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</row>
    <row r="1625" spans="1:16" x14ac:dyDescent="0.3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</row>
    <row r="1626" spans="1:16" x14ac:dyDescent="0.3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</row>
    <row r="1627" spans="1:16" x14ac:dyDescent="0.3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</row>
    <row r="1628" spans="1:16" x14ac:dyDescent="0.3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</row>
    <row r="1629" spans="1:16" x14ac:dyDescent="0.3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</row>
    <row r="1630" spans="1:16" x14ac:dyDescent="0.3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</row>
    <row r="1631" spans="1:16" x14ac:dyDescent="0.3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</row>
    <row r="1632" spans="1:16" x14ac:dyDescent="0.3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</row>
    <row r="1633" spans="1:16" x14ac:dyDescent="0.3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</row>
    <row r="1634" spans="1:16" x14ac:dyDescent="0.3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</row>
    <row r="1635" spans="1:16" x14ac:dyDescent="0.3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</row>
    <row r="1636" spans="1:16" x14ac:dyDescent="0.3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</row>
    <row r="1637" spans="1:16" x14ac:dyDescent="0.3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</row>
    <row r="1638" spans="1:16" x14ac:dyDescent="0.3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</row>
    <row r="1639" spans="1:16" x14ac:dyDescent="0.3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</row>
    <row r="1640" spans="1:16" x14ac:dyDescent="0.3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</row>
    <row r="1641" spans="1:16" x14ac:dyDescent="0.3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</row>
    <row r="1642" spans="1:16" x14ac:dyDescent="0.3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</row>
    <row r="1643" spans="1:16" x14ac:dyDescent="0.3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</row>
    <row r="1644" spans="1:16" x14ac:dyDescent="0.3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</row>
    <row r="1645" spans="1:16" x14ac:dyDescent="0.3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</row>
    <row r="1646" spans="1:16" x14ac:dyDescent="0.3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</row>
    <row r="1647" spans="1:16" x14ac:dyDescent="0.3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</row>
    <row r="1648" spans="1:16" x14ac:dyDescent="0.3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</row>
    <row r="1649" spans="1:16" x14ac:dyDescent="0.3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</row>
    <row r="1650" spans="1:16" x14ac:dyDescent="0.3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</row>
    <row r="1651" spans="1:16" x14ac:dyDescent="0.3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</row>
    <row r="1652" spans="1:16" x14ac:dyDescent="0.3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</row>
    <row r="1653" spans="1:16" x14ac:dyDescent="0.3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</row>
    <row r="1654" spans="1:16" x14ac:dyDescent="0.3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</row>
    <row r="1655" spans="1:16" x14ac:dyDescent="0.3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</row>
    <row r="1656" spans="1:16" x14ac:dyDescent="0.3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</row>
    <row r="1657" spans="1:16" x14ac:dyDescent="0.3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</row>
    <row r="1658" spans="1:16" x14ac:dyDescent="0.3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</row>
    <row r="1659" spans="1:16" x14ac:dyDescent="0.3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</row>
    <row r="1660" spans="1:16" x14ac:dyDescent="0.3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</row>
    <row r="1661" spans="1:16" x14ac:dyDescent="0.3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</row>
    <row r="1662" spans="1:16" x14ac:dyDescent="0.3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</row>
    <row r="1663" spans="1:16" x14ac:dyDescent="0.3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</row>
    <row r="1664" spans="1:16" x14ac:dyDescent="0.3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</row>
    <row r="1665" spans="1:16" x14ac:dyDescent="0.3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</row>
    <row r="1666" spans="1:16" x14ac:dyDescent="0.3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</row>
    <row r="1667" spans="1:16" x14ac:dyDescent="0.3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</row>
    <row r="1668" spans="1:16" x14ac:dyDescent="0.3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</row>
    <row r="1669" spans="1:16" x14ac:dyDescent="0.3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</row>
    <row r="1670" spans="1:16" x14ac:dyDescent="0.3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</row>
    <row r="1671" spans="1:16" x14ac:dyDescent="0.3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</row>
    <row r="1672" spans="1:16" x14ac:dyDescent="0.3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</row>
    <row r="1673" spans="1:16" x14ac:dyDescent="0.3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</row>
    <row r="1674" spans="1:16" x14ac:dyDescent="0.3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</row>
    <row r="1675" spans="1:16" x14ac:dyDescent="0.3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</row>
    <row r="1676" spans="1:16" x14ac:dyDescent="0.3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</row>
    <row r="1677" spans="1:16" x14ac:dyDescent="0.3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</row>
    <row r="1678" spans="1:16" x14ac:dyDescent="0.3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</row>
    <row r="1679" spans="1:16" x14ac:dyDescent="0.3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</row>
    <row r="1680" spans="1:16" x14ac:dyDescent="0.3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</row>
    <row r="1681" spans="1:16" x14ac:dyDescent="0.3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</row>
    <row r="1682" spans="1:16" x14ac:dyDescent="0.3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</row>
    <row r="1683" spans="1:16" x14ac:dyDescent="0.3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</row>
    <row r="1684" spans="1:16" x14ac:dyDescent="0.3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</row>
    <row r="1685" spans="1:16" x14ac:dyDescent="0.3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</row>
    <row r="1686" spans="1:16" x14ac:dyDescent="0.3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</row>
    <row r="1687" spans="1:16" x14ac:dyDescent="0.3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</row>
    <row r="1688" spans="1:16" x14ac:dyDescent="0.3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</row>
    <row r="1689" spans="1:16" x14ac:dyDescent="0.3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</row>
    <row r="1690" spans="1:16" x14ac:dyDescent="0.3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</row>
    <row r="1691" spans="1:16" x14ac:dyDescent="0.3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</row>
    <row r="1692" spans="1:16" x14ac:dyDescent="0.3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</row>
    <row r="1693" spans="1:16" x14ac:dyDescent="0.3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</row>
    <row r="1694" spans="1:16" x14ac:dyDescent="0.3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</row>
    <row r="1695" spans="1:16" x14ac:dyDescent="0.3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</row>
    <row r="1696" spans="1:16" x14ac:dyDescent="0.3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</row>
    <row r="1697" spans="1:16" x14ac:dyDescent="0.3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</row>
    <row r="1698" spans="1:16" x14ac:dyDescent="0.3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</row>
    <row r="1699" spans="1:16" x14ac:dyDescent="0.3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</row>
    <row r="1700" spans="1:16" x14ac:dyDescent="0.3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</row>
    <row r="1701" spans="1:16" x14ac:dyDescent="0.3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</row>
    <row r="1702" spans="1:16" x14ac:dyDescent="0.3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</row>
    <row r="1703" spans="1:16" x14ac:dyDescent="0.3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</row>
    <row r="1704" spans="1:16" x14ac:dyDescent="0.3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</row>
    <row r="1705" spans="1:16" x14ac:dyDescent="0.3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</row>
    <row r="1706" spans="1:16" x14ac:dyDescent="0.3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</row>
    <row r="1707" spans="1:16" x14ac:dyDescent="0.3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</row>
    <row r="1708" spans="1:16" x14ac:dyDescent="0.3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</row>
    <row r="1709" spans="1:16" x14ac:dyDescent="0.3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</row>
    <row r="1710" spans="1:16" x14ac:dyDescent="0.3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</row>
    <row r="1711" spans="1:16" x14ac:dyDescent="0.3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</row>
    <row r="1712" spans="1:16" x14ac:dyDescent="0.3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</row>
    <row r="1713" spans="1:16" x14ac:dyDescent="0.3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</row>
    <row r="1714" spans="1:16" x14ac:dyDescent="0.3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</row>
    <row r="1715" spans="1:16" x14ac:dyDescent="0.3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</row>
    <row r="1716" spans="1:16" x14ac:dyDescent="0.3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</row>
    <row r="1717" spans="1:16" x14ac:dyDescent="0.3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</row>
    <row r="1718" spans="1:16" x14ac:dyDescent="0.3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</row>
    <row r="1719" spans="1:16" x14ac:dyDescent="0.3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</row>
    <row r="1720" spans="1:16" x14ac:dyDescent="0.3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</row>
    <row r="1721" spans="1:16" x14ac:dyDescent="0.3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</row>
    <row r="1722" spans="1:16" x14ac:dyDescent="0.3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</row>
    <row r="1723" spans="1:16" x14ac:dyDescent="0.3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</row>
    <row r="1724" spans="1:16" x14ac:dyDescent="0.3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</row>
    <row r="1725" spans="1:16" x14ac:dyDescent="0.3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</row>
    <row r="1726" spans="1:16" x14ac:dyDescent="0.3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</row>
    <row r="1727" spans="1:16" x14ac:dyDescent="0.3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</row>
    <row r="1728" spans="1:16" x14ac:dyDescent="0.3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</row>
    <row r="1729" spans="1:16" x14ac:dyDescent="0.3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</row>
    <row r="1730" spans="1:16" x14ac:dyDescent="0.3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</row>
    <row r="1731" spans="1:16" x14ac:dyDescent="0.3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</row>
    <row r="1732" spans="1:16" x14ac:dyDescent="0.3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</row>
    <row r="1733" spans="1:16" x14ac:dyDescent="0.3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</row>
    <row r="1734" spans="1:16" x14ac:dyDescent="0.3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</row>
    <row r="1735" spans="1:16" x14ac:dyDescent="0.3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</row>
    <row r="1736" spans="1:16" x14ac:dyDescent="0.3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</row>
    <row r="1737" spans="1:16" x14ac:dyDescent="0.3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</row>
    <row r="1738" spans="1:16" x14ac:dyDescent="0.3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</row>
    <row r="1739" spans="1:16" x14ac:dyDescent="0.3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</row>
    <row r="1740" spans="1:16" x14ac:dyDescent="0.3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</row>
    <row r="1741" spans="1:16" x14ac:dyDescent="0.3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</row>
    <row r="1742" spans="1:16" x14ac:dyDescent="0.3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</row>
    <row r="1743" spans="1:16" x14ac:dyDescent="0.3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</row>
    <row r="1744" spans="1:16" x14ac:dyDescent="0.3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</row>
    <row r="1745" spans="1:16" x14ac:dyDescent="0.3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</row>
    <row r="1746" spans="1:16" x14ac:dyDescent="0.3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</row>
    <row r="1747" spans="1:16" x14ac:dyDescent="0.3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</row>
    <row r="1748" spans="1:16" x14ac:dyDescent="0.3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</row>
    <row r="1749" spans="1:16" x14ac:dyDescent="0.3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</row>
    <row r="1750" spans="1:16" x14ac:dyDescent="0.3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</row>
    <row r="1751" spans="1:16" x14ac:dyDescent="0.3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</row>
    <row r="1752" spans="1:16" x14ac:dyDescent="0.3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</row>
    <row r="1753" spans="1:16" x14ac:dyDescent="0.3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</row>
    <row r="1754" spans="1:16" x14ac:dyDescent="0.3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</row>
    <row r="1755" spans="1:16" x14ac:dyDescent="0.3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</row>
    <row r="1756" spans="1:16" x14ac:dyDescent="0.3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</row>
    <row r="1757" spans="1:16" x14ac:dyDescent="0.3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</row>
    <row r="1758" spans="1:16" x14ac:dyDescent="0.3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</row>
    <row r="1759" spans="1:16" x14ac:dyDescent="0.3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</row>
    <row r="1760" spans="1:16" x14ac:dyDescent="0.3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</row>
    <row r="1761" spans="1:16" x14ac:dyDescent="0.3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</row>
    <row r="1762" spans="1:16" x14ac:dyDescent="0.3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</row>
    <row r="1763" spans="1:16" x14ac:dyDescent="0.3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</row>
    <row r="1764" spans="1:16" x14ac:dyDescent="0.3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</row>
    <row r="1765" spans="1:16" x14ac:dyDescent="0.3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</row>
    <row r="1766" spans="1:16" x14ac:dyDescent="0.3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</row>
    <row r="1767" spans="1:16" x14ac:dyDescent="0.3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</row>
    <row r="1768" spans="1:16" x14ac:dyDescent="0.3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</row>
    <row r="1769" spans="1:16" x14ac:dyDescent="0.3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</row>
    <row r="1770" spans="1:16" x14ac:dyDescent="0.3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</row>
    <row r="1771" spans="1:16" x14ac:dyDescent="0.3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</row>
    <row r="1772" spans="1:16" x14ac:dyDescent="0.3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</row>
    <row r="1773" spans="1:16" x14ac:dyDescent="0.3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</row>
    <row r="1774" spans="1:16" x14ac:dyDescent="0.3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</row>
    <row r="1775" spans="1:16" x14ac:dyDescent="0.3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</row>
    <row r="1776" spans="1:16" x14ac:dyDescent="0.3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</row>
    <row r="1777" spans="1:16" x14ac:dyDescent="0.3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</row>
    <row r="1778" spans="1:16" x14ac:dyDescent="0.3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</row>
    <row r="1779" spans="1:16" x14ac:dyDescent="0.3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</row>
    <row r="1780" spans="1:16" x14ac:dyDescent="0.3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</row>
    <row r="1781" spans="1:16" x14ac:dyDescent="0.3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</row>
    <row r="1782" spans="1:16" x14ac:dyDescent="0.3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</row>
    <row r="1783" spans="1:16" x14ac:dyDescent="0.3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</row>
    <row r="1784" spans="1:16" x14ac:dyDescent="0.3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</row>
    <row r="1785" spans="1:16" x14ac:dyDescent="0.3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</row>
    <row r="1786" spans="1:16" x14ac:dyDescent="0.3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</row>
    <row r="1787" spans="1:16" x14ac:dyDescent="0.3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</row>
    <row r="1788" spans="1:16" x14ac:dyDescent="0.3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</row>
    <row r="1789" spans="1:16" x14ac:dyDescent="0.3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</row>
    <row r="1790" spans="1:16" x14ac:dyDescent="0.3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</row>
    <row r="1791" spans="1:16" x14ac:dyDescent="0.3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</row>
    <row r="1792" spans="1:16" x14ac:dyDescent="0.3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</row>
    <row r="1793" spans="1:16" x14ac:dyDescent="0.3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</row>
    <row r="1794" spans="1:16" x14ac:dyDescent="0.3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</row>
    <row r="1795" spans="1:16" x14ac:dyDescent="0.3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</row>
    <row r="1796" spans="1:16" x14ac:dyDescent="0.3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</row>
    <row r="1797" spans="1:16" x14ac:dyDescent="0.3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</row>
    <row r="1798" spans="1:16" x14ac:dyDescent="0.3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</row>
    <row r="1799" spans="1:16" x14ac:dyDescent="0.3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</row>
    <row r="1800" spans="1:16" x14ac:dyDescent="0.3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</row>
    <row r="1801" spans="1:16" x14ac:dyDescent="0.3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</row>
    <row r="1802" spans="1:16" x14ac:dyDescent="0.3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</row>
    <row r="1803" spans="1:16" x14ac:dyDescent="0.3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</row>
    <row r="1804" spans="1:16" x14ac:dyDescent="0.3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</row>
    <row r="1805" spans="1:16" x14ac:dyDescent="0.3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</row>
    <row r="1806" spans="1:16" x14ac:dyDescent="0.3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</row>
    <row r="1807" spans="1:16" x14ac:dyDescent="0.3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</row>
    <row r="1808" spans="1:16" x14ac:dyDescent="0.3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</row>
    <row r="1809" spans="1:16" x14ac:dyDescent="0.3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</row>
    <row r="1810" spans="1:16" x14ac:dyDescent="0.3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</row>
    <row r="1811" spans="1:16" x14ac:dyDescent="0.3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</row>
    <row r="1812" spans="1:16" x14ac:dyDescent="0.3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</row>
    <row r="1813" spans="1:16" x14ac:dyDescent="0.3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</row>
    <row r="1814" spans="1:16" x14ac:dyDescent="0.3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</row>
    <row r="1815" spans="1:16" x14ac:dyDescent="0.3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</row>
    <row r="1816" spans="1:16" x14ac:dyDescent="0.3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</row>
    <row r="1817" spans="1:16" x14ac:dyDescent="0.3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</row>
    <row r="1818" spans="1:16" x14ac:dyDescent="0.3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</row>
    <row r="1819" spans="1:16" x14ac:dyDescent="0.3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</row>
    <row r="1820" spans="1:16" x14ac:dyDescent="0.3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</row>
    <row r="1821" spans="1:16" x14ac:dyDescent="0.3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</row>
    <row r="1822" spans="1:16" x14ac:dyDescent="0.3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</row>
    <row r="1823" spans="1:16" x14ac:dyDescent="0.3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</row>
    <row r="1824" spans="1:16" x14ac:dyDescent="0.3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</row>
    <row r="1825" spans="1:16" x14ac:dyDescent="0.3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</row>
    <row r="1826" spans="1:16" x14ac:dyDescent="0.3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</row>
    <row r="1827" spans="1:16" x14ac:dyDescent="0.3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</row>
    <row r="1828" spans="1:16" x14ac:dyDescent="0.3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</row>
    <row r="1829" spans="1:16" x14ac:dyDescent="0.3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</row>
    <row r="1830" spans="1:16" x14ac:dyDescent="0.3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</row>
    <row r="1831" spans="1:16" x14ac:dyDescent="0.3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</row>
    <row r="1832" spans="1:16" x14ac:dyDescent="0.3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</row>
    <row r="1833" spans="1:16" x14ac:dyDescent="0.3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</row>
    <row r="1834" spans="1:16" x14ac:dyDescent="0.3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</row>
    <row r="1835" spans="1:16" x14ac:dyDescent="0.3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</row>
    <row r="1836" spans="1:16" x14ac:dyDescent="0.3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</row>
    <row r="1837" spans="1:16" x14ac:dyDescent="0.3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</row>
    <row r="1838" spans="1:16" x14ac:dyDescent="0.3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</row>
    <row r="1839" spans="1:16" x14ac:dyDescent="0.3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</row>
    <row r="1840" spans="1:16" x14ac:dyDescent="0.3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</row>
    <row r="1841" spans="1:16" x14ac:dyDescent="0.3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</row>
    <row r="1842" spans="1:16" x14ac:dyDescent="0.3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</row>
    <row r="1843" spans="1:16" x14ac:dyDescent="0.3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</row>
    <row r="1844" spans="1:16" x14ac:dyDescent="0.3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</row>
    <row r="1845" spans="1:16" x14ac:dyDescent="0.3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</row>
    <row r="1846" spans="1:16" x14ac:dyDescent="0.3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</row>
    <row r="1847" spans="1:16" x14ac:dyDescent="0.3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</row>
    <row r="1848" spans="1:16" x14ac:dyDescent="0.3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</row>
    <row r="1849" spans="1:16" x14ac:dyDescent="0.3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</row>
    <row r="1850" spans="1:16" x14ac:dyDescent="0.3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</row>
    <row r="1851" spans="1:16" x14ac:dyDescent="0.3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</row>
    <row r="1852" spans="1:16" x14ac:dyDescent="0.3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</row>
    <row r="1853" spans="1:16" x14ac:dyDescent="0.3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</row>
    <row r="1854" spans="1:16" x14ac:dyDescent="0.3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</row>
    <row r="1855" spans="1:16" x14ac:dyDescent="0.3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</row>
    <row r="1856" spans="1:16" x14ac:dyDescent="0.3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</row>
    <row r="1857" spans="1:16" x14ac:dyDescent="0.3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</row>
    <row r="1858" spans="1:16" x14ac:dyDescent="0.3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</row>
    <row r="1859" spans="1:16" x14ac:dyDescent="0.3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</row>
    <row r="1860" spans="1:16" x14ac:dyDescent="0.3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</row>
    <row r="1861" spans="1:16" x14ac:dyDescent="0.3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</row>
    <row r="1862" spans="1:16" x14ac:dyDescent="0.3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</row>
    <row r="1863" spans="1:16" x14ac:dyDescent="0.3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</row>
    <row r="1864" spans="1:16" x14ac:dyDescent="0.3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</row>
    <row r="1865" spans="1:16" x14ac:dyDescent="0.3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</row>
    <row r="1866" spans="1:16" x14ac:dyDescent="0.3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</row>
    <row r="1867" spans="1:16" x14ac:dyDescent="0.3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</row>
    <row r="1868" spans="1:16" x14ac:dyDescent="0.3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</row>
    <row r="1869" spans="1:16" x14ac:dyDescent="0.3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</row>
    <row r="1870" spans="1:16" x14ac:dyDescent="0.3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</row>
    <row r="1871" spans="1:16" x14ac:dyDescent="0.3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</row>
    <row r="1872" spans="1:16" x14ac:dyDescent="0.3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</row>
    <row r="1873" spans="1:16" x14ac:dyDescent="0.3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</row>
    <row r="1874" spans="1:16" x14ac:dyDescent="0.3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</row>
    <row r="1875" spans="1:16" x14ac:dyDescent="0.3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</row>
    <row r="1876" spans="1:16" x14ac:dyDescent="0.3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</row>
    <row r="1877" spans="1:16" x14ac:dyDescent="0.3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</row>
    <row r="1878" spans="1:16" x14ac:dyDescent="0.3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</row>
    <row r="1879" spans="1:16" x14ac:dyDescent="0.3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</row>
    <row r="1880" spans="1:16" x14ac:dyDescent="0.3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</row>
    <row r="1881" spans="1:16" x14ac:dyDescent="0.3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</row>
    <row r="1882" spans="1:16" x14ac:dyDescent="0.3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</row>
    <row r="1883" spans="1:16" x14ac:dyDescent="0.3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</row>
    <row r="1884" spans="1:16" x14ac:dyDescent="0.3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</row>
    <row r="1885" spans="1:16" x14ac:dyDescent="0.3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</row>
    <row r="1886" spans="1:16" x14ac:dyDescent="0.3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</row>
    <row r="1887" spans="1:16" x14ac:dyDescent="0.3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</row>
    <row r="1888" spans="1:16" x14ac:dyDescent="0.3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</row>
    <row r="1889" spans="1:16" x14ac:dyDescent="0.3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</row>
    <row r="1890" spans="1:16" x14ac:dyDescent="0.3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</row>
    <row r="1891" spans="1:16" x14ac:dyDescent="0.3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</row>
    <row r="1892" spans="1:16" x14ac:dyDescent="0.3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</row>
    <row r="1893" spans="1:16" x14ac:dyDescent="0.3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</row>
    <row r="1894" spans="1:16" x14ac:dyDescent="0.3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</row>
    <row r="1895" spans="1:16" x14ac:dyDescent="0.3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</row>
    <row r="1896" spans="1:16" x14ac:dyDescent="0.3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</row>
    <row r="1897" spans="1:16" x14ac:dyDescent="0.3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</row>
    <row r="1898" spans="1:16" x14ac:dyDescent="0.3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</row>
    <row r="1899" spans="1:16" x14ac:dyDescent="0.3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</row>
    <row r="1900" spans="1:16" x14ac:dyDescent="0.3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</row>
    <row r="1901" spans="1:16" x14ac:dyDescent="0.3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</row>
    <row r="1902" spans="1:16" x14ac:dyDescent="0.3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</row>
    <row r="1903" spans="1:16" x14ac:dyDescent="0.3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</row>
    <row r="1904" spans="1:16" x14ac:dyDescent="0.3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</row>
    <row r="1905" spans="1:16" x14ac:dyDescent="0.3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</row>
    <row r="1906" spans="1:16" x14ac:dyDescent="0.3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</row>
    <row r="1907" spans="1:16" x14ac:dyDescent="0.3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</row>
    <row r="1908" spans="1:16" x14ac:dyDescent="0.3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</row>
    <row r="1909" spans="1:16" x14ac:dyDescent="0.3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</row>
    <row r="1910" spans="1:16" x14ac:dyDescent="0.3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</row>
    <row r="1911" spans="1:16" x14ac:dyDescent="0.3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</row>
    <row r="1912" spans="1:16" x14ac:dyDescent="0.3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</row>
    <row r="1913" spans="1:16" x14ac:dyDescent="0.3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</row>
    <row r="1914" spans="1:16" x14ac:dyDescent="0.3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</row>
    <row r="1915" spans="1:16" x14ac:dyDescent="0.3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</row>
    <row r="1916" spans="1:16" x14ac:dyDescent="0.3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</row>
    <row r="1917" spans="1:16" x14ac:dyDescent="0.3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</row>
    <row r="1918" spans="1:16" x14ac:dyDescent="0.3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</row>
    <row r="1919" spans="1:16" x14ac:dyDescent="0.3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</row>
    <row r="1920" spans="1:16" x14ac:dyDescent="0.3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</row>
    <row r="1921" spans="1:16" x14ac:dyDescent="0.3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</row>
    <row r="1922" spans="1:16" x14ac:dyDescent="0.3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</row>
    <row r="1923" spans="1:16" x14ac:dyDescent="0.3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</row>
    <row r="1924" spans="1:16" x14ac:dyDescent="0.3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</row>
    <row r="1925" spans="1:16" x14ac:dyDescent="0.3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</row>
    <row r="1926" spans="1:16" x14ac:dyDescent="0.3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</row>
    <row r="1927" spans="1:16" x14ac:dyDescent="0.3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</row>
    <row r="1928" spans="1:16" x14ac:dyDescent="0.3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</row>
    <row r="1929" spans="1:16" x14ac:dyDescent="0.3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</row>
    <row r="1930" spans="1:16" x14ac:dyDescent="0.3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</row>
    <row r="1931" spans="1:16" x14ac:dyDescent="0.3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</row>
    <row r="1932" spans="1:16" x14ac:dyDescent="0.3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</row>
    <row r="1933" spans="1:16" x14ac:dyDescent="0.3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</row>
    <row r="1934" spans="1:16" x14ac:dyDescent="0.3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</row>
    <row r="1935" spans="1:16" x14ac:dyDescent="0.3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</row>
    <row r="1936" spans="1:16" x14ac:dyDescent="0.3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</row>
    <row r="1937" spans="1:16" x14ac:dyDescent="0.3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</row>
    <row r="1938" spans="1:16" x14ac:dyDescent="0.3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</row>
    <row r="1939" spans="1:16" x14ac:dyDescent="0.3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</row>
    <row r="1940" spans="1:16" x14ac:dyDescent="0.3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</row>
    <row r="1941" spans="1:16" x14ac:dyDescent="0.3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</row>
    <row r="1942" spans="1:16" x14ac:dyDescent="0.3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</row>
    <row r="1943" spans="1:16" x14ac:dyDescent="0.3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</row>
    <row r="1944" spans="1:16" x14ac:dyDescent="0.3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</row>
    <row r="1945" spans="1:16" x14ac:dyDescent="0.3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</row>
    <row r="1946" spans="1:16" x14ac:dyDescent="0.3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</row>
    <row r="1947" spans="1:16" x14ac:dyDescent="0.3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</row>
    <row r="1948" spans="1:16" x14ac:dyDescent="0.3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</row>
    <row r="1949" spans="1:16" x14ac:dyDescent="0.3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</row>
    <row r="1950" spans="1:16" x14ac:dyDescent="0.3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</row>
    <row r="1951" spans="1:16" x14ac:dyDescent="0.3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</row>
    <row r="1952" spans="1:16" x14ac:dyDescent="0.3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</row>
    <row r="1953" spans="1:16" x14ac:dyDescent="0.3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</row>
    <row r="1954" spans="1:16" x14ac:dyDescent="0.3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</row>
    <row r="1955" spans="1:16" x14ac:dyDescent="0.3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</row>
    <row r="1956" spans="1:16" x14ac:dyDescent="0.3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</row>
    <row r="1957" spans="1:16" x14ac:dyDescent="0.3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</row>
    <row r="1958" spans="1:16" x14ac:dyDescent="0.3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</row>
    <row r="1959" spans="1:16" x14ac:dyDescent="0.3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</row>
    <row r="1960" spans="1:16" x14ac:dyDescent="0.3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</row>
    <row r="1961" spans="1:16" x14ac:dyDescent="0.3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</row>
    <row r="1962" spans="1:16" x14ac:dyDescent="0.3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</row>
    <row r="1963" spans="1:16" x14ac:dyDescent="0.3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</row>
    <row r="1964" spans="1:16" x14ac:dyDescent="0.3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</row>
    <row r="1965" spans="1:16" x14ac:dyDescent="0.3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</row>
    <row r="1966" spans="1:16" x14ac:dyDescent="0.3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</row>
    <row r="1967" spans="1:16" x14ac:dyDescent="0.3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</row>
    <row r="1968" spans="1:16" x14ac:dyDescent="0.3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</row>
    <row r="1969" spans="1:16" x14ac:dyDescent="0.3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</row>
    <row r="1970" spans="1:16" x14ac:dyDescent="0.3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</row>
    <row r="1971" spans="1:16" x14ac:dyDescent="0.3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</row>
    <row r="1972" spans="1:16" x14ac:dyDescent="0.3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</row>
    <row r="1973" spans="1:16" x14ac:dyDescent="0.3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</row>
    <row r="1974" spans="1:16" x14ac:dyDescent="0.3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</row>
    <row r="1975" spans="1:16" x14ac:dyDescent="0.3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</row>
    <row r="1976" spans="1:16" x14ac:dyDescent="0.3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</row>
    <row r="1977" spans="1:16" x14ac:dyDescent="0.3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</row>
    <row r="1978" spans="1:16" x14ac:dyDescent="0.3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</row>
    <row r="1979" spans="1:16" x14ac:dyDescent="0.3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</row>
    <row r="1980" spans="1:16" x14ac:dyDescent="0.3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</row>
    <row r="1981" spans="1:16" x14ac:dyDescent="0.3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</row>
    <row r="1982" spans="1:16" x14ac:dyDescent="0.3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</row>
    <row r="1983" spans="1:16" x14ac:dyDescent="0.3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</row>
    <row r="1984" spans="1:16" x14ac:dyDescent="0.3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</row>
    <row r="1985" spans="1:16" x14ac:dyDescent="0.3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</row>
    <row r="1986" spans="1:16" x14ac:dyDescent="0.3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</row>
    <row r="1987" spans="1:16" x14ac:dyDescent="0.3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</row>
    <row r="1988" spans="1:16" x14ac:dyDescent="0.3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</row>
    <row r="1989" spans="1:16" x14ac:dyDescent="0.3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</row>
    <row r="1990" spans="1:16" x14ac:dyDescent="0.3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</row>
    <row r="1991" spans="1:16" x14ac:dyDescent="0.3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</row>
    <row r="1992" spans="1:16" x14ac:dyDescent="0.3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</row>
    <row r="1993" spans="1:16" x14ac:dyDescent="0.3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</row>
    <row r="1994" spans="1:16" x14ac:dyDescent="0.3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</row>
    <row r="1995" spans="1:16" x14ac:dyDescent="0.3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</row>
    <row r="1996" spans="1:16" x14ac:dyDescent="0.3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</row>
    <row r="1997" spans="1:16" x14ac:dyDescent="0.3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</row>
    <row r="1998" spans="1:16" x14ac:dyDescent="0.3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</row>
    <row r="1999" spans="1:16" x14ac:dyDescent="0.3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</row>
    <row r="2000" spans="1:16" x14ac:dyDescent="0.3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</row>
    <row r="2001" spans="1:16" x14ac:dyDescent="0.3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</row>
    <row r="2002" spans="1:16" x14ac:dyDescent="0.3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</row>
    <row r="2003" spans="1:16" x14ac:dyDescent="0.3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</row>
    <row r="2004" spans="1:16" x14ac:dyDescent="0.3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</row>
    <row r="2005" spans="1:16" x14ac:dyDescent="0.3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</row>
    <row r="2006" spans="1:16" x14ac:dyDescent="0.3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</row>
    <row r="2007" spans="1:16" x14ac:dyDescent="0.3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</row>
    <row r="2008" spans="1:16" x14ac:dyDescent="0.3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</row>
    <row r="2009" spans="1:16" x14ac:dyDescent="0.3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</row>
    <row r="2010" spans="1:16" x14ac:dyDescent="0.3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</row>
    <row r="2011" spans="1:16" x14ac:dyDescent="0.3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</row>
    <row r="2012" spans="1:16" x14ac:dyDescent="0.3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</row>
    <row r="2013" spans="1:16" x14ac:dyDescent="0.3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</row>
    <row r="2014" spans="1:16" x14ac:dyDescent="0.3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</row>
    <row r="2015" spans="1:16" x14ac:dyDescent="0.3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</row>
    <row r="2016" spans="1:16" x14ac:dyDescent="0.3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</row>
    <row r="2017" spans="1:16" x14ac:dyDescent="0.3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</row>
    <row r="2018" spans="1:16" x14ac:dyDescent="0.3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</row>
    <row r="2019" spans="1:16" x14ac:dyDescent="0.3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</row>
    <row r="2020" spans="1:16" x14ac:dyDescent="0.3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</row>
    <row r="2021" spans="1:16" x14ac:dyDescent="0.3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</row>
    <row r="2022" spans="1:16" x14ac:dyDescent="0.3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</row>
    <row r="2023" spans="1:16" x14ac:dyDescent="0.3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</row>
    <row r="2024" spans="1:16" x14ac:dyDescent="0.3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</row>
    <row r="2025" spans="1:16" x14ac:dyDescent="0.3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</row>
    <row r="2026" spans="1:16" x14ac:dyDescent="0.3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</row>
    <row r="2027" spans="1:16" x14ac:dyDescent="0.3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</row>
    <row r="2028" spans="1:16" x14ac:dyDescent="0.3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</row>
    <row r="2029" spans="1:16" x14ac:dyDescent="0.3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</row>
    <row r="2030" spans="1:16" x14ac:dyDescent="0.3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</row>
    <row r="2031" spans="1:16" x14ac:dyDescent="0.3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</row>
    <row r="2032" spans="1:16" x14ac:dyDescent="0.3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</row>
    <row r="2033" spans="1:16" x14ac:dyDescent="0.3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</row>
    <row r="2034" spans="1:16" x14ac:dyDescent="0.3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</row>
    <row r="2035" spans="1:16" x14ac:dyDescent="0.3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</row>
    <row r="2036" spans="1:16" x14ac:dyDescent="0.3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</row>
    <row r="2037" spans="1:16" x14ac:dyDescent="0.3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</row>
    <row r="2038" spans="1:16" x14ac:dyDescent="0.3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</row>
    <row r="2039" spans="1:16" x14ac:dyDescent="0.3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</row>
    <row r="2040" spans="1:16" x14ac:dyDescent="0.3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</row>
    <row r="2041" spans="1:16" x14ac:dyDescent="0.3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</row>
    <row r="2042" spans="1:16" x14ac:dyDescent="0.3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</row>
    <row r="2043" spans="1:16" x14ac:dyDescent="0.3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</row>
    <row r="2044" spans="1:16" x14ac:dyDescent="0.3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</row>
    <row r="2045" spans="1:16" x14ac:dyDescent="0.3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</row>
    <row r="2046" spans="1:16" x14ac:dyDescent="0.3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</row>
    <row r="2047" spans="1:16" x14ac:dyDescent="0.3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</row>
    <row r="2048" spans="1:16" x14ac:dyDescent="0.3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</row>
    <row r="2049" spans="1:16" x14ac:dyDescent="0.3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</row>
    <row r="2050" spans="1:16" x14ac:dyDescent="0.3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</row>
    <row r="2051" spans="1:16" x14ac:dyDescent="0.3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</row>
    <row r="2052" spans="1:16" x14ac:dyDescent="0.3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</row>
    <row r="2053" spans="1:16" x14ac:dyDescent="0.3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</row>
    <row r="2054" spans="1:16" x14ac:dyDescent="0.3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</row>
    <row r="2055" spans="1:16" x14ac:dyDescent="0.3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</row>
    <row r="2056" spans="1:16" x14ac:dyDescent="0.3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</row>
    <row r="2057" spans="1:16" x14ac:dyDescent="0.3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</row>
    <row r="2058" spans="1:16" x14ac:dyDescent="0.3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</row>
    <row r="2059" spans="1:16" x14ac:dyDescent="0.3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</row>
    <row r="2060" spans="1:16" x14ac:dyDescent="0.3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</row>
    <row r="2061" spans="1:16" x14ac:dyDescent="0.3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</row>
    <row r="2062" spans="1:16" x14ac:dyDescent="0.3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</row>
    <row r="2063" spans="1:16" x14ac:dyDescent="0.3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</row>
    <row r="2064" spans="1:16" x14ac:dyDescent="0.3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</row>
    <row r="2065" spans="1:16" x14ac:dyDescent="0.3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</row>
    <row r="2066" spans="1:16" x14ac:dyDescent="0.3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</row>
    <row r="2067" spans="1:16" x14ac:dyDescent="0.3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</row>
    <row r="2068" spans="1:16" x14ac:dyDescent="0.3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</row>
    <row r="2069" spans="1:16" x14ac:dyDescent="0.3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</row>
    <row r="2070" spans="1:16" x14ac:dyDescent="0.3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</row>
    <row r="2071" spans="1:16" x14ac:dyDescent="0.3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</row>
    <row r="2072" spans="1:16" x14ac:dyDescent="0.3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</row>
    <row r="2073" spans="1:16" x14ac:dyDescent="0.3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</row>
    <row r="2074" spans="1:16" x14ac:dyDescent="0.3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</row>
    <row r="2075" spans="1:16" x14ac:dyDescent="0.3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</row>
    <row r="2076" spans="1:16" x14ac:dyDescent="0.3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</row>
    <row r="2077" spans="1:16" x14ac:dyDescent="0.3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</row>
    <row r="2078" spans="1:16" x14ac:dyDescent="0.3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</row>
    <row r="2079" spans="1:16" x14ac:dyDescent="0.3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</row>
    <row r="2080" spans="1:16" x14ac:dyDescent="0.3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</row>
    <row r="2081" spans="1:16" x14ac:dyDescent="0.3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</row>
    <row r="2082" spans="1:16" x14ac:dyDescent="0.3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</row>
    <row r="2083" spans="1:16" x14ac:dyDescent="0.3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</row>
    <row r="2084" spans="1:16" x14ac:dyDescent="0.3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</row>
    <row r="2085" spans="1:16" x14ac:dyDescent="0.3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</row>
    <row r="2086" spans="1:16" x14ac:dyDescent="0.3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</row>
    <row r="2087" spans="1:16" x14ac:dyDescent="0.3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</row>
    <row r="2088" spans="1:16" x14ac:dyDescent="0.3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</row>
    <row r="2089" spans="1:16" x14ac:dyDescent="0.3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</row>
    <row r="2090" spans="1:16" x14ac:dyDescent="0.3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</row>
    <row r="2091" spans="1:16" x14ac:dyDescent="0.3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</row>
    <row r="2092" spans="1:16" x14ac:dyDescent="0.3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</row>
    <row r="2093" spans="1:16" x14ac:dyDescent="0.3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</row>
    <row r="2094" spans="1:16" x14ac:dyDescent="0.3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</row>
    <row r="2095" spans="1:16" x14ac:dyDescent="0.3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</row>
    <row r="2096" spans="1:16" x14ac:dyDescent="0.3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</row>
    <row r="2097" spans="1:16" x14ac:dyDescent="0.3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</row>
    <row r="2098" spans="1:16" x14ac:dyDescent="0.3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</row>
    <row r="2099" spans="1:16" x14ac:dyDescent="0.3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</row>
    <row r="2100" spans="1:16" x14ac:dyDescent="0.3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</row>
    <row r="2101" spans="1:16" x14ac:dyDescent="0.3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</row>
    <row r="2102" spans="1:16" x14ac:dyDescent="0.3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</row>
    <row r="2103" spans="1:16" x14ac:dyDescent="0.3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</row>
    <row r="2104" spans="1:16" x14ac:dyDescent="0.3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</row>
    <row r="2105" spans="1:16" x14ac:dyDescent="0.3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</row>
    <row r="2106" spans="1:16" x14ac:dyDescent="0.3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</row>
    <row r="2107" spans="1:16" x14ac:dyDescent="0.3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</row>
    <row r="2108" spans="1:16" x14ac:dyDescent="0.3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</row>
    <row r="2109" spans="1:16" x14ac:dyDescent="0.3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</row>
    <row r="2110" spans="1:16" x14ac:dyDescent="0.3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</row>
    <row r="2111" spans="1:16" x14ac:dyDescent="0.3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</row>
    <row r="2112" spans="1:16" x14ac:dyDescent="0.3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</row>
    <row r="2113" spans="1:16" x14ac:dyDescent="0.3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</row>
    <row r="2114" spans="1:16" x14ac:dyDescent="0.3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</row>
    <row r="2115" spans="1:16" x14ac:dyDescent="0.3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</row>
    <row r="2116" spans="1:16" x14ac:dyDescent="0.3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</row>
    <row r="2117" spans="1:16" x14ac:dyDescent="0.3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</row>
    <row r="2118" spans="1:16" x14ac:dyDescent="0.3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</row>
    <row r="2119" spans="1:16" x14ac:dyDescent="0.3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</row>
    <row r="2120" spans="1:16" x14ac:dyDescent="0.3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</row>
    <row r="2121" spans="1:16" x14ac:dyDescent="0.3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</row>
    <row r="2122" spans="1:16" x14ac:dyDescent="0.3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</row>
    <row r="2123" spans="1:16" x14ac:dyDescent="0.3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</row>
    <row r="2124" spans="1:16" x14ac:dyDescent="0.3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</row>
    <row r="2125" spans="1:16" x14ac:dyDescent="0.3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</row>
    <row r="2126" spans="1:16" x14ac:dyDescent="0.3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</row>
    <row r="2127" spans="1:16" x14ac:dyDescent="0.3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</row>
    <row r="2128" spans="1:16" x14ac:dyDescent="0.3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</row>
    <row r="2129" spans="1:16" x14ac:dyDescent="0.3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</row>
    <row r="2130" spans="1:16" x14ac:dyDescent="0.3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</row>
    <row r="2131" spans="1:16" x14ac:dyDescent="0.3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</row>
    <row r="2132" spans="1:16" x14ac:dyDescent="0.3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</row>
    <row r="2133" spans="1:16" x14ac:dyDescent="0.3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</row>
    <row r="2134" spans="1:16" x14ac:dyDescent="0.3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</row>
    <row r="2135" spans="1:16" x14ac:dyDescent="0.3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</row>
    <row r="2136" spans="1:16" x14ac:dyDescent="0.3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</row>
    <row r="2137" spans="1:16" x14ac:dyDescent="0.3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</row>
    <row r="2138" spans="1:16" x14ac:dyDescent="0.3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</row>
    <row r="2139" spans="1:16" x14ac:dyDescent="0.3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</row>
    <row r="2140" spans="1:16" x14ac:dyDescent="0.3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</row>
    <row r="2141" spans="1:16" x14ac:dyDescent="0.3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</row>
    <row r="2142" spans="1:16" x14ac:dyDescent="0.3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</row>
    <row r="2143" spans="1:16" x14ac:dyDescent="0.3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</row>
    <row r="2144" spans="1:16" x14ac:dyDescent="0.3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</row>
    <row r="2145" spans="1:16" x14ac:dyDescent="0.3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</row>
    <row r="2146" spans="1:16" x14ac:dyDescent="0.3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</row>
    <row r="2147" spans="1:16" x14ac:dyDescent="0.3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</row>
    <row r="2148" spans="1:16" x14ac:dyDescent="0.3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</row>
    <row r="2149" spans="1:16" x14ac:dyDescent="0.3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</row>
    <row r="2150" spans="1:16" x14ac:dyDescent="0.3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</row>
    <row r="2151" spans="1:16" x14ac:dyDescent="0.3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</row>
    <row r="2152" spans="1:16" x14ac:dyDescent="0.3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</row>
    <row r="2153" spans="1:16" x14ac:dyDescent="0.3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</row>
    <row r="2154" spans="1:16" x14ac:dyDescent="0.3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</row>
    <row r="2155" spans="1:16" x14ac:dyDescent="0.3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</row>
    <row r="2156" spans="1:16" x14ac:dyDescent="0.3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</row>
    <row r="2157" spans="1:16" x14ac:dyDescent="0.3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</row>
    <row r="2158" spans="1:16" x14ac:dyDescent="0.3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</row>
    <row r="2159" spans="1:16" x14ac:dyDescent="0.3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</row>
    <row r="2160" spans="1:16" x14ac:dyDescent="0.3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</row>
    <row r="2161" spans="1:16" x14ac:dyDescent="0.3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</row>
    <row r="2162" spans="1:16" x14ac:dyDescent="0.3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</row>
    <row r="2163" spans="1:16" x14ac:dyDescent="0.3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</row>
    <row r="2164" spans="1:16" x14ac:dyDescent="0.3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</row>
    <row r="2165" spans="1:16" x14ac:dyDescent="0.3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</row>
    <row r="2166" spans="1:16" x14ac:dyDescent="0.3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</row>
    <row r="2167" spans="1:16" x14ac:dyDescent="0.3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</row>
    <row r="2168" spans="1:16" x14ac:dyDescent="0.3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</row>
    <row r="2169" spans="1:16" x14ac:dyDescent="0.3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</row>
    <row r="2170" spans="1:16" x14ac:dyDescent="0.3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</row>
    <row r="2171" spans="1:16" x14ac:dyDescent="0.3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</row>
    <row r="2172" spans="1:16" x14ac:dyDescent="0.3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</row>
    <row r="2173" spans="1:16" x14ac:dyDescent="0.3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</row>
    <row r="2174" spans="1:16" x14ac:dyDescent="0.3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</row>
    <row r="2175" spans="1:16" x14ac:dyDescent="0.3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</row>
    <row r="2176" spans="1:16" x14ac:dyDescent="0.3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</row>
    <row r="2177" spans="1:16" x14ac:dyDescent="0.3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</row>
    <row r="2178" spans="1:16" x14ac:dyDescent="0.3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</row>
    <row r="2179" spans="1:16" x14ac:dyDescent="0.3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</row>
    <row r="2180" spans="1:16" x14ac:dyDescent="0.3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</row>
    <row r="2181" spans="1:16" x14ac:dyDescent="0.3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</row>
    <row r="2182" spans="1:16" x14ac:dyDescent="0.3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</row>
    <row r="2183" spans="1:16" x14ac:dyDescent="0.3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</row>
    <row r="2184" spans="1:16" x14ac:dyDescent="0.3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</row>
    <row r="2185" spans="1:16" x14ac:dyDescent="0.3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</row>
    <row r="2186" spans="1:16" x14ac:dyDescent="0.3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</row>
    <row r="2187" spans="1:16" x14ac:dyDescent="0.3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</row>
    <row r="2188" spans="1:16" x14ac:dyDescent="0.3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</row>
    <row r="2189" spans="1:16" x14ac:dyDescent="0.3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</row>
    <row r="2190" spans="1:16" x14ac:dyDescent="0.3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</row>
    <row r="2191" spans="1:16" x14ac:dyDescent="0.3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</row>
    <row r="2192" spans="1:16" x14ac:dyDescent="0.3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</row>
    <row r="2193" spans="1:16" x14ac:dyDescent="0.3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</row>
    <row r="2194" spans="1:16" x14ac:dyDescent="0.3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</row>
    <row r="2195" spans="1:16" x14ac:dyDescent="0.3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</row>
    <row r="2196" spans="1:16" x14ac:dyDescent="0.3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</row>
    <row r="2197" spans="1:16" x14ac:dyDescent="0.3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</row>
    <row r="2198" spans="1:16" x14ac:dyDescent="0.3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</row>
    <row r="2199" spans="1:16" x14ac:dyDescent="0.3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</row>
    <row r="2200" spans="1:16" x14ac:dyDescent="0.3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</row>
    <row r="2201" spans="1:16" x14ac:dyDescent="0.3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</row>
    <row r="2202" spans="1:16" x14ac:dyDescent="0.3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</row>
    <row r="2203" spans="1:16" x14ac:dyDescent="0.3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</row>
    <row r="2204" spans="1:16" x14ac:dyDescent="0.3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</row>
    <row r="2205" spans="1:16" x14ac:dyDescent="0.3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</row>
    <row r="2206" spans="1:16" x14ac:dyDescent="0.3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</row>
    <row r="2207" spans="1:16" x14ac:dyDescent="0.3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</row>
    <row r="2208" spans="1:16" x14ac:dyDescent="0.3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</row>
    <row r="2209" spans="1:16" x14ac:dyDescent="0.3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</row>
    <row r="2210" spans="1:16" x14ac:dyDescent="0.3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</row>
    <row r="2211" spans="1:16" x14ac:dyDescent="0.3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</row>
    <row r="2212" spans="1:16" x14ac:dyDescent="0.3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</row>
    <row r="2213" spans="1:16" x14ac:dyDescent="0.3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</row>
    <row r="2214" spans="1:16" x14ac:dyDescent="0.3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</row>
    <row r="2215" spans="1:16" x14ac:dyDescent="0.3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</row>
    <row r="2216" spans="1:16" x14ac:dyDescent="0.3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</row>
    <row r="2217" spans="1:16" x14ac:dyDescent="0.3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</row>
    <row r="2218" spans="1:16" x14ac:dyDescent="0.3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</row>
    <row r="2219" spans="1:16" x14ac:dyDescent="0.3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</row>
    <row r="2220" spans="1:16" x14ac:dyDescent="0.3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</row>
    <row r="2221" spans="1:16" x14ac:dyDescent="0.3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</row>
    <row r="2222" spans="1:16" x14ac:dyDescent="0.3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</row>
    <row r="2223" spans="1:16" x14ac:dyDescent="0.3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</row>
    <row r="2224" spans="1:16" x14ac:dyDescent="0.3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</row>
    <row r="2225" spans="1:16" x14ac:dyDescent="0.3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</row>
    <row r="2226" spans="1:16" x14ac:dyDescent="0.3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</row>
    <row r="2227" spans="1:16" x14ac:dyDescent="0.3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</row>
    <row r="2228" spans="1:16" x14ac:dyDescent="0.3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</row>
    <row r="2229" spans="1:16" x14ac:dyDescent="0.3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</row>
    <row r="2230" spans="1:16" x14ac:dyDescent="0.3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</row>
    <row r="2231" spans="1:16" x14ac:dyDescent="0.3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</row>
    <row r="2232" spans="1:16" x14ac:dyDescent="0.3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</row>
    <row r="2233" spans="1:16" x14ac:dyDescent="0.3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</row>
    <row r="2234" spans="1:16" x14ac:dyDescent="0.3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</row>
    <row r="2235" spans="1:16" x14ac:dyDescent="0.3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</row>
    <row r="2236" spans="1:16" x14ac:dyDescent="0.3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</row>
    <row r="2237" spans="1:16" x14ac:dyDescent="0.3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</row>
    <row r="2238" spans="1:16" x14ac:dyDescent="0.3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</row>
    <row r="2239" spans="1:16" x14ac:dyDescent="0.3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</row>
    <row r="2240" spans="1:16" x14ac:dyDescent="0.3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</row>
    <row r="2241" spans="1:16" x14ac:dyDescent="0.3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</row>
    <row r="2242" spans="1:16" x14ac:dyDescent="0.3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</row>
    <row r="2243" spans="1:16" x14ac:dyDescent="0.3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</row>
    <row r="2244" spans="1:16" x14ac:dyDescent="0.3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</row>
    <row r="2245" spans="1:16" x14ac:dyDescent="0.3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</row>
    <row r="2246" spans="1:16" x14ac:dyDescent="0.3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</row>
    <row r="2247" spans="1:16" x14ac:dyDescent="0.3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</row>
    <row r="2248" spans="1:16" x14ac:dyDescent="0.3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</row>
    <row r="2249" spans="1:16" x14ac:dyDescent="0.3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</row>
    <row r="2250" spans="1:16" x14ac:dyDescent="0.3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</row>
    <row r="2251" spans="1:16" x14ac:dyDescent="0.3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</row>
    <row r="2252" spans="1:16" x14ac:dyDescent="0.3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</row>
    <row r="2253" spans="1:16" x14ac:dyDescent="0.3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</row>
    <row r="2254" spans="1:16" x14ac:dyDescent="0.3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</row>
    <row r="2255" spans="1:16" x14ac:dyDescent="0.3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</row>
    <row r="2256" spans="1:16" x14ac:dyDescent="0.3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</row>
    <row r="2257" spans="1:16" x14ac:dyDescent="0.3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</row>
    <row r="2258" spans="1:16" x14ac:dyDescent="0.3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</row>
    <row r="2259" spans="1:16" x14ac:dyDescent="0.3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</row>
    <row r="2260" spans="1:16" x14ac:dyDescent="0.3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</row>
    <row r="2261" spans="1:16" x14ac:dyDescent="0.3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</row>
    <row r="2262" spans="1:16" x14ac:dyDescent="0.3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</row>
    <row r="2263" spans="1:16" x14ac:dyDescent="0.3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</row>
    <row r="2264" spans="1:16" x14ac:dyDescent="0.3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</row>
    <row r="2265" spans="1:16" x14ac:dyDescent="0.3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</row>
    <row r="2266" spans="1:16" x14ac:dyDescent="0.3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</row>
    <row r="2267" spans="1:16" x14ac:dyDescent="0.3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</row>
    <row r="2268" spans="1:16" x14ac:dyDescent="0.3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</row>
    <row r="2269" spans="1:16" x14ac:dyDescent="0.3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</row>
    <row r="2270" spans="1:16" x14ac:dyDescent="0.3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</row>
    <row r="2271" spans="1:16" x14ac:dyDescent="0.3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</row>
    <row r="2272" spans="1:16" x14ac:dyDescent="0.3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</row>
    <row r="2273" spans="1:16" x14ac:dyDescent="0.3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</row>
    <row r="2274" spans="1:16" x14ac:dyDescent="0.3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</row>
    <row r="2275" spans="1:16" x14ac:dyDescent="0.3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</row>
    <row r="2276" spans="1:16" x14ac:dyDescent="0.3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</row>
    <row r="2277" spans="1:16" x14ac:dyDescent="0.3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</row>
    <row r="2278" spans="1:16" x14ac:dyDescent="0.3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</row>
    <row r="2279" spans="1:16" x14ac:dyDescent="0.3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</row>
    <row r="2280" spans="1:16" x14ac:dyDescent="0.3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</row>
    <row r="2281" spans="1:16" x14ac:dyDescent="0.3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</row>
    <row r="2282" spans="1:16" x14ac:dyDescent="0.3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</row>
    <row r="2283" spans="1:16" x14ac:dyDescent="0.3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</row>
    <row r="2284" spans="1:16" x14ac:dyDescent="0.3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</row>
    <row r="2285" spans="1:16" x14ac:dyDescent="0.3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</row>
    <row r="2286" spans="1:16" x14ac:dyDescent="0.3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</row>
    <row r="2287" spans="1:16" x14ac:dyDescent="0.3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</row>
    <row r="2288" spans="1:16" x14ac:dyDescent="0.3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</row>
    <row r="2289" spans="1:16" x14ac:dyDescent="0.3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</row>
    <row r="2290" spans="1:16" x14ac:dyDescent="0.3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</row>
    <row r="2291" spans="1:16" x14ac:dyDescent="0.3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</row>
    <row r="2292" spans="1:16" x14ac:dyDescent="0.3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</row>
    <row r="2293" spans="1:16" x14ac:dyDescent="0.3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</row>
    <row r="2294" spans="1:16" x14ac:dyDescent="0.3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</row>
    <row r="2295" spans="1:16" x14ac:dyDescent="0.3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</row>
    <row r="2296" spans="1:16" x14ac:dyDescent="0.3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</row>
    <row r="2297" spans="1:16" x14ac:dyDescent="0.3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</row>
    <row r="2298" spans="1:16" x14ac:dyDescent="0.3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</row>
    <row r="2299" spans="1:16" x14ac:dyDescent="0.3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</row>
    <row r="2300" spans="1:16" x14ac:dyDescent="0.3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</row>
    <row r="2301" spans="1:16" x14ac:dyDescent="0.3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</row>
    <row r="2302" spans="1:16" x14ac:dyDescent="0.3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</row>
    <row r="2303" spans="1:16" x14ac:dyDescent="0.3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</row>
    <row r="2304" spans="1:16" x14ac:dyDescent="0.3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</row>
    <row r="2305" spans="1:16" x14ac:dyDescent="0.3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</row>
    <row r="2306" spans="1:16" x14ac:dyDescent="0.3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</row>
    <row r="2307" spans="1:16" x14ac:dyDescent="0.3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</row>
    <row r="2308" spans="1:16" x14ac:dyDescent="0.3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</row>
    <row r="2309" spans="1:16" x14ac:dyDescent="0.3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</row>
    <row r="2310" spans="1:16" x14ac:dyDescent="0.3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</row>
    <row r="2311" spans="1:16" x14ac:dyDescent="0.3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</row>
    <row r="2312" spans="1:16" x14ac:dyDescent="0.3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</row>
    <row r="2313" spans="1:16" x14ac:dyDescent="0.3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</row>
    <row r="2314" spans="1:16" x14ac:dyDescent="0.3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</row>
    <row r="2315" spans="1:16" x14ac:dyDescent="0.3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</row>
    <row r="2316" spans="1:16" x14ac:dyDescent="0.3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</row>
    <row r="2317" spans="1:16" x14ac:dyDescent="0.3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</row>
    <row r="2318" spans="1:16" x14ac:dyDescent="0.3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</row>
    <row r="2319" spans="1:16" x14ac:dyDescent="0.3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</row>
    <row r="2320" spans="1:16" x14ac:dyDescent="0.3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</row>
    <row r="2321" spans="1:16" x14ac:dyDescent="0.3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</row>
    <row r="2322" spans="1:16" x14ac:dyDescent="0.3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</row>
    <row r="2323" spans="1:16" x14ac:dyDescent="0.3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</row>
    <row r="2324" spans="1:16" x14ac:dyDescent="0.3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</row>
    <row r="2325" spans="1:16" x14ac:dyDescent="0.3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</row>
    <row r="2326" spans="1:16" x14ac:dyDescent="0.3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</row>
    <row r="2327" spans="1:16" x14ac:dyDescent="0.3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</row>
    <row r="2328" spans="1:16" x14ac:dyDescent="0.3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</row>
    <row r="2329" spans="1:16" x14ac:dyDescent="0.3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</row>
    <row r="2330" spans="1:16" x14ac:dyDescent="0.3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</row>
    <row r="2331" spans="1:16" x14ac:dyDescent="0.3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</row>
    <row r="2332" spans="1:16" x14ac:dyDescent="0.3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</row>
    <row r="2333" spans="1:16" x14ac:dyDescent="0.3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</row>
    <row r="2334" spans="1:16" x14ac:dyDescent="0.3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</row>
    <row r="2335" spans="1:16" x14ac:dyDescent="0.3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</row>
    <row r="2336" spans="1:16" x14ac:dyDescent="0.3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</row>
    <row r="2337" spans="1:16" x14ac:dyDescent="0.3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</row>
    <row r="2338" spans="1:16" x14ac:dyDescent="0.3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</row>
    <row r="2339" spans="1:16" x14ac:dyDescent="0.3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</row>
    <row r="2340" spans="1:16" x14ac:dyDescent="0.3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</row>
    <row r="2341" spans="1:16" x14ac:dyDescent="0.3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</row>
    <row r="2342" spans="1:16" x14ac:dyDescent="0.3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</row>
    <row r="2343" spans="1:16" x14ac:dyDescent="0.3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</row>
    <row r="2344" spans="1:16" x14ac:dyDescent="0.3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</row>
    <row r="2345" spans="1:16" x14ac:dyDescent="0.3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</row>
    <row r="2346" spans="1:16" x14ac:dyDescent="0.3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</row>
    <row r="2347" spans="1:16" x14ac:dyDescent="0.3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</row>
    <row r="2348" spans="1:16" x14ac:dyDescent="0.3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</row>
    <row r="2349" spans="1:16" x14ac:dyDescent="0.3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</row>
    <row r="2350" spans="1:16" x14ac:dyDescent="0.3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</row>
    <row r="2351" spans="1:16" x14ac:dyDescent="0.3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</row>
    <row r="2352" spans="1:16" x14ac:dyDescent="0.3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</row>
    <row r="2353" spans="1:16" x14ac:dyDescent="0.3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</row>
    <row r="2354" spans="1:16" x14ac:dyDescent="0.3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</row>
    <row r="2355" spans="1:16" x14ac:dyDescent="0.3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</row>
    <row r="2356" spans="1:16" x14ac:dyDescent="0.3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</row>
    <row r="2357" spans="1:16" x14ac:dyDescent="0.3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</row>
    <row r="2358" spans="1:16" x14ac:dyDescent="0.3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</row>
    <row r="2359" spans="1:16" x14ac:dyDescent="0.3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</row>
    <row r="2360" spans="1:16" x14ac:dyDescent="0.3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</row>
    <row r="2361" spans="1:16" x14ac:dyDescent="0.3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</row>
    <row r="2362" spans="1:16" x14ac:dyDescent="0.3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</row>
    <row r="2363" spans="1:16" x14ac:dyDescent="0.3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</row>
    <row r="2364" spans="1:16" x14ac:dyDescent="0.3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</row>
    <row r="2365" spans="1:16" x14ac:dyDescent="0.3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</row>
    <row r="2366" spans="1:16" x14ac:dyDescent="0.3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</row>
    <row r="2367" spans="1:16" x14ac:dyDescent="0.3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</row>
    <row r="2368" spans="1:16" x14ac:dyDescent="0.3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</row>
    <row r="2369" spans="1:16" x14ac:dyDescent="0.3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</row>
    <row r="2370" spans="1:16" x14ac:dyDescent="0.3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</row>
    <row r="2371" spans="1:16" x14ac:dyDescent="0.3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</row>
    <row r="2372" spans="1:16" x14ac:dyDescent="0.3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</row>
    <row r="2373" spans="1:16" x14ac:dyDescent="0.3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</row>
    <row r="2374" spans="1:16" x14ac:dyDescent="0.3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</row>
    <row r="2375" spans="1:16" x14ac:dyDescent="0.3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</row>
    <row r="2376" spans="1:16" x14ac:dyDescent="0.3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</row>
    <row r="2377" spans="1:16" x14ac:dyDescent="0.3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</row>
    <row r="2378" spans="1:16" x14ac:dyDescent="0.3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</row>
    <row r="2379" spans="1:16" x14ac:dyDescent="0.3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</row>
    <row r="2380" spans="1:16" x14ac:dyDescent="0.3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</row>
    <row r="2381" spans="1:16" x14ac:dyDescent="0.3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</row>
    <row r="2382" spans="1:16" x14ac:dyDescent="0.3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</row>
    <row r="2383" spans="1:16" x14ac:dyDescent="0.3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</row>
    <row r="2384" spans="1:16" x14ac:dyDescent="0.3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</row>
    <row r="2385" spans="1:16" x14ac:dyDescent="0.3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</row>
    <row r="2386" spans="1:16" x14ac:dyDescent="0.3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</row>
    <row r="2387" spans="1:16" x14ac:dyDescent="0.3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</row>
    <row r="2388" spans="1:16" x14ac:dyDescent="0.3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</row>
    <row r="2389" spans="1:16" x14ac:dyDescent="0.3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</row>
    <row r="2390" spans="1:16" x14ac:dyDescent="0.3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</row>
    <row r="2391" spans="1:16" x14ac:dyDescent="0.3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</row>
    <row r="2392" spans="1:16" x14ac:dyDescent="0.3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</row>
    <row r="2393" spans="1:16" x14ac:dyDescent="0.3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</row>
    <row r="2394" spans="1:16" x14ac:dyDescent="0.3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</row>
    <row r="2395" spans="1:16" x14ac:dyDescent="0.3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</row>
    <row r="2396" spans="1:16" x14ac:dyDescent="0.3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</row>
    <row r="2397" spans="1:16" x14ac:dyDescent="0.3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</row>
    <row r="2398" spans="1:16" x14ac:dyDescent="0.3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</row>
    <row r="2399" spans="1:16" x14ac:dyDescent="0.3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</row>
    <row r="2400" spans="1:16" x14ac:dyDescent="0.3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</row>
    <row r="2401" spans="1:16" x14ac:dyDescent="0.3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</row>
    <row r="2402" spans="1:16" x14ac:dyDescent="0.3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</row>
    <row r="2403" spans="1:16" x14ac:dyDescent="0.3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</row>
    <row r="2404" spans="1:16" x14ac:dyDescent="0.3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</row>
    <row r="2405" spans="1:16" x14ac:dyDescent="0.3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</row>
    <row r="2406" spans="1:16" x14ac:dyDescent="0.3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</row>
    <row r="2407" spans="1:16" x14ac:dyDescent="0.3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</row>
    <row r="2408" spans="1:16" x14ac:dyDescent="0.3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</row>
    <row r="2409" spans="1:16" x14ac:dyDescent="0.3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</row>
    <row r="2410" spans="1:16" x14ac:dyDescent="0.3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</row>
    <row r="2411" spans="1:16" x14ac:dyDescent="0.3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</row>
    <row r="2412" spans="1:16" x14ac:dyDescent="0.3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</row>
    <row r="2413" spans="1:16" x14ac:dyDescent="0.3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</row>
    <row r="2414" spans="1:16" x14ac:dyDescent="0.3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</row>
    <row r="2415" spans="1:16" x14ac:dyDescent="0.3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</row>
    <row r="2416" spans="1:16" x14ac:dyDescent="0.3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</row>
    <row r="2417" spans="1:16" x14ac:dyDescent="0.3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</row>
    <row r="2418" spans="1:16" x14ac:dyDescent="0.3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</row>
    <row r="2419" spans="1:16" x14ac:dyDescent="0.3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</row>
    <row r="2420" spans="1:16" x14ac:dyDescent="0.3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</row>
    <row r="2421" spans="1:16" x14ac:dyDescent="0.3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</row>
    <row r="2422" spans="1:16" x14ac:dyDescent="0.3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</row>
    <row r="2423" spans="1:16" x14ac:dyDescent="0.3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</row>
    <row r="2424" spans="1:16" x14ac:dyDescent="0.3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</row>
    <row r="2425" spans="1:16" x14ac:dyDescent="0.3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</row>
    <row r="2426" spans="1:16" x14ac:dyDescent="0.3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</row>
    <row r="2427" spans="1:16" x14ac:dyDescent="0.3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</row>
    <row r="2428" spans="1:16" x14ac:dyDescent="0.3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</row>
    <row r="2429" spans="1:16" x14ac:dyDescent="0.3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</row>
    <row r="2430" spans="1:16" x14ac:dyDescent="0.3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</row>
    <row r="2431" spans="1:16" x14ac:dyDescent="0.3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</row>
    <row r="2432" spans="1:16" x14ac:dyDescent="0.3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</row>
    <row r="2433" spans="1:16" x14ac:dyDescent="0.3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</row>
    <row r="2434" spans="1:16" x14ac:dyDescent="0.3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</row>
    <row r="2435" spans="1:16" x14ac:dyDescent="0.3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</row>
    <row r="2436" spans="1:16" x14ac:dyDescent="0.3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</row>
    <row r="2437" spans="1:16" x14ac:dyDescent="0.3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</row>
    <row r="2438" spans="1:16" x14ac:dyDescent="0.3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</row>
    <row r="2439" spans="1:16" x14ac:dyDescent="0.3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</row>
    <row r="2440" spans="1:16" x14ac:dyDescent="0.3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</row>
    <row r="2441" spans="1:16" x14ac:dyDescent="0.3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</row>
    <row r="2442" spans="1:16" x14ac:dyDescent="0.3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</row>
    <row r="2443" spans="1:16" x14ac:dyDescent="0.3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</row>
    <row r="2444" spans="1:16" x14ac:dyDescent="0.3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</row>
    <row r="2445" spans="1:16" x14ac:dyDescent="0.3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</row>
    <row r="2446" spans="1:16" x14ac:dyDescent="0.3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</row>
    <row r="2447" spans="1:16" x14ac:dyDescent="0.3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</row>
    <row r="2448" spans="1:16" x14ac:dyDescent="0.3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</row>
    <row r="2449" spans="1:16" x14ac:dyDescent="0.3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</row>
    <row r="2450" spans="1:16" x14ac:dyDescent="0.3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</row>
    <row r="2451" spans="1:16" x14ac:dyDescent="0.3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</row>
    <row r="2452" spans="1:16" x14ac:dyDescent="0.3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</row>
    <row r="2453" spans="1:16" x14ac:dyDescent="0.3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</row>
    <row r="2454" spans="1:16" x14ac:dyDescent="0.3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</row>
    <row r="2455" spans="1:16" x14ac:dyDescent="0.3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</row>
    <row r="2456" spans="1:16" x14ac:dyDescent="0.3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</row>
    <row r="2457" spans="1:16" x14ac:dyDescent="0.3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</row>
    <row r="2458" spans="1:16" x14ac:dyDescent="0.3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</row>
    <row r="2459" spans="1:16" x14ac:dyDescent="0.3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</row>
    <row r="2460" spans="1:16" x14ac:dyDescent="0.3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</row>
    <row r="2461" spans="1:16" x14ac:dyDescent="0.3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</row>
    <row r="2462" spans="1:16" x14ac:dyDescent="0.3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</row>
    <row r="2463" spans="1:16" x14ac:dyDescent="0.3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</row>
    <row r="2464" spans="1:16" x14ac:dyDescent="0.3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</row>
    <row r="2465" spans="1:16" x14ac:dyDescent="0.3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</row>
    <row r="2466" spans="1:16" x14ac:dyDescent="0.3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</row>
    <row r="2467" spans="1:16" x14ac:dyDescent="0.3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</row>
    <row r="2468" spans="1:16" x14ac:dyDescent="0.3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</row>
    <row r="2469" spans="1:16" x14ac:dyDescent="0.3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</row>
    <row r="2470" spans="1:16" x14ac:dyDescent="0.3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</row>
    <row r="2471" spans="1:16" x14ac:dyDescent="0.3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</row>
    <row r="2472" spans="1:16" x14ac:dyDescent="0.3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</row>
    <row r="2473" spans="1:16" x14ac:dyDescent="0.3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</row>
    <row r="2474" spans="1:16" x14ac:dyDescent="0.3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</row>
    <row r="2475" spans="1:16" x14ac:dyDescent="0.3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</row>
    <row r="2476" spans="1:16" x14ac:dyDescent="0.3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</row>
    <row r="2477" spans="1:16" x14ac:dyDescent="0.3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</row>
    <row r="2478" spans="1:16" x14ac:dyDescent="0.3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</row>
    <row r="2479" spans="1:16" x14ac:dyDescent="0.3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</row>
    <row r="2480" spans="1:16" x14ac:dyDescent="0.3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</row>
    <row r="2481" spans="1:16" x14ac:dyDescent="0.3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</row>
    <row r="2482" spans="1:16" x14ac:dyDescent="0.3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</row>
    <row r="2483" spans="1:16" x14ac:dyDescent="0.3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</row>
    <row r="2484" spans="1:16" x14ac:dyDescent="0.3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</row>
    <row r="2485" spans="1:16" x14ac:dyDescent="0.3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</row>
    <row r="2486" spans="1:16" x14ac:dyDescent="0.3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</row>
    <row r="2487" spans="1:16" x14ac:dyDescent="0.3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</row>
    <row r="2488" spans="1:16" x14ac:dyDescent="0.3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</row>
    <row r="2489" spans="1:16" x14ac:dyDescent="0.3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</row>
    <row r="2490" spans="1:16" x14ac:dyDescent="0.3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</row>
    <row r="2491" spans="1:16" x14ac:dyDescent="0.3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</row>
    <row r="2492" spans="1:16" x14ac:dyDescent="0.3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</row>
    <row r="2493" spans="1:16" x14ac:dyDescent="0.3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</row>
    <row r="2494" spans="1:16" x14ac:dyDescent="0.3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</row>
    <row r="2495" spans="1:16" x14ac:dyDescent="0.3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</row>
    <row r="2496" spans="1:16" x14ac:dyDescent="0.3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</row>
    <row r="2497" spans="1:16" x14ac:dyDescent="0.3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</row>
    <row r="2498" spans="1:16" x14ac:dyDescent="0.3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</row>
    <row r="2499" spans="1:16" x14ac:dyDescent="0.3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</row>
    <row r="2500" spans="1:16" x14ac:dyDescent="0.3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</row>
    <row r="2501" spans="1:16" x14ac:dyDescent="0.3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</row>
    <row r="2502" spans="1:16" x14ac:dyDescent="0.3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</row>
    <row r="2503" spans="1:16" x14ac:dyDescent="0.3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</row>
    <row r="2504" spans="1:16" x14ac:dyDescent="0.3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</row>
    <row r="2505" spans="1:16" x14ac:dyDescent="0.3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</row>
    <row r="2506" spans="1:16" x14ac:dyDescent="0.3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</row>
    <row r="2507" spans="1:16" x14ac:dyDescent="0.3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</row>
    <row r="2508" spans="1:16" x14ac:dyDescent="0.3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</row>
    <row r="2509" spans="1:16" x14ac:dyDescent="0.3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</row>
    <row r="2510" spans="1:16" x14ac:dyDescent="0.3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</row>
    <row r="2511" spans="1:16" x14ac:dyDescent="0.3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</row>
    <row r="2512" spans="1:16" x14ac:dyDescent="0.3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</row>
    <row r="2513" spans="1:16" x14ac:dyDescent="0.3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</row>
    <row r="2514" spans="1:16" x14ac:dyDescent="0.3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</row>
    <row r="2515" spans="1:16" x14ac:dyDescent="0.3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</row>
    <row r="2516" spans="1:16" x14ac:dyDescent="0.3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</row>
    <row r="2517" spans="1:16" x14ac:dyDescent="0.3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</row>
    <row r="2518" spans="1:16" x14ac:dyDescent="0.3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</row>
    <row r="2519" spans="1:16" x14ac:dyDescent="0.3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</row>
    <row r="2520" spans="1:16" x14ac:dyDescent="0.3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</row>
    <row r="2521" spans="1:16" x14ac:dyDescent="0.3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</row>
    <row r="2522" spans="1:16" x14ac:dyDescent="0.3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</row>
    <row r="2523" spans="1:16" x14ac:dyDescent="0.3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</row>
    <row r="2524" spans="1:16" x14ac:dyDescent="0.3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</row>
    <row r="2525" spans="1:16" x14ac:dyDescent="0.3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</row>
    <row r="2526" spans="1:16" x14ac:dyDescent="0.3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</row>
    <row r="2527" spans="1:16" x14ac:dyDescent="0.3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</row>
    <row r="2528" spans="1:16" x14ac:dyDescent="0.3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</row>
    <row r="2529" spans="1:16" x14ac:dyDescent="0.3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</row>
    <row r="2530" spans="1:16" x14ac:dyDescent="0.3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</row>
    <row r="2531" spans="1:16" x14ac:dyDescent="0.3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</row>
    <row r="2532" spans="1:16" x14ac:dyDescent="0.3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</row>
    <row r="2533" spans="1:16" x14ac:dyDescent="0.3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</row>
    <row r="2534" spans="1:16" x14ac:dyDescent="0.3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</row>
    <row r="2535" spans="1:16" x14ac:dyDescent="0.3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</row>
    <row r="2536" spans="1:16" x14ac:dyDescent="0.3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</row>
    <row r="2537" spans="1:16" x14ac:dyDescent="0.3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</row>
    <row r="2538" spans="1:16" x14ac:dyDescent="0.3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</row>
    <row r="2539" spans="1:16" x14ac:dyDescent="0.3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</row>
    <row r="2540" spans="1:16" x14ac:dyDescent="0.3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</row>
    <row r="2541" spans="1:16" x14ac:dyDescent="0.3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</row>
    <row r="2542" spans="1:16" x14ac:dyDescent="0.3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</row>
    <row r="2543" spans="1:16" x14ac:dyDescent="0.3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</row>
    <row r="2544" spans="1:16" x14ac:dyDescent="0.3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</row>
    <row r="2545" spans="1:16" x14ac:dyDescent="0.3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</row>
    <row r="2546" spans="1:16" x14ac:dyDescent="0.3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</row>
    <row r="2547" spans="1:16" x14ac:dyDescent="0.3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</row>
    <row r="2548" spans="1:16" x14ac:dyDescent="0.3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</row>
    <row r="2549" spans="1:16" x14ac:dyDescent="0.3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</row>
    <row r="2550" spans="1:16" x14ac:dyDescent="0.3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</row>
    <row r="2551" spans="1:16" x14ac:dyDescent="0.3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</row>
    <row r="2552" spans="1:16" x14ac:dyDescent="0.3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</row>
    <row r="2553" spans="1:16" x14ac:dyDescent="0.3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</row>
    <row r="2554" spans="1:16" x14ac:dyDescent="0.3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</row>
    <row r="2555" spans="1:16" x14ac:dyDescent="0.3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</row>
    <row r="2556" spans="1:16" x14ac:dyDescent="0.3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</row>
    <row r="2557" spans="1:16" x14ac:dyDescent="0.3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</row>
    <row r="2558" spans="1:16" x14ac:dyDescent="0.3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</row>
    <row r="2559" spans="1:16" x14ac:dyDescent="0.3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</row>
    <row r="2560" spans="1:16" x14ac:dyDescent="0.3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</row>
    <row r="2561" spans="1:16" x14ac:dyDescent="0.3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</row>
    <row r="2562" spans="1:16" x14ac:dyDescent="0.3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</row>
    <row r="2563" spans="1:16" x14ac:dyDescent="0.3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</row>
    <row r="2564" spans="1:16" x14ac:dyDescent="0.3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</row>
    <row r="2565" spans="1:16" x14ac:dyDescent="0.3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</row>
    <row r="2566" spans="1:16" x14ac:dyDescent="0.3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</row>
    <row r="2567" spans="1:16" x14ac:dyDescent="0.3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</row>
    <row r="2568" spans="1:16" x14ac:dyDescent="0.3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</row>
    <row r="2569" spans="1:16" x14ac:dyDescent="0.3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</row>
    <row r="2570" spans="1:16" x14ac:dyDescent="0.3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</row>
    <row r="2571" spans="1:16" x14ac:dyDescent="0.3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</row>
    <row r="2572" spans="1:16" x14ac:dyDescent="0.3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</row>
    <row r="2573" spans="1:16" x14ac:dyDescent="0.3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</row>
    <row r="2574" spans="1:16" x14ac:dyDescent="0.3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</row>
    <row r="2575" spans="1:16" x14ac:dyDescent="0.3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</row>
    <row r="2576" spans="1:16" x14ac:dyDescent="0.3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</row>
    <row r="2577" spans="1:16" x14ac:dyDescent="0.3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</row>
    <row r="2578" spans="1:16" x14ac:dyDescent="0.3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</row>
    <row r="2579" spans="1:16" x14ac:dyDescent="0.3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</row>
    <row r="2580" spans="1:16" x14ac:dyDescent="0.3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</row>
    <row r="2581" spans="1:16" x14ac:dyDescent="0.3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</row>
    <row r="2582" spans="1:16" x14ac:dyDescent="0.3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</row>
    <row r="2583" spans="1:16" x14ac:dyDescent="0.3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</row>
    <row r="2584" spans="1:16" x14ac:dyDescent="0.3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</row>
    <row r="2585" spans="1:16" x14ac:dyDescent="0.3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</row>
    <row r="2586" spans="1:16" x14ac:dyDescent="0.3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</row>
    <row r="2587" spans="1:16" x14ac:dyDescent="0.3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</row>
    <row r="2588" spans="1:16" x14ac:dyDescent="0.3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</row>
    <row r="2589" spans="1:16" x14ac:dyDescent="0.3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</row>
    <row r="2590" spans="1:16" x14ac:dyDescent="0.3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</row>
    <row r="2591" spans="1:16" x14ac:dyDescent="0.3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</row>
    <row r="2592" spans="1:16" x14ac:dyDescent="0.3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</row>
    <row r="2593" spans="1:16" x14ac:dyDescent="0.3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</row>
    <row r="2594" spans="1:16" x14ac:dyDescent="0.3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</row>
    <row r="2595" spans="1:16" x14ac:dyDescent="0.3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</row>
    <row r="2596" spans="1:16" x14ac:dyDescent="0.3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</row>
    <row r="2597" spans="1:16" x14ac:dyDescent="0.3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</row>
    <row r="2598" spans="1:16" x14ac:dyDescent="0.3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</row>
    <row r="2599" spans="1:16" x14ac:dyDescent="0.3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</row>
    <row r="2600" spans="1:16" x14ac:dyDescent="0.3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</row>
    <row r="2601" spans="1:16" x14ac:dyDescent="0.3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</row>
    <row r="2602" spans="1:16" x14ac:dyDescent="0.3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</row>
    <row r="2603" spans="1:16" x14ac:dyDescent="0.3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</row>
    <row r="2604" spans="1:16" x14ac:dyDescent="0.3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</row>
    <row r="2605" spans="1:16" x14ac:dyDescent="0.3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</row>
    <row r="2606" spans="1:16" x14ac:dyDescent="0.3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</row>
    <row r="2607" spans="1:16" x14ac:dyDescent="0.3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</row>
    <row r="2608" spans="1:16" x14ac:dyDescent="0.3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</row>
    <row r="2609" spans="1:16" x14ac:dyDescent="0.3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</row>
    <row r="2610" spans="1:16" x14ac:dyDescent="0.3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</row>
    <row r="2611" spans="1:16" x14ac:dyDescent="0.3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</row>
    <row r="2612" spans="1:16" x14ac:dyDescent="0.3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</row>
    <row r="2613" spans="1:16" x14ac:dyDescent="0.3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</row>
    <row r="2614" spans="1:16" x14ac:dyDescent="0.3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</row>
    <row r="2615" spans="1:16" x14ac:dyDescent="0.3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</row>
    <row r="2616" spans="1:16" x14ac:dyDescent="0.3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</row>
    <row r="2617" spans="1:16" x14ac:dyDescent="0.3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</row>
    <row r="2618" spans="1:16" x14ac:dyDescent="0.3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</row>
    <row r="2619" spans="1:16" x14ac:dyDescent="0.3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</row>
    <row r="2620" spans="1:16" x14ac:dyDescent="0.3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</row>
    <row r="2621" spans="1:16" x14ac:dyDescent="0.3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</row>
    <row r="2622" spans="1:16" x14ac:dyDescent="0.3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</row>
    <row r="2623" spans="1:16" x14ac:dyDescent="0.3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</row>
    <row r="2624" spans="1:16" x14ac:dyDescent="0.3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</row>
    <row r="2625" spans="1:16" x14ac:dyDescent="0.3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</row>
    <row r="2626" spans="1:16" x14ac:dyDescent="0.3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</row>
    <row r="2627" spans="1:16" x14ac:dyDescent="0.3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</row>
    <row r="2628" spans="1:16" x14ac:dyDescent="0.3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</row>
    <row r="2629" spans="1:16" x14ac:dyDescent="0.3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</row>
    <row r="2630" spans="1:16" x14ac:dyDescent="0.3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</row>
    <row r="2631" spans="1:16" x14ac:dyDescent="0.3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</row>
    <row r="2632" spans="1:16" x14ac:dyDescent="0.3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</row>
    <row r="2633" spans="1:16" x14ac:dyDescent="0.3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</row>
    <row r="2634" spans="1:16" x14ac:dyDescent="0.3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</row>
    <row r="2635" spans="1:16" x14ac:dyDescent="0.3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</row>
    <row r="2636" spans="1:16" x14ac:dyDescent="0.3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</row>
    <row r="2637" spans="1:16" x14ac:dyDescent="0.3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</row>
    <row r="2638" spans="1:16" x14ac:dyDescent="0.3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</row>
    <row r="2639" spans="1:16" x14ac:dyDescent="0.3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</row>
    <row r="2640" spans="1:16" x14ac:dyDescent="0.3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</row>
    <row r="2641" spans="1:16" x14ac:dyDescent="0.3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</row>
    <row r="2642" spans="1:16" x14ac:dyDescent="0.3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</row>
    <row r="2643" spans="1:16" x14ac:dyDescent="0.3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</row>
    <row r="2644" spans="1:16" x14ac:dyDescent="0.3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</row>
    <row r="2645" spans="1:16" x14ac:dyDescent="0.3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</row>
    <row r="2646" spans="1:16" x14ac:dyDescent="0.3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</row>
    <row r="2647" spans="1:16" x14ac:dyDescent="0.3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</row>
    <row r="2648" spans="1:16" x14ac:dyDescent="0.3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</row>
    <row r="2649" spans="1:16" x14ac:dyDescent="0.3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</row>
    <row r="2650" spans="1:16" x14ac:dyDescent="0.3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</row>
    <row r="2651" spans="1:16" x14ac:dyDescent="0.3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</row>
    <row r="2652" spans="1:16" x14ac:dyDescent="0.3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</row>
    <row r="2653" spans="1:16" x14ac:dyDescent="0.3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</row>
    <row r="2654" spans="1:16" x14ac:dyDescent="0.3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</row>
    <row r="2655" spans="1:16" x14ac:dyDescent="0.3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</row>
    <row r="2656" spans="1:16" x14ac:dyDescent="0.3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</row>
    <row r="2657" spans="1:16" x14ac:dyDescent="0.3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</row>
    <row r="2658" spans="1:16" x14ac:dyDescent="0.3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</row>
    <row r="2659" spans="1:16" x14ac:dyDescent="0.3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</row>
    <row r="2660" spans="1:16" x14ac:dyDescent="0.3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</row>
    <row r="2661" spans="1:16" x14ac:dyDescent="0.3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</row>
    <row r="2662" spans="1:16" x14ac:dyDescent="0.3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</row>
    <row r="2663" spans="1:16" x14ac:dyDescent="0.3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</row>
    <row r="2664" spans="1:16" x14ac:dyDescent="0.3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</row>
    <row r="2665" spans="1:16" x14ac:dyDescent="0.3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</row>
    <row r="2666" spans="1:16" x14ac:dyDescent="0.3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</row>
    <row r="2667" spans="1:16" x14ac:dyDescent="0.3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</row>
    <row r="2668" spans="1:16" x14ac:dyDescent="0.3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</row>
    <row r="2669" spans="1:16" x14ac:dyDescent="0.3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</row>
    <row r="2670" spans="1:16" x14ac:dyDescent="0.3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</row>
    <row r="2671" spans="1:16" x14ac:dyDescent="0.3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</row>
    <row r="2672" spans="1:16" x14ac:dyDescent="0.3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</row>
    <row r="2673" spans="1:16" x14ac:dyDescent="0.3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</row>
    <row r="2674" spans="1:16" x14ac:dyDescent="0.3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</row>
    <row r="2675" spans="1:16" x14ac:dyDescent="0.3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</row>
    <row r="2676" spans="1:16" x14ac:dyDescent="0.3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</row>
    <row r="2677" spans="1:16" x14ac:dyDescent="0.3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</row>
    <row r="2678" spans="1:16" x14ac:dyDescent="0.3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</row>
    <row r="2679" spans="1:16" x14ac:dyDescent="0.3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</row>
    <row r="2680" spans="1:16" x14ac:dyDescent="0.3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</row>
    <row r="2681" spans="1:16" x14ac:dyDescent="0.3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</row>
    <row r="2682" spans="1:16" x14ac:dyDescent="0.3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</row>
    <row r="2683" spans="1:16" x14ac:dyDescent="0.3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</row>
    <row r="2684" spans="1:16" x14ac:dyDescent="0.3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</row>
    <row r="2685" spans="1:16" x14ac:dyDescent="0.3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</row>
    <row r="2686" spans="1:16" x14ac:dyDescent="0.3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</row>
    <row r="2687" spans="1:16" x14ac:dyDescent="0.3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</row>
    <row r="2688" spans="1:16" x14ac:dyDescent="0.3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</row>
    <row r="2689" spans="1:16" x14ac:dyDescent="0.3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</row>
    <row r="2690" spans="1:16" x14ac:dyDescent="0.3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</row>
    <row r="2691" spans="1:16" x14ac:dyDescent="0.3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</row>
    <row r="2692" spans="1:16" x14ac:dyDescent="0.3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</row>
    <row r="2693" spans="1:16" x14ac:dyDescent="0.3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</row>
    <row r="2694" spans="1:16" x14ac:dyDescent="0.3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</row>
    <row r="2695" spans="1:16" x14ac:dyDescent="0.3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</row>
    <row r="2696" spans="1:16" x14ac:dyDescent="0.3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</row>
    <row r="2697" spans="1:16" x14ac:dyDescent="0.3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</row>
    <row r="2698" spans="1:16" x14ac:dyDescent="0.3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</row>
    <row r="2699" spans="1:16" x14ac:dyDescent="0.3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</row>
    <row r="2700" spans="1:16" x14ac:dyDescent="0.3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</row>
    <row r="2701" spans="1:16" x14ac:dyDescent="0.3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</row>
    <row r="2702" spans="1:16" x14ac:dyDescent="0.3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</row>
    <row r="2703" spans="1:16" x14ac:dyDescent="0.3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</row>
    <row r="2704" spans="1:16" x14ac:dyDescent="0.3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</row>
    <row r="2705" spans="1:16" x14ac:dyDescent="0.3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</row>
    <row r="2706" spans="1:16" x14ac:dyDescent="0.3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</row>
    <row r="2707" spans="1:16" x14ac:dyDescent="0.3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</row>
    <row r="2708" spans="1:16" x14ac:dyDescent="0.3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</row>
    <row r="2709" spans="1:16" x14ac:dyDescent="0.3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</row>
    <row r="2710" spans="1:16" x14ac:dyDescent="0.3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</row>
    <row r="2711" spans="1:16" x14ac:dyDescent="0.3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</row>
    <row r="2712" spans="1:16" x14ac:dyDescent="0.3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</row>
    <row r="2713" spans="1:16" x14ac:dyDescent="0.3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</row>
    <row r="2714" spans="1:16" x14ac:dyDescent="0.3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</row>
    <row r="2715" spans="1:16" x14ac:dyDescent="0.3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</row>
    <row r="2716" spans="1:16" x14ac:dyDescent="0.3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</row>
    <row r="2717" spans="1:16" x14ac:dyDescent="0.3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</row>
    <row r="2718" spans="1:16" x14ac:dyDescent="0.3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</row>
    <row r="2719" spans="1:16" x14ac:dyDescent="0.3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</row>
    <row r="2720" spans="1:16" x14ac:dyDescent="0.3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</row>
    <row r="2721" spans="1:16" x14ac:dyDescent="0.3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</row>
    <row r="2722" spans="1:16" x14ac:dyDescent="0.3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</row>
    <row r="2723" spans="1:16" x14ac:dyDescent="0.3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</row>
    <row r="2724" spans="1:16" x14ac:dyDescent="0.3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</row>
    <row r="2725" spans="1:16" x14ac:dyDescent="0.3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</row>
    <row r="2726" spans="1:16" x14ac:dyDescent="0.3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</row>
    <row r="2727" spans="1:16" x14ac:dyDescent="0.3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</row>
    <row r="2728" spans="1:16" x14ac:dyDescent="0.3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</row>
    <row r="2729" spans="1:16" x14ac:dyDescent="0.3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</row>
    <row r="2730" spans="1:16" x14ac:dyDescent="0.3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</row>
    <row r="2731" spans="1:16" x14ac:dyDescent="0.3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</row>
    <row r="2732" spans="1:16" x14ac:dyDescent="0.3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</row>
    <row r="2733" spans="1:16" x14ac:dyDescent="0.3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</row>
    <row r="2734" spans="1:16" x14ac:dyDescent="0.3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</row>
    <row r="2735" spans="1:16" x14ac:dyDescent="0.3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</row>
    <row r="2736" spans="1:16" x14ac:dyDescent="0.3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</row>
    <row r="2737" spans="1:16" x14ac:dyDescent="0.3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</row>
    <row r="2738" spans="1:16" x14ac:dyDescent="0.3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</row>
    <row r="2739" spans="1:16" x14ac:dyDescent="0.3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</row>
    <row r="2740" spans="1:16" x14ac:dyDescent="0.3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</row>
    <row r="2741" spans="1:16" x14ac:dyDescent="0.3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</row>
    <row r="2742" spans="1:16" x14ac:dyDescent="0.3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</row>
    <row r="2743" spans="1:16" x14ac:dyDescent="0.3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</row>
    <row r="2744" spans="1:16" x14ac:dyDescent="0.3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</row>
    <row r="2745" spans="1:16" x14ac:dyDescent="0.3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</row>
    <row r="2746" spans="1:16" x14ac:dyDescent="0.3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</row>
    <row r="2747" spans="1:16" x14ac:dyDescent="0.3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</row>
    <row r="2748" spans="1:16" x14ac:dyDescent="0.3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</row>
    <row r="2749" spans="1:16" x14ac:dyDescent="0.3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</row>
    <row r="2750" spans="1:16" x14ac:dyDescent="0.3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</row>
    <row r="2751" spans="1:16" x14ac:dyDescent="0.3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</row>
    <row r="2752" spans="1:16" x14ac:dyDescent="0.3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</row>
    <row r="2753" spans="1:16" x14ac:dyDescent="0.3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</row>
    <row r="2754" spans="1:16" x14ac:dyDescent="0.3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</row>
    <row r="2755" spans="1:16" x14ac:dyDescent="0.3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</row>
    <row r="2756" spans="1:16" x14ac:dyDescent="0.3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</row>
    <row r="2757" spans="1:16" x14ac:dyDescent="0.3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</row>
    <row r="2758" spans="1:16" x14ac:dyDescent="0.3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</row>
    <row r="2759" spans="1:16" x14ac:dyDescent="0.3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</row>
    <row r="2760" spans="1:16" x14ac:dyDescent="0.3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</row>
    <row r="2761" spans="1:16" x14ac:dyDescent="0.3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</row>
    <row r="2762" spans="1:16" x14ac:dyDescent="0.3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</row>
    <row r="2763" spans="1:16" x14ac:dyDescent="0.3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</row>
    <row r="2764" spans="1:16" x14ac:dyDescent="0.3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</row>
    <row r="2765" spans="1:16" x14ac:dyDescent="0.3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</row>
    <row r="2766" spans="1:16" x14ac:dyDescent="0.3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</row>
    <row r="2767" spans="1:16" x14ac:dyDescent="0.3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</row>
    <row r="2768" spans="1:16" x14ac:dyDescent="0.3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</row>
    <row r="2769" spans="1:16" x14ac:dyDescent="0.3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</row>
    <row r="2770" spans="1:16" x14ac:dyDescent="0.3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</row>
    <row r="2771" spans="1:16" x14ac:dyDescent="0.3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</row>
    <row r="2772" spans="1:16" x14ac:dyDescent="0.3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</row>
    <row r="2773" spans="1:16" x14ac:dyDescent="0.3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</row>
    <row r="2774" spans="1:16" x14ac:dyDescent="0.3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</row>
    <row r="2775" spans="1:16" x14ac:dyDescent="0.3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</row>
    <row r="2776" spans="1:16" x14ac:dyDescent="0.3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</row>
    <row r="2777" spans="1:16" x14ac:dyDescent="0.3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</row>
    <row r="2778" spans="1:16" x14ac:dyDescent="0.3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</row>
    <row r="2779" spans="1:16" x14ac:dyDescent="0.3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</row>
    <row r="2780" spans="1:16" x14ac:dyDescent="0.3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</row>
    <row r="2781" spans="1:16" x14ac:dyDescent="0.3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</row>
    <row r="2782" spans="1:16" x14ac:dyDescent="0.3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</row>
    <row r="2783" spans="1:16" x14ac:dyDescent="0.3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</row>
    <row r="2784" spans="1:16" x14ac:dyDescent="0.3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</row>
    <row r="2785" spans="1:16" x14ac:dyDescent="0.3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</row>
    <row r="2786" spans="1:16" x14ac:dyDescent="0.3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</row>
    <row r="2787" spans="1:16" x14ac:dyDescent="0.3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</row>
    <row r="2788" spans="1:16" x14ac:dyDescent="0.3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</row>
    <row r="2789" spans="1:16" x14ac:dyDescent="0.3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</row>
    <row r="2790" spans="1:16" x14ac:dyDescent="0.3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</row>
    <row r="2791" spans="1:16" x14ac:dyDescent="0.3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</row>
    <row r="2792" spans="1:16" x14ac:dyDescent="0.3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</row>
    <row r="2793" spans="1:16" x14ac:dyDescent="0.3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</row>
    <row r="2794" spans="1:16" x14ac:dyDescent="0.3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</row>
    <row r="2795" spans="1:16" x14ac:dyDescent="0.3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</row>
    <row r="2796" spans="1:16" x14ac:dyDescent="0.3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</row>
    <row r="2797" spans="1:16" x14ac:dyDescent="0.3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</row>
    <row r="2798" spans="1:16" x14ac:dyDescent="0.3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</row>
    <row r="2799" spans="1:16" x14ac:dyDescent="0.3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</row>
    <row r="2800" spans="1:16" x14ac:dyDescent="0.3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</row>
    <row r="2801" spans="1:16" x14ac:dyDescent="0.3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</row>
    <row r="2802" spans="1:16" x14ac:dyDescent="0.3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</row>
    <row r="2803" spans="1:16" x14ac:dyDescent="0.3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</row>
    <row r="2804" spans="1:16" x14ac:dyDescent="0.3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</row>
    <row r="2805" spans="1:16" x14ac:dyDescent="0.3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</row>
    <row r="2806" spans="1:16" x14ac:dyDescent="0.3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</row>
    <row r="2807" spans="1:16" x14ac:dyDescent="0.3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</row>
    <row r="2808" spans="1:16" x14ac:dyDescent="0.3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</row>
    <row r="2809" spans="1:16" x14ac:dyDescent="0.3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</row>
    <row r="2810" spans="1:16" x14ac:dyDescent="0.3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</row>
    <row r="2811" spans="1:16" x14ac:dyDescent="0.3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</row>
    <row r="2812" spans="1:16" x14ac:dyDescent="0.3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</row>
    <row r="2813" spans="1:16" x14ac:dyDescent="0.3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</row>
    <row r="2814" spans="1:16" x14ac:dyDescent="0.3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</row>
    <row r="2815" spans="1:16" x14ac:dyDescent="0.3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</row>
    <row r="2816" spans="1:16" x14ac:dyDescent="0.3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</row>
    <row r="2817" spans="1:16" x14ac:dyDescent="0.3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</row>
    <row r="2818" spans="1:16" x14ac:dyDescent="0.3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</row>
    <row r="2819" spans="1:16" x14ac:dyDescent="0.3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</row>
    <row r="2820" spans="1:16" x14ac:dyDescent="0.3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</row>
    <row r="2821" spans="1:16" x14ac:dyDescent="0.3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</row>
    <row r="2822" spans="1:16" x14ac:dyDescent="0.3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</row>
    <row r="2823" spans="1:16" x14ac:dyDescent="0.3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</row>
    <row r="2824" spans="1:16" x14ac:dyDescent="0.3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</row>
    <row r="2825" spans="1:16" x14ac:dyDescent="0.3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</row>
    <row r="2826" spans="1:16" x14ac:dyDescent="0.3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</row>
    <row r="2827" spans="1:16" x14ac:dyDescent="0.3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</row>
    <row r="2828" spans="1:16" x14ac:dyDescent="0.3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</row>
    <row r="2829" spans="1:16" x14ac:dyDescent="0.3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</row>
    <row r="2830" spans="1:16" x14ac:dyDescent="0.3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</row>
    <row r="2831" spans="1:16" x14ac:dyDescent="0.3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</row>
    <row r="2832" spans="1:16" x14ac:dyDescent="0.3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</row>
    <row r="2833" spans="1:16" x14ac:dyDescent="0.3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</row>
    <row r="2834" spans="1:16" x14ac:dyDescent="0.3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</row>
    <row r="2835" spans="1:16" x14ac:dyDescent="0.3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</row>
    <row r="2836" spans="1:16" x14ac:dyDescent="0.3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</row>
    <row r="2837" spans="1:16" x14ac:dyDescent="0.3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</row>
    <row r="2838" spans="1:16" x14ac:dyDescent="0.3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</row>
    <row r="2839" spans="1:16" x14ac:dyDescent="0.3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</row>
    <row r="2840" spans="1:16" x14ac:dyDescent="0.3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</row>
    <row r="2841" spans="1:16" x14ac:dyDescent="0.3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</row>
    <row r="2842" spans="1:16" x14ac:dyDescent="0.3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</row>
    <row r="2843" spans="1:16" x14ac:dyDescent="0.3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</row>
    <row r="2844" spans="1:16" x14ac:dyDescent="0.3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</row>
    <row r="2845" spans="1:16" x14ac:dyDescent="0.3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</row>
    <row r="2846" spans="1:16" x14ac:dyDescent="0.3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</row>
    <row r="2847" spans="1:16" x14ac:dyDescent="0.3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</row>
    <row r="2848" spans="1:16" x14ac:dyDescent="0.3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</row>
    <row r="2849" spans="1:16" x14ac:dyDescent="0.3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</row>
    <row r="2850" spans="1:16" x14ac:dyDescent="0.3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</row>
    <row r="2851" spans="1:16" x14ac:dyDescent="0.3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</row>
    <row r="2852" spans="1:16" x14ac:dyDescent="0.3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</row>
    <row r="2853" spans="1:16" x14ac:dyDescent="0.3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</row>
    <row r="2854" spans="1:16" x14ac:dyDescent="0.3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</row>
    <row r="2855" spans="1:16" x14ac:dyDescent="0.3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</row>
    <row r="2856" spans="1:16" x14ac:dyDescent="0.3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</row>
    <row r="2857" spans="1:16" x14ac:dyDescent="0.3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</row>
    <row r="2858" spans="1:16" x14ac:dyDescent="0.3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</row>
    <row r="2859" spans="1:16" x14ac:dyDescent="0.3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</row>
    <row r="2860" spans="1:16" x14ac:dyDescent="0.3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</row>
    <row r="2861" spans="1:16" x14ac:dyDescent="0.3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</row>
    <row r="2862" spans="1:16" x14ac:dyDescent="0.3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</row>
    <row r="2863" spans="1:16" x14ac:dyDescent="0.3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</row>
    <row r="2864" spans="1:16" x14ac:dyDescent="0.3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</row>
    <row r="2865" spans="1:16" x14ac:dyDescent="0.3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</row>
    <row r="2866" spans="1:16" x14ac:dyDescent="0.3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</row>
    <row r="2867" spans="1:16" x14ac:dyDescent="0.3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</row>
    <row r="2868" spans="1:16" x14ac:dyDescent="0.3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</row>
    <row r="2869" spans="1:16" x14ac:dyDescent="0.3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</row>
    <row r="2870" spans="1:16" x14ac:dyDescent="0.3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</row>
    <row r="2871" spans="1:16" x14ac:dyDescent="0.3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</row>
    <row r="2872" spans="1:16" x14ac:dyDescent="0.3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</row>
    <row r="2873" spans="1:16" x14ac:dyDescent="0.3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</row>
    <row r="2874" spans="1:16" x14ac:dyDescent="0.3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</row>
    <row r="2875" spans="1:16" x14ac:dyDescent="0.3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</row>
    <row r="2876" spans="1:16" x14ac:dyDescent="0.3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</row>
    <row r="2877" spans="1:16" x14ac:dyDescent="0.3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</row>
    <row r="2878" spans="1:16" x14ac:dyDescent="0.3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</row>
    <row r="2879" spans="1:16" x14ac:dyDescent="0.3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</row>
    <row r="2880" spans="1:16" x14ac:dyDescent="0.3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</row>
    <row r="2881" spans="1:16" x14ac:dyDescent="0.3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</row>
    <row r="2882" spans="1:16" x14ac:dyDescent="0.3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</row>
    <row r="2883" spans="1:16" x14ac:dyDescent="0.3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</row>
    <row r="2884" spans="1:16" x14ac:dyDescent="0.3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</row>
    <row r="2885" spans="1:16" x14ac:dyDescent="0.3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</row>
    <row r="2886" spans="1:16" x14ac:dyDescent="0.3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</row>
    <row r="2887" spans="1:16" x14ac:dyDescent="0.3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</row>
    <row r="2888" spans="1:16" x14ac:dyDescent="0.3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</row>
    <row r="2889" spans="1:16" x14ac:dyDescent="0.3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</row>
    <row r="2890" spans="1:16" x14ac:dyDescent="0.3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</row>
    <row r="2891" spans="1:16" x14ac:dyDescent="0.3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</row>
    <row r="2892" spans="1:16" x14ac:dyDescent="0.3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</row>
    <row r="2893" spans="1:16" x14ac:dyDescent="0.3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</row>
    <row r="2894" spans="1:16" x14ac:dyDescent="0.3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</row>
    <row r="2895" spans="1:16" x14ac:dyDescent="0.3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</row>
    <row r="2896" spans="1:16" x14ac:dyDescent="0.3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</row>
    <row r="2897" spans="1:16" x14ac:dyDescent="0.3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</row>
    <row r="2898" spans="1:16" x14ac:dyDescent="0.3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</row>
    <row r="2899" spans="1:16" x14ac:dyDescent="0.3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</row>
    <row r="2900" spans="1:16" x14ac:dyDescent="0.3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</row>
    <row r="2901" spans="1:16" x14ac:dyDescent="0.3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</row>
    <row r="2902" spans="1:16" x14ac:dyDescent="0.3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</row>
    <row r="2903" spans="1:16" x14ac:dyDescent="0.3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</row>
    <row r="2904" spans="1:16" x14ac:dyDescent="0.3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</row>
    <row r="2905" spans="1:16" x14ac:dyDescent="0.3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</row>
    <row r="2906" spans="1:16" x14ac:dyDescent="0.3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</row>
    <row r="2907" spans="1:16" x14ac:dyDescent="0.3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</row>
    <row r="2908" spans="1:16" x14ac:dyDescent="0.3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</row>
    <row r="2909" spans="1:16" x14ac:dyDescent="0.3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</row>
    <row r="2910" spans="1:16" x14ac:dyDescent="0.3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</row>
    <row r="2911" spans="1:16" x14ac:dyDescent="0.3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</row>
    <row r="2912" spans="1:16" x14ac:dyDescent="0.3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</row>
    <row r="2913" spans="1:16" x14ac:dyDescent="0.3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</row>
    <row r="2914" spans="1:16" x14ac:dyDescent="0.3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</row>
    <row r="2915" spans="1:16" x14ac:dyDescent="0.3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</row>
    <row r="2916" spans="1:16" x14ac:dyDescent="0.3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</row>
    <row r="2917" spans="1:16" x14ac:dyDescent="0.3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</row>
    <row r="2918" spans="1:16" x14ac:dyDescent="0.3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</row>
    <row r="2919" spans="1:16" x14ac:dyDescent="0.3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</row>
    <row r="2920" spans="1:16" x14ac:dyDescent="0.3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</row>
    <row r="2921" spans="1:16" x14ac:dyDescent="0.3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</row>
    <row r="2922" spans="1:16" x14ac:dyDescent="0.3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</row>
    <row r="2923" spans="1:16" x14ac:dyDescent="0.3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</row>
    <row r="2924" spans="1:16" x14ac:dyDescent="0.3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</row>
    <row r="2925" spans="1:16" x14ac:dyDescent="0.3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</row>
    <row r="2926" spans="1:16" x14ac:dyDescent="0.3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</row>
    <row r="2927" spans="1:16" x14ac:dyDescent="0.3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</row>
    <row r="2928" spans="1:16" x14ac:dyDescent="0.3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</row>
    <row r="2929" spans="1:16" x14ac:dyDescent="0.3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</row>
    <row r="2930" spans="1:16" x14ac:dyDescent="0.3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</row>
    <row r="2931" spans="1:16" x14ac:dyDescent="0.3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</row>
    <row r="2932" spans="1:16" x14ac:dyDescent="0.3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</row>
    <row r="2933" spans="1:16" x14ac:dyDescent="0.3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</row>
    <row r="2934" spans="1:16" x14ac:dyDescent="0.3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</row>
    <row r="2935" spans="1:16" x14ac:dyDescent="0.3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</row>
    <row r="2936" spans="1:16" x14ac:dyDescent="0.3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</row>
    <row r="2937" spans="1:16" x14ac:dyDescent="0.3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</row>
    <row r="2938" spans="1:16" x14ac:dyDescent="0.3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</row>
    <row r="2939" spans="1:16" x14ac:dyDescent="0.3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</row>
    <row r="2940" spans="1:16" x14ac:dyDescent="0.3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</row>
    <row r="2941" spans="1:16" x14ac:dyDescent="0.3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</row>
    <row r="2942" spans="1:16" x14ac:dyDescent="0.3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</row>
    <row r="2943" spans="1:16" x14ac:dyDescent="0.3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</row>
    <row r="2944" spans="1:16" x14ac:dyDescent="0.3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</row>
    <row r="2945" spans="1:16" x14ac:dyDescent="0.3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</row>
    <row r="2946" spans="1:16" x14ac:dyDescent="0.3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</row>
    <row r="2947" spans="1:16" x14ac:dyDescent="0.3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</row>
    <row r="2948" spans="1:16" x14ac:dyDescent="0.3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</row>
    <row r="2949" spans="1:16" x14ac:dyDescent="0.3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</row>
    <row r="2950" spans="1:16" x14ac:dyDescent="0.3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</row>
    <row r="2951" spans="1:16" x14ac:dyDescent="0.3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</row>
    <row r="2952" spans="1:16" x14ac:dyDescent="0.3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</row>
    <row r="2953" spans="1:16" x14ac:dyDescent="0.3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</row>
    <row r="2954" spans="1:16" x14ac:dyDescent="0.3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</row>
    <row r="2955" spans="1:16" x14ac:dyDescent="0.3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</row>
    <row r="2956" spans="1:16" x14ac:dyDescent="0.3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</row>
    <row r="2957" spans="1:16" x14ac:dyDescent="0.3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</row>
    <row r="2958" spans="1:16" x14ac:dyDescent="0.3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</row>
    <row r="2959" spans="1:16" x14ac:dyDescent="0.3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</row>
    <row r="2960" spans="1:16" x14ac:dyDescent="0.3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</row>
    <row r="2961" spans="1:16" x14ac:dyDescent="0.3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</row>
    <row r="2962" spans="1:16" x14ac:dyDescent="0.3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</row>
    <row r="2963" spans="1:16" x14ac:dyDescent="0.3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</row>
    <row r="2964" spans="1:16" x14ac:dyDescent="0.3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</row>
    <row r="2965" spans="1:16" x14ac:dyDescent="0.3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</row>
    <row r="2966" spans="1:16" x14ac:dyDescent="0.3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</row>
    <row r="2967" spans="1:16" x14ac:dyDescent="0.3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</row>
    <row r="2968" spans="1:16" x14ac:dyDescent="0.3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</row>
    <row r="2969" spans="1:16" x14ac:dyDescent="0.3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</row>
    <row r="2970" spans="1:16" x14ac:dyDescent="0.3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</row>
    <row r="2971" spans="1:16" x14ac:dyDescent="0.3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</row>
    <row r="2972" spans="1:16" x14ac:dyDescent="0.3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</row>
    <row r="2973" spans="1:16" x14ac:dyDescent="0.3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</row>
    <row r="2974" spans="1:16" x14ac:dyDescent="0.3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</row>
    <row r="2975" spans="1:16" x14ac:dyDescent="0.3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</row>
    <row r="2976" spans="1:16" x14ac:dyDescent="0.3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</row>
    <row r="2977" spans="1:16" x14ac:dyDescent="0.3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</row>
    <row r="2978" spans="1:16" x14ac:dyDescent="0.3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</row>
    <row r="2979" spans="1:16" x14ac:dyDescent="0.3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</row>
    <row r="2980" spans="1:16" x14ac:dyDescent="0.3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</row>
    <row r="2981" spans="1:16" x14ac:dyDescent="0.3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</row>
    <row r="2982" spans="1:16" x14ac:dyDescent="0.3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</row>
    <row r="2983" spans="1:16" x14ac:dyDescent="0.3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</row>
    <row r="2984" spans="1:16" x14ac:dyDescent="0.3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</row>
    <row r="2985" spans="1:16" x14ac:dyDescent="0.3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</row>
    <row r="2986" spans="1:16" x14ac:dyDescent="0.3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</row>
    <row r="2987" spans="1:16" x14ac:dyDescent="0.3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</row>
    <row r="2988" spans="1:16" x14ac:dyDescent="0.3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</row>
    <row r="2989" spans="1:16" x14ac:dyDescent="0.3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</row>
    <row r="2990" spans="1:16" x14ac:dyDescent="0.3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</row>
    <row r="2991" spans="1:16" x14ac:dyDescent="0.3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</row>
    <row r="2992" spans="1:16" x14ac:dyDescent="0.3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</row>
    <row r="2993" spans="1:16" x14ac:dyDescent="0.3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</row>
    <row r="2994" spans="1:16" x14ac:dyDescent="0.3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</row>
    <row r="2995" spans="1:16" x14ac:dyDescent="0.3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</row>
    <row r="2996" spans="1:16" x14ac:dyDescent="0.3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</row>
    <row r="2997" spans="1:16" x14ac:dyDescent="0.3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</row>
    <row r="2998" spans="1:16" x14ac:dyDescent="0.3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</row>
    <row r="2999" spans="1:16" x14ac:dyDescent="0.3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</row>
    <row r="3000" spans="1:16" x14ac:dyDescent="0.3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</row>
    <row r="3001" spans="1:16" x14ac:dyDescent="0.3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</row>
    <row r="3002" spans="1:16" x14ac:dyDescent="0.3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</row>
    <row r="3003" spans="1:16" x14ac:dyDescent="0.3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167640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167640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167640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167640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21" t="s">
        <v>321</v>
      </c>
      <c r="D8" s="99"/>
      <c r="E8" s="99"/>
      <c r="F8" s="99"/>
      <c r="G8" s="99"/>
      <c r="H8" s="99"/>
      <c r="I8" s="99"/>
    </row>
    <row r="9" spans="3:9" ht="18" customHeight="1" x14ac:dyDescent="0.3">
      <c r="C9" s="99"/>
      <c r="D9" s="99"/>
      <c r="E9" s="99"/>
      <c r="F9" s="99"/>
      <c r="G9" s="99"/>
      <c r="H9" s="99"/>
      <c r="I9" s="99"/>
    </row>
    <row r="10" spans="3:9" ht="18" customHeight="1" x14ac:dyDescent="0.3">
      <c r="C10" s="127" t="s">
        <v>322</v>
      </c>
      <c r="D10" s="99"/>
      <c r="E10" s="99"/>
      <c r="F10" s="99"/>
      <c r="G10" s="99"/>
      <c r="H10" s="99"/>
      <c r="I10" s="99"/>
    </row>
    <row r="11" spans="3:9" ht="18" customHeight="1" x14ac:dyDescent="0.3"/>
    <row r="12" spans="3:9" ht="18" customHeight="1" x14ac:dyDescent="0.3"/>
    <row r="13" spans="3:9" ht="18" customHeight="1" x14ac:dyDescent="0.3">
      <c r="C13" s="122" t="s">
        <v>323</v>
      </c>
      <c r="D13" s="99"/>
      <c r="E13" s="128" t="s">
        <v>296</v>
      </c>
      <c r="F13" s="125"/>
      <c r="G13" s="125"/>
      <c r="H13" s="126"/>
    </row>
    <row r="14" spans="3:9" ht="18" customHeight="1" x14ac:dyDescent="0.3"/>
    <row r="15" spans="3:9" ht="18" customHeight="1" x14ac:dyDescent="0.3">
      <c r="C15" s="122" t="s">
        <v>305</v>
      </c>
      <c r="D15" s="99"/>
      <c r="E15" s="124"/>
      <c r="F15" s="125"/>
      <c r="G15" s="125"/>
      <c r="H15" s="126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23"/>
      <c r="D20" s="99"/>
      <c r="E20" s="99"/>
      <c r="F20" s="99"/>
      <c r="G20" s="99"/>
      <c r="H20" s="99"/>
      <c r="I20" s="99"/>
    </row>
    <row r="21" spans="3:9" ht="18" customHeight="1" x14ac:dyDescent="0.3"/>
    <row r="22" spans="3:9" ht="18" customHeight="1" x14ac:dyDescent="0.3">
      <c r="C22" s="107"/>
      <c r="D22" s="99"/>
      <c r="E22" s="99"/>
      <c r="F22" s="99"/>
      <c r="G22" s="99"/>
      <c r="H22" s="99"/>
      <c r="I22" s="99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I204"/>
  <sheetViews>
    <sheetView tabSelected="1" workbookViewId="0">
      <selection activeCell="B5" sqref="B5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  <col min="5" max="35" width="8.77734375" customWidth="1"/>
  </cols>
  <sheetData>
    <row r="1" spans="2:35" ht="18" x14ac:dyDescent="0.35">
      <c r="B1" s="93" t="s">
        <v>341</v>
      </c>
    </row>
    <row r="2" spans="2:35" x14ac:dyDescent="0.3">
      <c r="B2" s="94" t="s">
        <v>342</v>
      </c>
    </row>
    <row r="3" spans="2:35" hidden="1" x14ac:dyDescent="0.3">
      <c r="E3" t="s">
        <v>376</v>
      </c>
      <c r="F3" t="s">
        <v>126</v>
      </c>
      <c r="G3" t="s">
        <v>138</v>
      </c>
      <c r="H3" t="s">
        <v>378</v>
      </c>
      <c r="I3" t="s">
        <v>135</v>
      </c>
      <c r="J3" t="s">
        <v>139</v>
      </c>
      <c r="K3" t="s">
        <v>379</v>
      </c>
      <c r="L3" t="s">
        <v>127</v>
      </c>
      <c r="M3" t="s">
        <v>128</v>
      </c>
      <c r="N3" t="s">
        <v>125</v>
      </c>
      <c r="O3" t="s">
        <v>381</v>
      </c>
      <c r="P3" t="s">
        <v>140</v>
      </c>
      <c r="Q3" t="s">
        <v>119</v>
      </c>
      <c r="R3" t="s">
        <v>382</v>
      </c>
      <c r="S3" t="s">
        <v>384</v>
      </c>
      <c r="T3" t="s">
        <v>136</v>
      </c>
      <c r="U3" t="s">
        <v>129</v>
      </c>
      <c r="V3" t="s">
        <v>123</v>
      </c>
      <c r="W3" t="s">
        <v>145</v>
      </c>
      <c r="X3" t="s">
        <v>385</v>
      </c>
      <c r="Y3" t="s">
        <v>133</v>
      </c>
      <c r="Z3" t="s">
        <v>134</v>
      </c>
      <c r="AA3" t="s">
        <v>386</v>
      </c>
      <c r="AB3" t="s">
        <v>387</v>
      </c>
      <c r="AC3" t="s">
        <v>130</v>
      </c>
      <c r="AD3" t="s">
        <v>132</v>
      </c>
      <c r="AE3" t="s">
        <v>388</v>
      </c>
      <c r="AF3" t="s">
        <v>390</v>
      </c>
      <c r="AG3" t="s">
        <v>141</v>
      </c>
      <c r="AH3" t="s">
        <v>143</v>
      </c>
      <c r="AI3" t="s">
        <v>144</v>
      </c>
    </row>
    <row r="4" spans="2:35" x14ac:dyDescent="0.3">
      <c r="B4" s="95" t="s">
        <v>343</v>
      </c>
      <c r="C4" s="95" t="s">
        <v>344</v>
      </c>
      <c r="D4" s="95" t="s">
        <v>345</v>
      </c>
      <c r="E4" s="97" t="s">
        <v>346</v>
      </c>
      <c r="F4" s="97" t="s">
        <v>347</v>
      </c>
      <c r="G4" s="97" t="s">
        <v>348</v>
      </c>
      <c r="H4" s="97" t="s">
        <v>349</v>
      </c>
      <c r="I4" s="97" t="s">
        <v>350</v>
      </c>
      <c r="J4" s="97" t="s">
        <v>351</v>
      </c>
      <c r="K4" s="97" t="s">
        <v>352</v>
      </c>
      <c r="L4" s="97" t="s">
        <v>353</v>
      </c>
      <c r="M4" s="97" t="s">
        <v>354</v>
      </c>
      <c r="N4" s="97" t="s">
        <v>355</v>
      </c>
      <c r="O4" s="97" t="s">
        <v>356</v>
      </c>
      <c r="P4" s="97" t="s">
        <v>357</v>
      </c>
      <c r="Q4" s="97" t="s">
        <v>358</v>
      </c>
      <c r="R4" s="97" t="s">
        <v>359</v>
      </c>
      <c r="S4" s="97" t="s">
        <v>360</v>
      </c>
      <c r="T4" s="97" t="s">
        <v>361</v>
      </c>
      <c r="U4" s="97" t="s">
        <v>362</v>
      </c>
      <c r="V4" s="97" t="s">
        <v>363</v>
      </c>
      <c r="W4" s="97" t="s">
        <v>364</v>
      </c>
      <c r="X4" s="97" t="s">
        <v>365</v>
      </c>
      <c r="Y4" s="97" t="s">
        <v>366</v>
      </c>
      <c r="Z4" s="97" t="s">
        <v>134</v>
      </c>
      <c r="AA4" s="97" t="s">
        <v>367</v>
      </c>
      <c r="AB4" s="97" t="s">
        <v>368</v>
      </c>
      <c r="AC4" s="97" t="s">
        <v>369</v>
      </c>
      <c r="AD4" s="97" t="s">
        <v>370</v>
      </c>
      <c r="AE4" s="97" t="s">
        <v>371</v>
      </c>
      <c r="AF4" s="97" t="s">
        <v>372</v>
      </c>
      <c r="AG4" s="97" t="s">
        <v>373</v>
      </c>
      <c r="AH4" s="97" t="s">
        <v>374</v>
      </c>
      <c r="AI4" s="97" t="s">
        <v>375</v>
      </c>
    </row>
    <row r="5" spans="2:35" x14ac:dyDescent="0.3">
      <c r="B5" s="96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3">
      <c r="B6" s="96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3">
      <c r="B7" s="96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3">
      <c r="B8" s="96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3">
      <c r="B9" s="96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3">
      <c r="B10" s="96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3">
      <c r="B11" s="96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3">
      <c r="B12" s="96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3">
      <c r="B13" s="96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3">
      <c r="B14" s="96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3">
      <c r="B15" s="96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3">
      <c r="B16" s="96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3">
      <c r="B17" s="96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3">
      <c r="B18" s="96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3">
      <c r="B19" s="96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3">
      <c r="B20" s="96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3">
      <c r="B21" s="96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3">
      <c r="B22" s="96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3">
      <c r="B23" s="96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3">
      <c r="B24" s="96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3">
      <c r="B25" s="96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3">
      <c r="B26" s="96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3">
      <c r="B27" s="96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3">
      <c r="B28" s="96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3">
      <c r="B29" s="96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3">
      <c r="B30" s="96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3">
      <c r="B31" s="96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3">
      <c r="B32" s="96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3">
      <c r="B33" s="96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3">
      <c r="B34" s="96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3">
      <c r="B35" s="96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3">
      <c r="B36" s="96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3">
      <c r="B37" s="96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3">
      <c r="B38" s="96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3">
      <c r="B39" s="96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3">
      <c r="B40" s="96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3">
      <c r="B41" s="96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3">
      <c r="B42" s="96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3">
      <c r="B43" s="96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3">
      <c r="B44" s="96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3">
      <c r="B45" s="96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3">
      <c r="B46" s="96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3">
      <c r="B47" s="96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3">
      <c r="B48" s="96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3">
      <c r="B49" s="9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3">
      <c r="B50" s="96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3">
      <c r="B51" s="96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3">
      <c r="B52" s="96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3">
      <c r="B53" s="96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3">
      <c r="B54" s="96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3">
      <c r="B55" s="96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3">
      <c r="B56" s="96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3">
      <c r="B57" s="96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3">
      <c r="B58" s="96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3">
      <c r="B59" s="96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3">
      <c r="B60" s="96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3">
      <c r="B61" s="96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3">
      <c r="B62" s="96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3">
      <c r="B63" s="96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3">
      <c r="B64" s="96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3">
      <c r="B65" s="96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3">
      <c r="B66" s="96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3">
      <c r="B67" s="96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3">
      <c r="B68" s="96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3">
      <c r="B69" s="96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3">
      <c r="B70" s="96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3">
      <c r="B71" s="96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3">
      <c r="B72" s="96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3">
      <c r="B73" s="96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3">
      <c r="B74" s="96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3">
      <c r="B75" s="96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3">
      <c r="B76" s="96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3">
      <c r="B77" s="96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3">
      <c r="B78" s="96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3">
      <c r="B79" s="96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3">
      <c r="B80" s="96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3">
      <c r="B81" s="96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3">
      <c r="B82" s="96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3">
      <c r="B83" s="96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3">
      <c r="B84" s="96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3">
      <c r="B85" s="96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3">
      <c r="B86" s="96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3">
      <c r="B87" s="96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3">
      <c r="B88" s="96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3">
      <c r="B89" s="96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3">
      <c r="B90" s="96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3">
      <c r="B91" s="96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3">
      <c r="B92" s="96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3">
      <c r="B93" s="96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3">
      <c r="B94" s="96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3">
      <c r="B95" s="96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3">
      <c r="B96" s="96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3">
      <c r="B97" s="96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3">
      <c r="B98" s="96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3">
      <c r="B99" s="96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3">
      <c r="B100" s="96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3">
      <c r="B101" s="96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3">
      <c r="B102" s="96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3">
      <c r="B103" s="96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3">
      <c r="B104" s="96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3">
      <c r="B105" s="96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3">
      <c r="B106" s="96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3">
      <c r="B107" s="96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3">
      <c r="B108" s="96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3">
      <c r="B109" s="96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3">
      <c r="B110" s="96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3">
      <c r="B111" s="96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3">
      <c r="B112" s="96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3">
      <c r="B113" s="96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3">
      <c r="B114" s="96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3">
      <c r="B115" s="96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3">
      <c r="B116" s="96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3">
      <c r="B117" s="96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3">
      <c r="B118" s="96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3">
      <c r="B119" s="96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3">
      <c r="B120" s="96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3">
      <c r="B121" s="96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3">
      <c r="B122" s="96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3">
      <c r="B123" s="96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3">
      <c r="B124" s="96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3">
      <c r="B125" s="96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3">
      <c r="B126" s="96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3">
      <c r="B127" s="96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3">
      <c r="B128" s="96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3">
      <c r="B129" s="96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3">
      <c r="B130" s="96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3">
      <c r="B131" s="96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3">
      <c r="B132" s="96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3">
      <c r="B133" s="96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3">
      <c r="B134" s="96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3">
      <c r="B135" s="96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3">
      <c r="B136" s="96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3">
      <c r="B137" s="96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3">
      <c r="B138" s="96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3">
      <c r="B139" s="96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3">
      <c r="B140" s="96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3">
      <c r="B141" s="96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3">
      <c r="B142" s="96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3">
      <c r="B143" s="96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3">
      <c r="B144" s="96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3">
      <c r="B145" s="96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3">
      <c r="B146" s="96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3">
      <c r="B147" s="96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3">
      <c r="B148" s="96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3">
      <c r="B149" s="96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3">
      <c r="B150" s="96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3">
      <c r="B151" s="96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3">
      <c r="B152" s="96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3">
      <c r="B153" s="96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3">
      <c r="B154" s="96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3">
      <c r="B155" s="96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3">
      <c r="B156" s="96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3">
      <c r="B157" s="96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3">
      <c r="B158" s="96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3">
      <c r="B159" s="96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3">
      <c r="B160" s="96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3">
      <c r="B161" s="96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3">
      <c r="B162" s="96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3">
      <c r="B163" s="96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3">
      <c r="B164" s="96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3">
      <c r="B165" s="96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3">
      <c r="B166" s="96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3">
      <c r="B167" s="96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3">
      <c r="B168" s="96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3">
      <c r="B169" s="96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3">
      <c r="B170" s="96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3">
      <c r="B171" s="96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3">
      <c r="B172" s="96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3">
      <c r="B173" s="96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3">
      <c r="B174" s="96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3">
      <c r="B175" s="96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3">
      <c r="B176" s="96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3">
      <c r="B177" s="96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3">
      <c r="B178" s="96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3">
      <c r="B179" s="96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3">
      <c r="B180" s="96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3">
      <c r="B181" s="96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3">
      <c r="B182" s="96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3">
      <c r="B183" s="96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3">
      <c r="B184" s="96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3">
      <c r="B185" s="96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3">
      <c r="B186" s="96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3">
      <c r="B187" s="96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3">
      <c r="B188" s="96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3">
      <c r="B189" s="96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3">
      <c r="B190" s="96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3">
      <c r="B191" s="96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3">
      <c r="B192" s="96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3">
      <c r="B193" s="96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3">
      <c r="B194" s="96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3">
      <c r="B195" s="96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3">
      <c r="B196" s="96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3">
      <c r="B197" s="96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3">
      <c r="B198" s="96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3">
      <c r="B199" s="96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3">
      <c r="B200" s="96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3">
      <c r="B201" s="96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3">
      <c r="B202" s="96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3">
      <c r="B203" s="96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3">
      <c r="B204" s="96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45</vt:i4>
      </vt:variant>
    </vt:vector>
  </HeadingPairs>
  <TitlesOfParts>
    <vt:vector size="57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2026-08-05T20:04:57Z</dcterms:modified>
</cp:coreProperties>
</file>